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vbaProject.bin" ContentType="application/vnd.ms-office.vbaProject"/>
  <Override PartName="/xl/worksheets/sheet1.xml" ContentType="application/vnd.openxmlformats-officedocument.spreadsheetml.worksheet+xml"/>
  <Override PartName="/xl/drawings/drawing3.xml" ContentType="application/vnd.openxmlformats-officedocument.drawing+xml"/>
  <Override PartName="/xl/drawings/drawing4.xml" ContentType="application/vnd.openxmlformats-officedocument.drawing+xml"/>
  <Override PartName="/xl/drawings/drawing2.xml" ContentType="application/vnd.openxmlformats-officedocument.drawing+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8.xml" ContentType="application/vnd.openxmlformats-officedocument.spreadsheetml.worksheet+xml"/>
  <Override PartName="/xl/theme/theme1.xml" ContentType="application/vnd.openxmlformats-officedocument.theme+xml"/>
  <Override PartName="/xl/worksheets/sheet7.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comments1.xml" ContentType="application/vnd.openxmlformats-officedocument.spreadsheetml.comments+xml"/>
  <Override PartName="/docProps/app.xml" ContentType="application/vnd.openxmlformats-officedocument.extended-properties+xml"/>
  <Override PartName="/docProps/core.xml" ContentType="application/vnd.openxmlformats-package.core-properties+xml"/>
  <Override PartName="/xl/activeX/activeX1.bin" ContentType="application/vnd.ms-office.activeX"/>
  <Override PartName="/xl/comments2.xml" ContentType="application/vnd.openxmlformats-officedocument.spreadsheetml.comments+xml"/>
  <Override PartName="/xl/activeX/activeX1.xml" ContentType="application/vnd.ms-office.activeX+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codeName="{526614CA-9299-8FEA-EDB2-C8A7E91AD4E6}"/>
  <workbookPr codeName="ThisWorkbook"/>
  <mc:AlternateContent xmlns:mc="http://schemas.openxmlformats.org/markup-compatibility/2006">
    <mc:Choice Requires="x15">
      <x15ac:absPath xmlns:x15ac="http://schemas.microsoft.com/office/spreadsheetml/2010/11/ac" url="\\usda.net\NRCS\HOME\NJSOM\NRCS\Kaitlin.Farbotnik\Documents\Agronomist Folder\Practice Standards and Narratives\Standards\340 Cover Crop\340 Cover Crop IR\"/>
    </mc:Choice>
  </mc:AlternateContent>
  <xr:revisionPtr revIDLastSave="0" documentId="8_{9E3842F3-D824-4F36-AA11-423AE7B3E62E}" xr6:coauthVersionLast="31" xr6:coauthVersionMax="31" xr10:uidLastSave="{00000000-0000-0000-0000-000000000000}"/>
  <bookViews>
    <workbookView xWindow="120" yWindow="495" windowWidth="19020" windowHeight="8160" tabRatio="714" firstSheet="1" activeTab="1" xr2:uid="{00000000-000D-0000-FFFF-FFFF00000000}"/>
  </bookViews>
  <sheets>
    <sheet name="NJ Guidance" sheetId="8" r:id="rId1"/>
    <sheet name="NJ Cover Crop Design Worksheet" sheetId="1" r:id="rId2"/>
    <sheet name="Cover Crop Certification Sheet" sheetId="13" r:id="rId3"/>
    <sheet name="Cover Crop Nutrient Sheet" sheetId="11" r:id="rId4"/>
    <sheet name="Seed PLS Calculation Example" sheetId="10" r:id="rId5"/>
    <sheet name="Data Table" sheetId="3" r:id="rId6"/>
    <sheet name="Cover Crop Characteristics" sheetId="7" r:id="rId7"/>
    <sheet name="References" sheetId="9" r:id="rId8"/>
  </sheets>
  <definedNames>
    <definedName name="_xlnm._FilterDatabase" localSheetId="6" hidden="1">'Cover Crop Characteristics'!$A$2:$Q$2</definedName>
    <definedName name="B">'Data Table'!$A:$A</definedName>
    <definedName name="Check">'NJ Cover Crop Design Worksheet'!$T$15</definedName>
    <definedName name="_xlnm.Print_Area" localSheetId="3">'Cover Crop Nutrient Sheet'!$A$1:$I$46</definedName>
    <definedName name="_xlnm.Print_Area" localSheetId="1">'NJ Cover Crop Design Worksheet'!$A$1:$L$59</definedName>
    <definedName name="_xlnm.Print_Area" localSheetId="0">'NJ Guidance'!$A$1:$A$76</definedName>
    <definedName name="seedlist" localSheetId="2">#REF!</definedName>
    <definedName name="seedlist" localSheetId="1">#REF!</definedName>
    <definedName name="seedlist">#REF!</definedName>
    <definedName name="species">'Data Table'!$A:$A</definedName>
    <definedName name="Text3" localSheetId="2">#REF!</definedName>
    <definedName name="Text3">#REF!</definedName>
    <definedName name="Z_2F3613F4_5368_46EC_8C26_2BDBAD3A636D_.wvu.Cols" localSheetId="1" hidden="1">'NJ Cover Crop Design Worksheet'!$Q:$V,'NJ Cover Crop Design Worksheet'!$X:$Y</definedName>
    <definedName name="Z_2F3613F4_5368_46EC_8C26_2BDBAD3A636D_.wvu.PrintArea" localSheetId="1" hidden="1">'NJ Cover Crop Design Worksheet'!$A$1:$L$57</definedName>
    <definedName name="Zones">'Data Table'!$D$2:$E$2</definedName>
  </definedNames>
  <calcPr calcId="179017"/>
  <customWorkbookViews>
    <customWorkbookView name="Jeremiah.Schutz - Personal View" guid="{2F3613F4-5368-46EC-8C26-2BDBAD3A636D}" mergeInterval="0" personalView="1" maximized="1" windowWidth="1280" windowHeight="799" activeSheetId="1"/>
  </customWorkbookViews>
</workbook>
</file>

<file path=xl/calcChain.xml><?xml version="1.0" encoding="utf-8"?>
<calcChain xmlns="http://schemas.openxmlformats.org/spreadsheetml/2006/main">
  <c r="G17" i="13" l="1"/>
  <c r="G18" i="13"/>
  <c r="G19" i="13"/>
  <c r="G20" i="13"/>
  <c r="G21" i="13"/>
  <c r="G22" i="13"/>
  <c r="G23" i="13"/>
  <c r="G24" i="13"/>
  <c r="G25" i="13"/>
  <c r="G26" i="13"/>
  <c r="G27" i="13"/>
  <c r="Q30" i="13" l="1"/>
  <c r="Q43" i="13" s="1"/>
  <c r="H27" i="13" s="1"/>
  <c r="Q29" i="13"/>
  <c r="Q42" i="13" s="1"/>
  <c r="H26" i="13" s="1"/>
  <c r="Q28" i="13"/>
  <c r="Q41" i="13" s="1"/>
  <c r="H25" i="13" s="1"/>
  <c r="Q27" i="13"/>
  <c r="Q40" i="13" s="1"/>
  <c r="H24" i="13" s="1"/>
  <c r="Q26" i="13"/>
  <c r="Q39" i="13" s="1"/>
  <c r="H23" i="13" s="1"/>
  <c r="Q25" i="13"/>
  <c r="Q38" i="13" s="1"/>
  <c r="H22" i="13" s="1"/>
  <c r="Q24" i="13"/>
  <c r="Q37" i="13" s="1"/>
  <c r="H21" i="13" s="1"/>
  <c r="Q23" i="13"/>
  <c r="Q36" i="13" s="1"/>
  <c r="H20" i="13" s="1"/>
  <c r="Q22" i="13"/>
  <c r="Q35" i="13" s="1"/>
  <c r="H19" i="13" s="1"/>
  <c r="Q21" i="13"/>
  <c r="Q34" i="13" s="1"/>
  <c r="H18" i="13" s="1"/>
  <c r="Q20" i="13"/>
  <c r="Q33" i="13" s="1"/>
  <c r="H17" i="13" s="1"/>
  <c r="Q19" i="13"/>
  <c r="Q32" i="13" s="1"/>
  <c r="J7" i="10" l="1"/>
  <c r="J10" i="10"/>
  <c r="G4" i="10"/>
  <c r="H4" i="10" s="1"/>
  <c r="K4" i="10" s="1"/>
  <c r="G5" i="10"/>
  <c r="H5" i="10" s="1"/>
  <c r="K5" i="10" s="1"/>
  <c r="G6" i="10"/>
  <c r="H6" i="10" s="1"/>
  <c r="K6" i="10" s="1"/>
  <c r="G7" i="10"/>
  <c r="H7" i="10" s="1"/>
  <c r="K7" i="10" s="1"/>
  <c r="G8" i="10"/>
  <c r="H8" i="10" s="1"/>
  <c r="K8" i="10" s="1"/>
  <c r="G9" i="10"/>
  <c r="H9" i="10" s="1"/>
  <c r="K9" i="10" s="1"/>
  <c r="G10" i="10"/>
  <c r="H10" i="10" s="1"/>
  <c r="K10" i="10" s="1"/>
  <c r="G11" i="10"/>
  <c r="H11" i="10" s="1"/>
  <c r="K11" i="10" s="1"/>
  <c r="G12" i="10"/>
  <c r="H12" i="10" s="1"/>
  <c r="K12" i="10" s="1"/>
  <c r="G13" i="10"/>
  <c r="H13" i="10" s="1"/>
  <c r="K13" i="10" s="1"/>
  <c r="G14" i="10"/>
  <c r="H14" i="10" s="1"/>
  <c r="K14" i="10" s="1"/>
  <c r="C27" i="13"/>
  <c r="A27" i="13"/>
  <c r="C26" i="13"/>
  <c r="A26" i="13"/>
  <c r="C25" i="13"/>
  <c r="A25" i="13"/>
  <c r="C24" i="13"/>
  <c r="A24" i="13"/>
  <c r="C23" i="13"/>
  <c r="A23" i="13"/>
  <c r="C22" i="13"/>
  <c r="A22" i="13"/>
  <c r="C21" i="13"/>
  <c r="A21" i="13"/>
  <c r="C20" i="13"/>
  <c r="A20" i="13"/>
  <c r="C19" i="13"/>
  <c r="A19" i="13"/>
  <c r="C18" i="13"/>
  <c r="A18" i="13"/>
  <c r="C17" i="13"/>
  <c r="A17" i="13"/>
  <c r="G16" i="13"/>
  <c r="H16" i="13" s="1"/>
  <c r="C16" i="13"/>
  <c r="A16" i="13"/>
  <c r="E7" i="13"/>
  <c r="I6" i="13"/>
  <c r="B6" i="13"/>
  <c r="I5" i="13"/>
  <c r="B5" i="13"/>
  <c r="I4" i="13"/>
  <c r="B4" i="13"/>
  <c r="I3" i="13"/>
  <c r="B3" i="13"/>
  <c r="J11" i="10" l="1"/>
  <c r="J9" i="10"/>
  <c r="J8" i="10"/>
  <c r="J14" i="10"/>
  <c r="J6" i="10"/>
  <c r="J13" i="10"/>
  <c r="J5" i="10"/>
  <c r="J12" i="10"/>
  <c r="J4" i="10"/>
  <c r="J17" i="13"/>
  <c r="K17" i="13"/>
  <c r="K21" i="13"/>
  <c r="J21" i="13"/>
  <c r="M34" i="13"/>
  <c r="M21" i="13"/>
  <c r="M8" i="13"/>
  <c r="M29" i="13"/>
  <c r="M16" i="13"/>
  <c r="M42" i="13"/>
  <c r="J18" i="13"/>
  <c r="K18" i="13"/>
  <c r="J26" i="13"/>
  <c r="K26" i="13"/>
  <c r="K19" i="13"/>
  <c r="J19" i="13"/>
  <c r="J23" i="13"/>
  <c r="K23" i="13"/>
  <c r="J27" i="13"/>
  <c r="K27" i="13"/>
  <c r="M36" i="13"/>
  <c r="M23" i="13"/>
  <c r="M10" i="13"/>
  <c r="M27" i="13"/>
  <c r="M14" i="13"/>
  <c r="M40" i="13"/>
  <c r="K20" i="13"/>
  <c r="J20" i="13"/>
  <c r="J24" i="13"/>
  <c r="K24" i="13"/>
  <c r="M37" i="13"/>
  <c r="M24" i="13"/>
  <c r="M11" i="13"/>
  <c r="M28" i="13"/>
  <c r="M15" i="13"/>
  <c r="M41" i="13"/>
  <c r="J25" i="13"/>
  <c r="K25" i="13"/>
  <c r="M12" i="13"/>
  <c r="M38" i="13"/>
  <c r="M25" i="13"/>
  <c r="K22" i="13"/>
  <c r="J22" i="13"/>
  <c r="M35" i="13"/>
  <c r="M22" i="13"/>
  <c r="M9" i="13"/>
  <c r="M26" i="13"/>
  <c r="M13" i="13"/>
  <c r="M39" i="13"/>
  <c r="M43" i="13"/>
  <c r="M30" i="13"/>
  <c r="M17" i="13"/>
  <c r="M20" i="13"/>
  <c r="M33" i="13"/>
  <c r="M7" i="13"/>
  <c r="M6" i="13"/>
  <c r="M32" i="13"/>
  <c r="M19" i="13"/>
  <c r="C28" i="13"/>
  <c r="J16" i="13"/>
  <c r="K16" i="13"/>
  <c r="G3" i="10"/>
  <c r="H3" i="10" s="1"/>
  <c r="K3" i="10" s="1"/>
  <c r="J57" i="1"/>
  <c r="C15" i="10" l="1"/>
  <c r="J3" i="10"/>
  <c r="Q52" i="1" l="1"/>
  <c r="Q51" i="1"/>
  <c r="Q50" i="1"/>
  <c r="Q49" i="1"/>
  <c r="Q48" i="1"/>
  <c r="Q47" i="1"/>
  <c r="Q46" i="1"/>
  <c r="Q45" i="1"/>
  <c r="Q44" i="1"/>
  <c r="Q43" i="1"/>
  <c r="Q42" i="1"/>
  <c r="Q41" i="1"/>
  <c r="S52" i="1" l="1"/>
  <c r="S51" i="1"/>
  <c r="S50" i="1"/>
  <c r="S49" i="1"/>
  <c r="S48" i="1"/>
  <c r="S47" i="1"/>
  <c r="S46" i="1"/>
  <c r="S45" i="1"/>
  <c r="S44" i="1"/>
  <c r="S43" i="1"/>
  <c r="S42" i="1"/>
  <c r="S41" i="1"/>
  <c r="L52" i="1"/>
  <c r="L51" i="1"/>
  <c r="L50" i="1"/>
  <c r="L49" i="1"/>
  <c r="L48" i="1"/>
  <c r="L47" i="1"/>
  <c r="L46" i="1"/>
  <c r="L45" i="1"/>
  <c r="L44" i="1"/>
  <c r="L43" i="1"/>
  <c r="L42" i="1"/>
  <c r="L41" i="1"/>
  <c r="J52" i="1"/>
  <c r="J51" i="1"/>
  <c r="J50" i="1"/>
  <c r="J49" i="1"/>
  <c r="J48" i="1"/>
  <c r="J47" i="1"/>
  <c r="J46" i="1"/>
  <c r="J45" i="1"/>
  <c r="J44" i="1"/>
  <c r="J43" i="1"/>
  <c r="J42" i="1"/>
  <c r="J41" i="1"/>
  <c r="M52" i="1"/>
  <c r="M51" i="1"/>
  <c r="M50" i="1"/>
  <c r="M49" i="1"/>
  <c r="M48" i="1"/>
  <c r="M47" i="1"/>
  <c r="M46" i="1"/>
  <c r="M45" i="1"/>
  <c r="M44" i="1"/>
  <c r="M43" i="1"/>
  <c r="M42" i="1"/>
  <c r="M41" i="1"/>
  <c r="S53" i="1" l="1"/>
  <c r="E54" i="1" s="1"/>
  <c r="I52" i="1"/>
  <c r="I51" i="1"/>
  <c r="I50" i="1"/>
  <c r="I49" i="1"/>
  <c r="I48" i="1"/>
  <c r="I47" i="1"/>
  <c r="I46" i="1"/>
  <c r="I45" i="1"/>
  <c r="I44" i="1"/>
  <c r="I43" i="1"/>
  <c r="I42" i="1"/>
  <c r="I41" i="1"/>
  <c r="U52" i="1"/>
  <c r="U51" i="1"/>
  <c r="U50" i="1"/>
  <c r="U49" i="1"/>
  <c r="U48" i="1"/>
  <c r="U47" i="1"/>
  <c r="U46" i="1"/>
  <c r="U44" i="1"/>
  <c r="U43" i="1"/>
  <c r="U42" i="1"/>
  <c r="U45" i="1"/>
  <c r="U41" i="1"/>
  <c r="C41" i="1" l="1"/>
  <c r="C48" i="1" l="1"/>
  <c r="D53" i="1" l="1"/>
  <c r="N42" i="1"/>
  <c r="G42" i="1" s="1"/>
  <c r="N43" i="1"/>
  <c r="N44" i="1"/>
  <c r="N45" i="1"/>
  <c r="N46" i="1"/>
  <c r="N47" i="1"/>
  <c r="N48" i="1"/>
  <c r="N49" i="1"/>
  <c r="N50" i="1"/>
  <c r="N51" i="1"/>
  <c r="N52" i="1"/>
  <c r="N41" i="1"/>
  <c r="O41" i="1" s="1"/>
  <c r="C42" i="1"/>
  <c r="C43" i="1"/>
  <c r="C44" i="1"/>
  <c r="C45" i="1"/>
  <c r="C46" i="1"/>
  <c r="C47" i="1"/>
  <c r="C49" i="1"/>
  <c r="C50" i="1"/>
  <c r="C51" i="1"/>
  <c r="C52" i="1"/>
  <c r="G41" i="1" l="1"/>
  <c r="L53" i="1"/>
  <c r="G50" i="1"/>
  <c r="G46" i="1"/>
  <c r="G47" i="1"/>
  <c r="G51" i="1"/>
  <c r="G49" i="1"/>
  <c r="G43" i="1"/>
  <c r="O42" i="1"/>
  <c r="G44" i="1"/>
  <c r="G52" i="1"/>
  <c r="G48" i="1"/>
  <c r="G45" i="1"/>
  <c r="V41" i="1"/>
  <c r="B41" i="1" l="1"/>
  <c r="E41" i="1" s="1"/>
  <c r="O52" i="1"/>
  <c r="O48" i="1"/>
  <c r="O44" i="1"/>
  <c r="O50" i="1"/>
  <c r="O49" i="1"/>
  <c r="O45" i="1"/>
  <c r="O51" i="1"/>
  <c r="O47" i="1"/>
  <c r="O43" i="1"/>
  <c r="O46" i="1"/>
  <c r="B48" i="1"/>
  <c r="P41" i="1" l="1"/>
  <c r="V49" i="1"/>
  <c r="B49" i="1"/>
  <c r="V46" i="1"/>
  <c r="B46" i="1" s="1"/>
  <c r="V50" i="1"/>
  <c r="B50" i="1" s="1"/>
  <c r="V43" i="1"/>
  <c r="B43" i="1" s="1"/>
  <c r="E43" i="1" s="1"/>
  <c r="V47" i="1"/>
  <c r="B47" i="1" s="1"/>
  <c r="V51" i="1"/>
  <c r="B51" i="1" s="1"/>
  <c r="V44" i="1"/>
  <c r="B44" i="1" s="1"/>
  <c r="V48" i="1"/>
  <c r="B52" i="1"/>
  <c r="V52" i="1"/>
  <c r="V45" i="1"/>
  <c r="B45" i="1"/>
  <c r="P45" i="1" s="1"/>
  <c r="V42" i="1"/>
  <c r="AA28" i="1"/>
  <c r="Z28" i="1"/>
  <c r="Y28" i="1"/>
  <c r="X28" i="1"/>
  <c r="W28" i="1"/>
  <c r="V28" i="1"/>
  <c r="U28" i="1"/>
  <c r="T28" i="1"/>
  <c r="S28" i="1"/>
  <c r="R28" i="1"/>
  <c r="Q28" i="1"/>
  <c r="O28" i="1"/>
  <c r="Y27" i="1"/>
  <c r="X27" i="1"/>
  <c r="B42" i="1" l="1"/>
  <c r="E42" i="1" s="1"/>
  <c r="P51" i="1"/>
  <c r="E51" i="1"/>
  <c r="E48" i="1"/>
  <c r="P48" i="1"/>
  <c r="P43" i="1"/>
  <c r="E46" i="1"/>
  <c r="P46" i="1"/>
  <c r="E50" i="1"/>
  <c r="P50" i="1"/>
  <c r="E49" i="1"/>
  <c r="P49" i="1"/>
  <c r="E52" i="1"/>
  <c r="P52" i="1"/>
  <c r="E44" i="1"/>
  <c r="P44" i="1"/>
  <c r="P47" i="1"/>
  <c r="E47" i="1"/>
  <c r="E45" i="1"/>
  <c r="R51" i="1"/>
  <c r="R47" i="1"/>
  <c r="P42" i="1" l="1"/>
  <c r="R44" i="1"/>
  <c r="R48" i="1"/>
  <c r="R52" i="1"/>
  <c r="R49" i="1"/>
  <c r="R46" i="1"/>
  <c r="R50" i="1"/>
  <c r="E53" i="1"/>
  <c r="F54" i="1" l="1"/>
  <c r="R43" i="1" l="1"/>
  <c r="G53" i="1"/>
  <c r="F51" i="1" l="1"/>
  <c r="F52" i="1"/>
  <c r="F49" i="1"/>
  <c r="F50" i="1"/>
  <c r="F47" i="1"/>
  <c r="F48" i="1"/>
  <c r="F44" i="1"/>
  <c r="F46" i="1"/>
  <c r="F42" i="1"/>
  <c r="F43" i="1"/>
  <c r="F41" i="1"/>
  <c r="F45" i="1"/>
  <c r="R45" i="1" l="1"/>
  <c r="R42" i="1"/>
  <c r="R41" i="1"/>
  <c r="R5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Farbotnik, Kaitlin - NRCS, Hackettstown, NJ</author>
    <author>Jeremiah.Schutz</author>
  </authors>
  <commentList>
    <comment ref="A23" authorId="0" shapeId="0" xr:uid="{00000000-0006-0000-0100-000001000000}">
      <text>
        <r>
          <rPr>
            <sz val="9"/>
            <color indexed="81"/>
            <rFont val="Tahoma"/>
            <family val="2"/>
          </rPr>
          <t>Management Considerations may include increased seeding rate to compensate for wildlife grazing, if nutrient ammendments will be used or are needed, etc.</t>
        </r>
      </text>
    </comment>
    <comment ref="A29" authorId="1" shapeId="0" xr:uid="{00000000-0006-0000-0100-000002000000}">
      <text>
        <r>
          <rPr>
            <sz val="9"/>
            <color indexed="81"/>
            <rFont val="Tahoma"/>
            <family val="2"/>
          </rPr>
          <t xml:space="preserve">SCI rating is required if cover crop purpose is to increase soil organic matter content.
</t>
        </r>
      </text>
    </comment>
    <comment ref="B34" authorId="1" shapeId="0" xr:uid="{00000000-0006-0000-0100-000003000000}">
      <text>
        <r>
          <rPr>
            <sz val="9"/>
            <color indexed="81"/>
            <rFont val="Tahoma"/>
            <family val="2"/>
          </rPr>
          <t>Refer to Data Table 
for Planting Dates</t>
        </r>
      </text>
    </comment>
    <comment ref="A39" authorId="0" shapeId="0" xr:uid="{00000000-0006-0000-0100-000004000000}">
      <text>
        <r>
          <rPr>
            <sz val="9"/>
            <color indexed="81"/>
            <rFont val="Tahoma"/>
            <charset val="1"/>
          </rPr>
          <t>Do no exceed these planting rates for the following species if included in a mix:
Radish - 2-3 lbs./ac.
Canola - 3 - 4 lbs./ac.
Sorghum - sudangrass - 15 - 20 lbs./ac.
Oats - 20 - 40 lbs./ac.</t>
        </r>
      </text>
    </comment>
    <comment ref="E54" authorId="1" shapeId="0" xr:uid="{00000000-0006-0000-0100-000005000000}">
      <text>
        <r>
          <rPr>
            <sz val="9"/>
            <color indexed="81"/>
            <rFont val="Tahoma"/>
            <family val="2"/>
          </rPr>
          <t xml:space="preserve">
Recommended average seeding depth for cover crop mix</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Farbotnik, Kaitlin - NRCS, Hackettstown, NJ</author>
  </authors>
  <commentList>
    <comment ref="D12" authorId="0" shapeId="0" xr:uid="{00000000-0006-0000-0200-000001000000}">
      <text>
        <r>
          <rPr>
            <sz val="9"/>
            <color indexed="81"/>
            <rFont val="Tahoma"/>
            <family val="2"/>
          </rPr>
          <t xml:space="preserve">For species that are pre-mixed, use the values from the Pounds Planted Calculator </t>
        </r>
        <r>
          <rPr>
            <sz val="9"/>
            <color indexed="81"/>
            <rFont val="Tahoma"/>
            <charset val="1"/>
          </rPr>
          <t xml:space="preserve">
</t>
        </r>
      </text>
    </comment>
    <comment ref="E12" authorId="0" shapeId="0" xr:uid="{00000000-0006-0000-0200-000002000000}">
      <text>
        <r>
          <rPr>
            <sz val="9"/>
            <color indexed="81"/>
            <rFont val="Tahoma"/>
            <family val="2"/>
          </rPr>
          <t xml:space="preserve">If determing a pre-mixed bag, the purity of the species will be 100 when using the Pounds Planted Calculator. For single species bags, use the purity information listed on the seed tag for each species planted. 
</t>
        </r>
      </text>
    </comment>
  </commentList>
</comments>
</file>

<file path=xl/sharedStrings.xml><?xml version="1.0" encoding="utf-8"?>
<sst xmlns="http://schemas.openxmlformats.org/spreadsheetml/2006/main" count="696" uniqueCount="358">
  <si>
    <t>buckwheat</t>
  </si>
  <si>
    <t>canola /rapeseed</t>
  </si>
  <si>
    <t>cowpea</t>
  </si>
  <si>
    <t>oats</t>
  </si>
  <si>
    <t>radish</t>
  </si>
  <si>
    <t>rye (cereal)</t>
  </si>
  <si>
    <t>ryegrass (annual)</t>
  </si>
  <si>
    <t>safflower</t>
  </si>
  <si>
    <t>soybean</t>
  </si>
  <si>
    <t>sunflower</t>
  </si>
  <si>
    <t>triticale</t>
  </si>
  <si>
    <t>turnip</t>
  </si>
  <si>
    <t>wheat (winter)</t>
  </si>
  <si>
    <t>Cover Crop Spp.</t>
  </si>
  <si>
    <t>Seeds per lb</t>
  </si>
  <si>
    <t>Erosion Reduction</t>
  </si>
  <si>
    <t>G</t>
  </si>
  <si>
    <t>Y</t>
  </si>
  <si>
    <t>F</t>
  </si>
  <si>
    <t>H</t>
  </si>
  <si>
    <t>L</t>
  </si>
  <si>
    <t>P</t>
  </si>
  <si>
    <t>N</t>
  </si>
  <si>
    <t>M</t>
  </si>
  <si>
    <t>Seed Size</t>
  </si>
  <si>
    <t>Crop Type</t>
  </si>
  <si>
    <t>Seeding Depth</t>
  </si>
  <si>
    <t>seed size</t>
  </si>
  <si>
    <t>N Fixation</t>
  </si>
  <si>
    <t>CG</t>
  </si>
  <si>
    <t>WB</t>
  </si>
  <si>
    <t>WG</t>
  </si>
  <si>
    <t>CB</t>
  </si>
  <si>
    <t>0.25 - 0.75</t>
  </si>
  <si>
    <t>0.75 - 2.0</t>
  </si>
  <si>
    <t>0.5 - 1.5</t>
  </si>
  <si>
    <t>1.5 - 3.0</t>
  </si>
  <si>
    <t>1.0 - 1.5</t>
  </si>
  <si>
    <t>0.25 - 0.5</t>
  </si>
  <si>
    <t>0.5 - 1.0</t>
  </si>
  <si>
    <t>barley, spring</t>
  </si>
  <si>
    <t>clover, Crimson</t>
  </si>
  <si>
    <t>clover, red</t>
  </si>
  <si>
    <t>Phacelia</t>
  </si>
  <si>
    <t>sudan-sorghum hybrid</t>
  </si>
  <si>
    <t>Sunn Hemp</t>
  </si>
  <si>
    <t>3/15-5/15 or 8/1-9/1</t>
  </si>
  <si>
    <t>Name:</t>
  </si>
  <si>
    <t>Address:</t>
  </si>
  <si>
    <t>Program:</t>
  </si>
  <si>
    <t>Contract #:</t>
  </si>
  <si>
    <t>Termination Method:</t>
  </si>
  <si>
    <t>Species List</t>
  </si>
  <si>
    <t>Soil Condition Index:</t>
  </si>
  <si>
    <t>Seeding Method:</t>
  </si>
  <si>
    <t>None</t>
  </si>
  <si>
    <t>Frost</t>
  </si>
  <si>
    <t>Mow</t>
  </si>
  <si>
    <t>Tillage</t>
  </si>
  <si>
    <t>CSP</t>
  </si>
  <si>
    <t>Planned by:</t>
  </si>
  <si>
    <t xml:space="preserve">Date: </t>
  </si>
  <si>
    <t>Winter Hardy</t>
  </si>
  <si>
    <t>No</t>
  </si>
  <si>
    <t>vetch, hairy or crown</t>
  </si>
  <si>
    <t>Seeds/lb</t>
  </si>
  <si>
    <t>Seed Depth Ave</t>
  </si>
  <si>
    <t>C:N Ratio #</t>
  </si>
  <si>
    <t xml:space="preserve">Species </t>
  </si>
  <si>
    <t>Site Preparation:</t>
  </si>
  <si>
    <t>Total Lbs:</t>
  </si>
  <si>
    <t>Practice Check-Out Conditions</t>
  </si>
  <si>
    <t>% Full Rate</t>
  </si>
  <si>
    <t>% by # seed</t>
  </si>
  <si>
    <t>Without Cover Crop</t>
  </si>
  <si>
    <t>With Cover Crop</t>
  </si>
  <si>
    <t>Seeding Date(s):</t>
  </si>
  <si>
    <t>Lbs/spp.</t>
  </si>
  <si>
    <t>C:N Ratio value #  Early to Mid Vegetative</t>
  </si>
  <si>
    <t>C:N Ratio value #  Late Vegetative to reproductive</t>
  </si>
  <si>
    <t>C:N Ratio (late Vegetative)</t>
  </si>
  <si>
    <t>C:N Ratio (Early to Mid Vegetative)</t>
  </si>
  <si>
    <t>% seed by weight</t>
  </si>
  <si>
    <t>blank</t>
  </si>
  <si>
    <t>Allelopathic</t>
  </si>
  <si>
    <t xml:space="preserve">C:N Ratio factor </t>
  </si>
  <si>
    <t>Field Number(s):</t>
  </si>
  <si>
    <t>S</t>
  </si>
  <si>
    <t>Drill / Planter</t>
  </si>
  <si>
    <t>Broadcast</t>
  </si>
  <si>
    <t>Full rate Broadcast</t>
  </si>
  <si>
    <t>Full rate Drill / Planter</t>
  </si>
  <si>
    <t>0.25 - 1.0</t>
  </si>
  <si>
    <t>5/1-7/15</t>
  </si>
  <si>
    <t>Minimum Rate</t>
  </si>
  <si>
    <t>Termination Growth Stage:</t>
  </si>
  <si>
    <t>Design Soil mapunit(s):</t>
  </si>
  <si>
    <t>Soil Erosion - ton/ac/yr (wind, water):</t>
  </si>
  <si>
    <t>Acres to be seeded:</t>
  </si>
  <si>
    <t>Fertilizer and/or innoculant:</t>
  </si>
  <si>
    <t>Cover Crop</t>
  </si>
  <si>
    <t>Biomass Production (lbs/ac)</t>
  </si>
  <si>
    <t>N Scavenger</t>
  </si>
  <si>
    <t>Improve availablity of P &amp; K</t>
  </si>
  <si>
    <t xml:space="preserve">Promote biological nitrogen fixation </t>
  </si>
  <si>
    <t>Weed suppression</t>
  </si>
  <si>
    <t>2000-9000</t>
  </si>
  <si>
    <t>2000-4000</t>
  </si>
  <si>
    <t>2000-5000</t>
  </si>
  <si>
    <t>6000-10000</t>
  </si>
  <si>
    <t>75-220</t>
  </si>
  <si>
    <t>3500-5500</t>
  </si>
  <si>
    <t>70-130</t>
  </si>
  <si>
    <t>70-150</t>
  </si>
  <si>
    <t>3000-5000</t>
  </si>
  <si>
    <t>90-170</t>
  </si>
  <si>
    <t>2500-4500</t>
  </si>
  <si>
    <t>100-150</t>
  </si>
  <si>
    <t>3000-9000</t>
  </si>
  <si>
    <t>2000-10000</t>
  </si>
  <si>
    <t>4000-5000</t>
  </si>
  <si>
    <t>90-150</t>
  </si>
  <si>
    <t>3300-6000</t>
  </si>
  <si>
    <t>4000-7000</t>
  </si>
  <si>
    <t>3000-10000</t>
  </si>
  <si>
    <t>8000-10000</t>
  </si>
  <si>
    <t>100-200</t>
  </si>
  <si>
    <t>2300-5000</t>
  </si>
  <si>
    <t>90-200</t>
  </si>
  <si>
    <t>3000-8000</t>
  </si>
  <si>
    <t>Cover Crop Species Selection Guide</t>
  </si>
  <si>
    <t>Lasting Residue</t>
  </si>
  <si>
    <t>Total N (lbs/ac)</t>
  </si>
  <si>
    <t>5000-10000</t>
  </si>
  <si>
    <t>50-80</t>
  </si>
  <si>
    <t>pea, austrian winter</t>
  </si>
  <si>
    <t>millet, proso</t>
  </si>
  <si>
    <t>8/1 - 9/31</t>
  </si>
  <si>
    <t>8/15 - 10/15</t>
  </si>
  <si>
    <t>7/1 - 8/1</t>
  </si>
  <si>
    <t>6/15 - 7/30</t>
  </si>
  <si>
    <t>8/1 - 9/15</t>
  </si>
  <si>
    <t>9/1 - 10/1</t>
  </si>
  <si>
    <t>8/1 - 8/31</t>
  </si>
  <si>
    <t>8/15 - 9/15</t>
  </si>
  <si>
    <t>8/15 - 10/1</t>
  </si>
  <si>
    <t>Up to 6/15</t>
  </si>
  <si>
    <t>Up to 7/1</t>
  </si>
  <si>
    <t>5/1 - 6/15</t>
  </si>
  <si>
    <t>5/15 - 7/1</t>
  </si>
  <si>
    <t>7/15 - 9/1</t>
  </si>
  <si>
    <t>8/1 - 10/15</t>
  </si>
  <si>
    <t>9/1 - 10/31</t>
  </si>
  <si>
    <t>8/1 - 10/31</t>
  </si>
  <si>
    <t>4/1 - 5/1</t>
  </si>
  <si>
    <t>5/1 - 5/31</t>
  </si>
  <si>
    <t>4/15 - 4/30</t>
  </si>
  <si>
    <t>5/15 - 8/15</t>
  </si>
  <si>
    <t>Up to 8/15</t>
  </si>
  <si>
    <t>Up to 9/15</t>
  </si>
  <si>
    <t>9/1-10/31</t>
  </si>
  <si>
    <t>8/1-10/31</t>
  </si>
  <si>
    <t>teff grass</t>
  </si>
  <si>
    <t>clover, Berseem</t>
  </si>
  <si>
    <t>mustards</t>
  </si>
  <si>
    <t>sweetclover</t>
  </si>
  <si>
    <t>clover, subterranean</t>
  </si>
  <si>
    <t>CBL</t>
  </si>
  <si>
    <t>WBL</t>
  </si>
  <si>
    <t>oats (spring)</t>
  </si>
  <si>
    <t>10/1 - 10/15</t>
  </si>
  <si>
    <t>.25 - .5</t>
  </si>
  <si>
    <r>
      <t>to 15-20</t>
    </r>
    <r>
      <rPr>
        <vertAlign val="superscript"/>
        <sz val="11"/>
        <color theme="1"/>
        <rFont val="Calibri"/>
        <family val="2"/>
        <scheme val="minor"/>
      </rPr>
      <t>o</t>
    </r>
    <r>
      <rPr>
        <sz val="11"/>
        <color theme="1"/>
        <rFont val="Calibri"/>
        <family val="2"/>
        <scheme val="minor"/>
      </rPr>
      <t xml:space="preserve"> F</t>
    </r>
  </si>
  <si>
    <r>
      <t>to 10-15</t>
    </r>
    <r>
      <rPr>
        <vertAlign val="superscript"/>
        <sz val="11"/>
        <color theme="1"/>
        <rFont val="Calibri"/>
        <family val="2"/>
        <scheme val="minor"/>
      </rPr>
      <t>o</t>
    </r>
    <r>
      <rPr>
        <sz val="11"/>
        <color theme="1"/>
        <rFont val="Calibri"/>
        <family val="2"/>
        <scheme val="minor"/>
      </rPr>
      <t xml:space="preserve"> F</t>
    </r>
  </si>
  <si>
    <r>
      <t>to -20</t>
    </r>
    <r>
      <rPr>
        <vertAlign val="superscript"/>
        <sz val="11"/>
        <color theme="1"/>
        <rFont val="Calibri"/>
        <family val="2"/>
        <scheme val="minor"/>
      </rPr>
      <t>o</t>
    </r>
    <r>
      <rPr>
        <sz val="11"/>
        <color theme="1"/>
        <rFont val="Calibri"/>
        <family val="2"/>
        <scheme val="minor"/>
      </rPr>
      <t xml:space="preserve"> F</t>
    </r>
  </si>
  <si>
    <r>
      <t>to 25</t>
    </r>
    <r>
      <rPr>
        <vertAlign val="superscript"/>
        <sz val="11"/>
        <color theme="1"/>
        <rFont val="Calibri"/>
        <family val="2"/>
        <scheme val="minor"/>
      </rPr>
      <t>o</t>
    </r>
    <r>
      <rPr>
        <sz val="11"/>
        <color theme="1"/>
        <rFont val="Calibri"/>
        <family val="2"/>
        <scheme val="minor"/>
      </rPr>
      <t xml:space="preserve"> F</t>
    </r>
  </si>
  <si>
    <r>
      <t>to -10</t>
    </r>
    <r>
      <rPr>
        <vertAlign val="superscript"/>
        <sz val="11"/>
        <color theme="1"/>
        <rFont val="Calibri"/>
        <family val="2"/>
        <scheme val="minor"/>
      </rPr>
      <t>o</t>
    </r>
    <r>
      <rPr>
        <sz val="11"/>
        <color theme="1"/>
        <rFont val="Calibri"/>
        <family val="2"/>
        <scheme val="minor"/>
      </rPr>
      <t xml:space="preserve"> F</t>
    </r>
  </si>
  <si>
    <r>
      <t>to 20-25</t>
    </r>
    <r>
      <rPr>
        <vertAlign val="superscript"/>
        <sz val="11"/>
        <color theme="1"/>
        <rFont val="Calibri"/>
        <family val="2"/>
        <scheme val="minor"/>
      </rPr>
      <t>o</t>
    </r>
    <r>
      <rPr>
        <sz val="11"/>
        <color theme="1"/>
        <rFont val="Calibri"/>
        <family val="2"/>
        <scheme val="minor"/>
      </rPr>
      <t xml:space="preserve"> F</t>
    </r>
  </si>
  <si>
    <r>
      <t>to -30</t>
    </r>
    <r>
      <rPr>
        <vertAlign val="superscript"/>
        <sz val="11"/>
        <color theme="1"/>
        <rFont val="Calibri"/>
        <family val="2"/>
        <scheme val="minor"/>
      </rPr>
      <t>o</t>
    </r>
    <r>
      <rPr>
        <sz val="11"/>
        <color theme="1"/>
        <rFont val="Calibri"/>
        <family val="2"/>
        <scheme val="minor"/>
      </rPr>
      <t xml:space="preserve"> F</t>
    </r>
  </si>
  <si>
    <r>
      <t>to 0</t>
    </r>
    <r>
      <rPr>
        <vertAlign val="superscript"/>
        <sz val="11"/>
        <color theme="1"/>
        <rFont val="Calibri"/>
        <family val="2"/>
        <scheme val="minor"/>
      </rPr>
      <t>o</t>
    </r>
    <r>
      <rPr>
        <sz val="11"/>
        <color theme="1"/>
        <rFont val="Calibri"/>
        <family val="2"/>
        <scheme val="minor"/>
      </rPr>
      <t xml:space="preserve"> F</t>
    </r>
  </si>
  <si>
    <t>Hardiness Zone:</t>
  </si>
  <si>
    <t>Plant Hardiness Zones</t>
  </si>
  <si>
    <t>6a to 6b</t>
  </si>
  <si>
    <t>7a to 7b</t>
  </si>
  <si>
    <t>Suppress Weeds and Break Pest Cycles</t>
  </si>
  <si>
    <t>Improve Soil Moisture Effeciency</t>
  </si>
  <si>
    <t>Purpose(s) of the cover crop (check all that apply):</t>
  </si>
  <si>
    <t>Management Considerations</t>
  </si>
  <si>
    <t>Additional considerations for planning cover crop (check all that apply):</t>
  </si>
  <si>
    <t xml:space="preserve">Minimize Soil Compaction </t>
  </si>
  <si>
    <t>Maintain or Increase Soil Health and Organic Matter Content</t>
  </si>
  <si>
    <t>Utilize Excessive Nutrients</t>
  </si>
  <si>
    <t>Biological Nitrogen Fixation</t>
  </si>
  <si>
    <t>Seedbed Preparation for Grass Seeding</t>
  </si>
  <si>
    <t>Increase Biodiversity</t>
  </si>
  <si>
    <t xml:space="preserve">Full Rate Drill/Planter lbs/ac  </t>
  </si>
  <si>
    <t>Attract Pollinators</t>
  </si>
  <si>
    <t>New Jersey Cover Crop Design Worksheet Guidance</t>
  </si>
  <si>
    <t>Chemical Burn Down</t>
  </si>
  <si>
    <t>Average Seeding Depth</t>
  </si>
  <si>
    <r>
      <t>Seed/ft</t>
    </r>
    <r>
      <rPr>
        <vertAlign val="superscript"/>
        <sz val="10"/>
        <rFont val="Arial"/>
        <family val="2"/>
      </rPr>
      <t>2</t>
    </r>
  </si>
  <si>
    <t>Organic Matter and Structure</t>
  </si>
  <si>
    <t>Subsoil Compaction and Infiltration</t>
  </si>
  <si>
    <t>Topsoil Compaction and Infiltration</t>
  </si>
  <si>
    <t>teff</t>
  </si>
  <si>
    <t>75-200</t>
  </si>
  <si>
    <t>Contract#:</t>
  </si>
  <si>
    <t>CIN(s):</t>
  </si>
  <si>
    <t>X</t>
  </si>
  <si>
    <r>
      <t xml:space="preserve">Reduce Erosion
</t>
    </r>
    <r>
      <rPr>
        <b/>
        <sz val="8"/>
        <rFont val="Arial"/>
        <family val="2"/>
      </rPr>
      <t>% Full Rate must be between 130% to 160%</t>
    </r>
    <r>
      <rPr>
        <sz val="8"/>
        <rFont val="Arial"/>
        <family val="2"/>
      </rPr>
      <t xml:space="preserve">
Small grain based seedings must have a minimum of 25 seeds/ft</t>
    </r>
    <r>
      <rPr>
        <vertAlign val="superscript"/>
        <sz val="8"/>
        <rFont val="Arial"/>
        <family val="2"/>
      </rPr>
      <t>2</t>
    </r>
    <r>
      <rPr>
        <sz val="8"/>
        <rFont val="Arial"/>
        <family val="2"/>
      </rPr>
      <t xml:space="preserve">
Annual ryegrass based seedings must have a minimum of 125 seeds/ft</t>
    </r>
    <r>
      <rPr>
        <vertAlign val="superscript"/>
        <sz val="8"/>
        <rFont val="Arial"/>
        <family val="2"/>
      </rPr>
      <t>2</t>
    </r>
  </si>
  <si>
    <r>
      <t xml:space="preserve">Supplemental Hay or Grazing
</t>
    </r>
    <r>
      <rPr>
        <b/>
        <sz val="8"/>
        <color theme="1"/>
        <rFont val="Arial"/>
        <family val="2"/>
      </rPr>
      <t xml:space="preserve">% Full Rate must be </t>
    </r>
    <r>
      <rPr>
        <b/>
        <sz val="8"/>
        <color theme="1"/>
        <rFont val="Calibri"/>
        <family val="2"/>
      </rPr>
      <t>≥</t>
    </r>
    <r>
      <rPr>
        <b/>
        <sz val="8"/>
        <color theme="1"/>
        <rFont val="Arial"/>
        <family val="2"/>
      </rPr>
      <t xml:space="preserve"> 150%</t>
    </r>
  </si>
  <si>
    <t>Disk - in After Broadcast</t>
  </si>
  <si>
    <t>None - Aerial</t>
  </si>
  <si>
    <t>Burn Down</t>
  </si>
  <si>
    <t>Program</t>
  </si>
  <si>
    <t>Fertilizer</t>
  </si>
  <si>
    <t>Seeding Meth.</t>
  </si>
  <si>
    <t>Termination</t>
  </si>
  <si>
    <t>Site Prep</t>
  </si>
  <si>
    <t xml:space="preserve">Check </t>
  </si>
  <si>
    <t>Harvest - Graze</t>
  </si>
  <si>
    <t>Harvest - Hay/Straw</t>
  </si>
  <si>
    <t>Crimper</t>
  </si>
  <si>
    <t>Harrow or Cultipacker After Broadcast</t>
  </si>
  <si>
    <t>Innoculate</t>
  </si>
  <si>
    <t>Fertilizer and Innoculant</t>
  </si>
  <si>
    <t>EQIP - RCCP</t>
  </si>
  <si>
    <t>EQIP - Soil Health</t>
  </si>
  <si>
    <t>EQIP - Cropland</t>
  </si>
  <si>
    <t>EQIP - Organic</t>
  </si>
  <si>
    <t>AMA</t>
  </si>
  <si>
    <t>CIN (s):</t>
  </si>
  <si>
    <t>barley</t>
  </si>
  <si>
    <t>All seed rates are represented in Pure Live Seed. It is the responsibility of the producer to ensure the purity, germination, and amount of seed applied equals the planned seeding rates.</t>
  </si>
  <si>
    <t>Purity</t>
  </si>
  <si>
    <t>Germination</t>
  </si>
  <si>
    <t>Date Seeded</t>
  </si>
  <si>
    <t>Seeding Method</t>
  </si>
  <si>
    <t>Acres Seeded With This Mix</t>
  </si>
  <si>
    <t>Nutrients Applied (if applicable)</t>
  </si>
  <si>
    <t>Additional Notes or Comments</t>
  </si>
  <si>
    <t>This practice was implemented according to the signed Conservation Plan and the NJ Cover Crop Design Worksheet. The practice meets the Standards and Specifications and/or any additional requirements set forth in state policy needed to meet the criteria for the planned purpose(s) of the practice. The Operation and Maintenance requirements of the practice have been effectively communicated to the client and prompt follow through is reasonably expected.</t>
  </si>
  <si>
    <t>NRCS Certifying Planner:</t>
  </si>
  <si>
    <t>Date Certified:</t>
  </si>
  <si>
    <t>NJ Cover Crop Certification</t>
  </si>
  <si>
    <t>Document producer's actual cover crop planting information below.  
Collect seed tags for the cover crops planted or enter the purity and germination information in the boxes below.
Attach photos of the cover crop.
Red Line on the Conservation Plan Map areas where seeded (if not the entire field) or use GPS.</t>
  </si>
  <si>
    <t>Lbs PLS / Acre</t>
  </si>
  <si>
    <r>
      <t>to 20</t>
    </r>
    <r>
      <rPr>
        <vertAlign val="superscript"/>
        <sz val="11"/>
        <color theme="1"/>
        <rFont val="Calibri"/>
        <family val="2"/>
        <scheme val="minor"/>
      </rPr>
      <t>o</t>
    </r>
    <r>
      <rPr>
        <sz val="11"/>
        <color theme="1"/>
        <rFont val="Calibri"/>
        <family val="2"/>
        <scheme val="minor"/>
      </rPr>
      <t xml:space="preserve"> F</t>
    </r>
  </si>
  <si>
    <r>
      <t>to 15</t>
    </r>
    <r>
      <rPr>
        <vertAlign val="superscript"/>
        <sz val="11"/>
        <color theme="1"/>
        <rFont val="Calibri"/>
        <family val="2"/>
        <scheme val="minor"/>
      </rPr>
      <t>o</t>
    </r>
    <r>
      <rPr>
        <sz val="11"/>
        <color theme="1"/>
        <rFont val="Calibri"/>
        <family val="2"/>
        <scheme val="minor"/>
      </rPr>
      <t>F</t>
    </r>
  </si>
  <si>
    <r>
      <t>to 32</t>
    </r>
    <r>
      <rPr>
        <vertAlign val="superscript"/>
        <sz val="11"/>
        <color theme="1"/>
        <rFont val="Calibri"/>
        <family val="2"/>
        <scheme val="minor"/>
      </rPr>
      <t>o</t>
    </r>
    <r>
      <rPr>
        <sz val="11"/>
        <color theme="1"/>
        <rFont val="Calibri"/>
        <family val="2"/>
        <scheme val="minor"/>
      </rPr>
      <t xml:space="preserve"> F</t>
    </r>
  </si>
  <si>
    <t>CTA</t>
  </si>
  <si>
    <t>References</t>
  </si>
  <si>
    <t>Planned Average Seeding Depth (in):
(if Drilled/Planted)</t>
  </si>
  <si>
    <t>Tract Number (s):</t>
  </si>
  <si>
    <t>Farm # (s):</t>
  </si>
  <si>
    <t>Description of Work</t>
  </si>
  <si>
    <t>A cover crop will be planted for either fall/winter or spring/summer cover. The cover crop will be planted between growing seasons when the ground is traditionally bare or non-active. The cover crop will not be harvested for seed or burned. The cover crop must be terminated according to the NRCS Cover Crop Termination Guidelines.</t>
  </si>
  <si>
    <t>Location:</t>
  </si>
  <si>
    <t>The location of the planned cover crops is shown on the Conservation Plan Map included in the folder.</t>
  </si>
  <si>
    <t>*The producer is only required to sign the Cover Crop Design Worksheet if it is modified from the original conservation plan.</t>
  </si>
  <si>
    <r>
      <rPr>
        <b/>
        <sz val="10"/>
        <color theme="1"/>
        <rFont val="Arial"/>
        <family val="2"/>
      </rPr>
      <t>Operation and Maintenance</t>
    </r>
    <r>
      <rPr>
        <sz val="10"/>
        <color theme="1"/>
        <rFont val="Arial"/>
        <family val="2"/>
      </rPr>
      <t xml:space="preserve">
Evaluate the cover crop to determine if the cover crop is meeting the planned purpose(s). If the cover crop is not meeting the purpose(s) adjust the management, change the species of cover crop, or choose a different technology.</t>
    </r>
  </si>
  <si>
    <t xml:space="preserve">LBS PLS/ ACRE = </t>
  </si>
  <si>
    <t>lbs/ac PLS</t>
  </si>
  <si>
    <t>Actual Seeding Rate PLS</t>
  </si>
  <si>
    <t>Lbs Needed to Meet Required PLS</t>
  </si>
  <si>
    <t>Pounds Planned PLS/Acre</t>
  </si>
  <si>
    <t>Amount Over Planned PLS Rate</t>
  </si>
  <si>
    <t>Yes</t>
  </si>
  <si>
    <r>
      <rPr>
        <b/>
        <sz val="10"/>
        <color theme="1"/>
        <rFont val="Arial"/>
        <family val="2"/>
      </rPr>
      <t xml:space="preserve">Are soil ammendments needed or will soil ammendments be used? </t>
    </r>
    <r>
      <rPr>
        <sz val="10"/>
        <color theme="1"/>
        <rFont val="Arial"/>
        <family val="2"/>
      </rPr>
      <t xml:space="preserve">
</t>
    </r>
    <r>
      <rPr>
        <sz val="8"/>
        <color theme="1"/>
        <rFont val="Arial"/>
        <family val="2"/>
      </rPr>
      <t>If yes, use the NJ Cover Crop Nutrient Sheet to document nutrient recommendations, or attach nutrient recommendations.</t>
    </r>
  </si>
  <si>
    <t>*Producer Signature:</t>
  </si>
  <si>
    <t xml:space="preserve">Refer to the Cover Crop Nutrient Sheet to document nutrients and ammendments applied, or a attach nutrient recommendations and applied records. </t>
  </si>
  <si>
    <t>Cover Crop Nutrient Sheet</t>
  </si>
  <si>
    <t>Field #</t>
  </si>
  <si>
    <t>N (lbs./acre)</t>
  </si>
  <si>
    <t>Lime (tons/acre)</t>
  </si>
  <si>
    <r>
      <t>K</t>
    </r>
    <r>
      <rPr>
        <vertAlign val="subscript"/>
        <sz val="10"/>
        <color theme="1"/>
        <rFont val="Arial"/>
        <family val="2"/>
      </rPr>
      <t>2</t>
    </r>
    <r>
      <rPr>
        <sz val="10"/>
        <color theme="1"/>
        <rFont val="Arial"/>
        <family val="2"/>
      </rPr>
      <t>O (lbs./acre)</t>
    </r>
  </si>
  <si>
    <r>
      <t>P</t>
    </r>
    <r>
      <rPr>
        <vertAlign val="subscript"/>
        <sz val="10"/>
        <color theme="1"/>
        <rFont val="Arial"/>
        <family val="2"/>
      </rPr>
      <t>2</t>
    </r>
    <r>
      <rPr>
        <sz val="10"/>
        <color theme="1"/>
        <rFont val="Arial"/>
        <family val="2"/>
      </rPr>
      <t>O</t>
    </r>
    <r>
      <rPr>
        <vertAlign val="subscript"/>
        <sz val="10"/>
        <color theme="1"/>
        <rFont val="Arial"/>
        <family val="2"/>
      </rPr>
      <t>5</t>
    </r>
    <r>
      <rPr>
        <sz val="10"/>
        <color theme="1"/>
        <rFont val="Arial"/>
        <family val="2"/>
      </rPr>
      <t xml:space="preserve"> (lbs./acre)</t>
    </r>
  </si>
  <si>
    <r>
      <t xml:space="preserve">Soil Ammendments (if needed) </t>
    </r>
    <r>
      <rPr>
        <i/>
        <sz val="11"/>
        <color theme="1"/>
        <rFont val="Arial"/>
        <family val="2"/>
      </rPr>
      <t>or attach nutrient management recommendations</t>
    </r>
  </si>
  <si>
    <t>Provide supplemental grazing/hay</t>
  </si>
  <si>
    <t>4000 - 6700</t>
  </si>
  <si>
    <t>3000 - 8500</t>
  </si>
  <si>
    <t>4000 - 7000</t>
  </si>
  <si>
    <t>3000 - 5000</t>
  </si>
  <si>
    <t>5000-14000</t>
  </si>
  <si>
    <r>
      <t>mustards</t>
    </r>
    <r>
      <rPr>
        <vertAlign val="superscript"/>
        <sz val="9"/>
        <color theme="1"/>
        <rFont val="Arial"/>
        <family val="2"/>
      </rPr>
      <t>2</t>
    </r>
  </si>
  <si>
    <r>
      <t>Attract Beneficial Insects</t>
    </r>
    <r>
      <rPr>
        <b/>
        <vertAlign val="superscript"/>
        <sz val="9"/>
        <rFont val="Arial"/>
        <family val="2"/>
      </rPr>
      <t>1</t>
    </r>
  </si>
  <si>
    <r>
      <t>Pollinator Habitat</t>
    </r>
    <r>
      <rPr>
        <b/>
        <vertAlign val="superscript"/>
        <sz val="9"/>
        <rFont val="Arial"/>
        <family val="2"/>
      </rPr>
      <t>1</t>
    </r>
  </si>
  <si>
    <r>
      <t>soybean</t>
    </r>
    <r>
      <rPr>
        <vertAlign val="superscript"/>
        <sz val="9"/>
        <color theme="1"/>
        <rFont val="Arial"/>
        <family val="2"/>
      </rPr>
      <t>3</t>
    </r>
  </si>
  <si>
    <r>
      <rPr>
        <vertAlign val="superscript"/>
        <sz val="9"/>
        <color theme="1"/>
        <rFont val="Arial"/>
        <family val="2"/>
      </rPr>
      <t>1</t>
    </r>
    <r>
      <rPr>
        <sz val="9"/>
        <color theme="1"/>
        <rFont val="Arial"/>
        <family val="2"/>
      </rPr>
      <t xml:space="preserve"> Any species planted for beneficial insects or for pollinator habitat needs to be planted in the spring/summer or allowed to flower before termination for insects to benefit. </t>
    </r>
  </si>
  <si>
    <r>
      <rPr>
        <vertAlign val="superscript"/>
        <sz val="9"/>
        <color theme="1"/>
        <rFont val="Arial"/>
        <family val="2"/>
      </rPr>
      <t xml:space="preserve">2  </t>
    </r>
    <r>
      <rPr>
        <sz val="9"/>
        <color theme="1"/>
        <rFont val="Arial"/>
        <family val="2"/>
      </rPr>
      <t>While mustards can utilized for pollinator habitat, they can be an alternate host for cabbage root maggott and flea beetles.</t>
    </r>
  </si>
  <si>
    <r>
      <rPr>
        <vertAlign val="superscript"/>
        <sz val="9"/>
        <color theme="1"/>
        <rFont val="Arial"/>
        <family val="2"/>
      </rPr>
      <t>3</t>
    </r>
    <r>
      <rPr>
        <sz val="9"/>
        <color theme="1"/>
        <rFont val="Arial"/>
        <family val="2"/>
      </rPr>
      <t xml:space="preserve"> Attracts beneficial insects, especially when there is an abundance of prey. Seed treated with systemic insecticides could have a negative effect.</t>
    </r>
  </si>
  <si>
    <r>
      <t>wheat (winter)</t>
    </r>
    <r>
      <rPr>
        <vertAlign val="superscript"/>
        <sz val="9"/>
        <color theme="1"/>
        <rFont val="Arial"/>
        <family val="2"/>
      </rPr>
      <t>4</t>
    </r>
  </si>
  <si>
    <r>
      <rPr>
        <vertAlign val="superscript"/>
        <sz val="9"/>
        <color theme="1"/>
        <rFont val="Arial"/>
        <family val="2"/>
      </rPr>
      <t>4</t>
    </r>
    <r>
      <rPr>
        <sz val="9"/>
        <color theme="1"/>
        <rFont val="Arial"/>
        <family val="2"/>
      </rPr>
      <t xml:space="preserve"> Provides good winter cover for beneficial insects</t>
    </r>
  </si>
  <si>
    <t>CBL (P)</t>
  </si>
  <si>
    <t>CBL (B)</t>
  </si>
  <si>
    <t>Cover Crop - Crop Type Symbology</t>
  </si>
  <si>
    <t xml:space="preserve">CG - Cool season grass
CB - Cool season broadleaf
CBL - Leguminous cool season broadleaf
WG - Warm season grass
WB - Warm season broadleaf
WBL - Leguminous warm season broadleaf
(P) - Perennial
(B) - Biennial
</t>
  </si>
  <si>
    <t>Nutrient Losses</t>
  </si>
  <si>
    <t>Nitrogen Fixation</t>
  </si>
  <si>
    <t>Organic Matter and Overall Structure</t>
  </si>
  <si>
    <t>Erosion</t>
  </si>
  <si>
    <t>Weeds</t>
  </si>
  <si>
    <t>Total lbs. Needed:</t>
  </si>
  <si>
    <t>Soil Health Concerns (Only applicable to EQIP - Soil Health contracts)</t>
  </si>
  <si>
    <t xml:space="preserve">  </t>
  </si>
  <si>
    <t>Annual Ryegrass</t>
  </si>
  <si>
    <t>Crimson Clover</t>
  </si>
  <si>
    <t>Radish</t>
  </si>
  <si>
    <t>Seeding Mix Calculations</t>
  </si>
  <si>
    <t>Bag Weight</t>
  </si>
  <si>
    <t>% Annual Ryegrass</t>
  </si>
  <si>
    <t>% Crimson Clover</t>
  </si>
  <si>
    <t>% Radish</t>
  </si>
  <si>
    <t>50 lbs</t>
  </si>
  <si>
    <t>Lbs Annual Ryegrass</t>
  </si>
  <si>
    <t>Lbs Crimson Clover</t>
  </si>
  <si>
    <t>Lbs Radish</t>
  </si>
  <si>
    <t>Cover Crop Mix Information</t>
  </si>
  <si>
    <t>Lbs/Species/Bag = (Bag Weight)(% species in decimal form)</t>
  </si>
  <si>
    <r>
      <t xml:space="preserve">(50)(.669) = </t>
    </r>
    <r>
      <rPr>
        <b/>
        <sz val="11"/>
        <color theme="1"/>
        <rFont val="Calibri"/>
        <family val="2"/>
        <scheme val="minor"/>
      </rPr>
      <t>33.45</t>
    </r>
  </si>
  <si>
    <r>
      <t xml:space="preserve">(50)(.130) = </t>
    </r>
    <r>
      <rPr>
        <b/>
        <sz val="11"/>
        <color theme="1"/>
        <rFont val="Calibri"/>
        <family val="2"/>
        <scheme val="minor"/>
      </rPr>
      <t>6.5</t>
    </r>
  </si>
  <si>
    <r>
      <rPr>
        <sz val="10"/>
        <rFont val="Arial"/>
        <family val="2"/>
      </rPr>
      <t>(50)(.134) =</t>
    </r>
    <r>
      <rPr>
        <b/>
        <sz val="10"/>
        <rFont val="Arial"/>
        <family val="2"/>
      </rPr>
      <t xml:space="preserve"> 6.75</t>
    </r>
  </si>
  <si>
    <t>Total lbs PLS/Bag</t>
  </si>
  <si>
    <t>Seeding Rate/Species/Acre = (Lbs/Species in bag)(% lbs of bag planted)</t>
  </si>
  <si>
    <t>Planned Seeding Rate</t>
  </si>
  <si>
    <r>
      <t xml:space="preserve">% Lbs of bag planted
</t>
    </r>
    <r>
      <rPr>
        <sz val="9"/>
        <color theme="1"/>
        <rFont val="Calibri"/>
        <family val="2"/>
        <scheme val="minor"/>
      </rPr>
      <t>Seeding Rate/Bag Weight</t>
    </r>
  </si>
  <si>
    <t>Lbs Annual Ryegrass Planted</t>
  </si>
  <si>
    <r>
      <t xml:space="preserve">(33.45)(.7) = </t>
    </r>
    <r>
      <rPr>
        <b/>
        <sz val="11"/>
        <color theme="1"/>
        <rFont val="Calibri"/>
        <family val="2"/>
        <scheme val="minor"/>
      </rPr>
      <t>23.42</t>
    </r>
    <r>
      <rPr>
        <sz val="11"/>
        <color theme="1"/>
        <rFont val="Calibri"/>
        <family val="2"/>
        <scheme val="minor"/>
      </rPr>
      <t xml:space="preserve"> </t>
    </r>
  </si>
  <si>
    <t>Lbs Crimson Clover Planted</t>
  </si>
  <si>
    <t>Lbs Radish Planted</t>
  </si>
  <si>
    <r>
      <t xml:space="preserve">(6.75)(.7) = </t>
    </r>
    <r>
      <rPr>
        <b/>
        <sz val="11"/>
        <color theme="1"/>
        <rFont val="Calibri"/>
        <family val="2"/>
        <scheme val="minor"/>
      </rPr>
      <t>4.73</t>
    </r>
  </si>
  <si>
    <r>
      <t xml:space="preserve">(6.5)(.7) = </t>
    </r>
    <r>
      <rPr>
        <b/>
        <sz val="11"/>
        <color theme="1"/>
        <rFont val="Calibri"/>
        <family val="2"/>
        <scheme val="minor"/>
      </rPr>
      <t>4.55</t>
    </r>
  </si>
  <si>
    <t>Mixed Species Cover Crop PLS Example</t>
  </si>
  <si>
    <t>% Purity Species 1</t>
  </si>
  <si>
    <t>% Purity Species 2</t>
  </si>
  <si>
    <t>% Purity Species 3</t>
  </si>
  <si>
    <t>Weight of Bag</t>
  </si>
  <si>
    <t>Weight times percent</t>
  </si>
  <si>
    <t>Weight of Bag =</t>
  </si>
  <si>
    <t>Lbs Planted/Acre of Mix =</t>
  </si>
  <si>
    <t xml:space="preserve">% of Species in Mix (decimal form) </t>
  </si>
  <si>
    <t>Lbs of Species/Bag</t>
  </si>
  <si>
    <t>clover, white</t>
  </si>
  <si>
    <t>0.25 - 1</t>
  </si>
  <si>
    <t>2000 - 6000</t>
  </si>
  <si>
    <t>80 - 200</t>
  </si>
  <si>
    <t>This practice was not implemented according to the specifications in the signed Conservation Plan/and or Implementation Requirements. The deficiencies of the practice are not acceptable and do not meet the Standards, Specifications, and/or any additional requirements set forth in state policy. This practice as implemented can not be certified. The following deficiencies are listed below:</t>
  </si>
  <si>
    <t>Pounds Planted/Acre</t>
  </si>
  <si>
    <t>35/50 = .7</t>
  </si>
  <si>
    <t>Lbs Planted/Acre by Species (enter values in column D)</t>
  </si>
  <si>
    <t>C:N Ratios at Termination of the Growing Cover Crop</t>
  </si>
  <si>
    <t>Pounds Planted Calculator</t>
  </si>
  <si>
    <t>NEW JERSEY COVER CROP DESIGN WORKSHEET PAGE 1</t>
  </si>
  <si>
    <t>Terminate cover crop at or within 5 days after planting but before crop emergence.</t>
  </si>
  <si>
    <t>NEW JERSEY COVER CROP DESIGN WORKSHEET PAGE 2</t>
  </si>
  <si>
    <t>Barnes, M., J. Andrae, D. Gunter, and G. Yarrow. 2014. Quick Reference Guide to Wildlife Plantings. Clemson Cooperative Extension.
Clark, Andy. 2007. Managing cover crops profitably. 3rd ed.  Sustainable Agriculture Research and Education.
Clark, Shawna. 2011 A Comprehensive Guide to Cover Crop Species Used in the Northeast United States. USDA - NRCS Big Flats Plant Materials Center. 
Curran, B. and D. Lingenfelter. 2015. The Penn State Agronomy Guide 2015 - 2016. Penn State University College of Agricultural Sciences.
Gill, Kelly, personal communication, 2015.
Liebig, M.A., H.A. Johnson, D.W. Archer, J.R. Hendrickson, K.A. Nichols, M.R. Schmer, and D.L. Tanaka.  2013.  Cover Crop Chart: An intuitive educational resource for extension professionals.  Journal of Extension [Online], 51(3) Article 3TOT7.  Available at http://www.joe.org/joe/2013june/tt7.php
Midwest Cover Crop Council. Midwest Cover Crops Field Guide.
Nyamusamba, Rutendo. 2014. Growing Teff Grass. South Dakota University Extension. http://igrow.org/agronomy/other-crops/growing-teff-grass/
Sheahan, Chris, personnal communication, 2015.</t>
  </si>
  <si>
    <t>No-till after burn down</t>
  </si>
  <si>
    <t>No-till without other site prep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</si>
</sst>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164" formatCode="0.0"/>
    <numFmt numFmtId="165" formatCode="0.0000"/>
    <numFmt numFmtId="166" formatCode="0.0%"/>
    <numFmt numFmtId="167" formatCode="0.000"/>
    <numFmt numFmtId="168" formatCode="[$-409]mmmm\ d\,\ yyyy;@"/>
  </numFmts>
  <fonts count="53" x14ac:knownFonts="1">
    <font>
      <sz val="11"/>
      <color theme="1"/>
      <name val="Calibri"/>
      <family val="2"/>
      <scheme val="minor"/>
    </font>
    <font>
      <sz val="10"/>
      <color theme="1"/>
      <name val="Calibri"/>
      <family val="2"/>
      <scheme val="minor"/>
    </font>
    <font>
      <sz val="9"/>
      <color theme="1"/>
      <name val="Calibri"/>
      <family val="2"/>
      <scheme val="minor"/>
    </font>
    <font>
      <b/>
      <sz val="11"/>
      <color theme="1"/>
      <name val="Calibri"/>
      <family val="2"/>
      <scheme val="minor"/>
    </font>
    <font>
      <sz val="8"/>
      <name val="Times New Roman"/>
      <family val="1"/>
    </font>
    <font>
      <sz val="10"/>
      <name val="Courier"/>
      <family val="3"/>
    </font>
    <font>
      <sz val="10"/>
      <name val="Arial"/>
      <family val="2"/>
    </font>
    <font>
      <b/>
      <i/>
      <sz val="11"/>
      <color theme="1"/>
      <name val="Calibri"/>
      <family val="2"/>
      <scheme val="minor"/>
    </font>
    <font>
      <sz val="11"/>
      <name val="Times New Roman"/>
      <family val="1"/>
    </font>
    <font>
      <sz val="11"/>
      <name val="Arial"/>
      <family val="2"/>
    </font>
    <font>
      <b/>
      <sz val="10"/>
      <name val="Arial"/>
      <family val="2"/>
    </font>
    <font>
      <sz val="10"/>
      <name val="Times New Roman"/>
      <family val="1"/>
    </font>
    <font>
      <b/>
      <sz val="9"/>
      <name val="Arial"/>
      <family val="2"/>
    </font>
    <font>
      <sz val="8"/>
      <name val="Arial"/>
      <family val="2"/>
    </font>
    <font>
      <b/>
      <sz val="14"/>
      <color theme="1"/>
      <name val="Calibri"/>
      <family val="2"/>
      <scheme val="minor"/>
    </font>
    <font>
      <sz val="10"/>
      <color theme="1"/>
      <name val="Arial"/>
      <family val="2"/>
    </font>
    <font>
      <b/>
      <sz val="10"/>
      <color theme="1"/>
      <name val="Arial"/>
      <family val="2"/>
    </font>
    <font>
      <sz val="9"/>
      <color theme="1"/>
      <name val="Arial"/>
      <family val="2"/>
    </font>
    <font>
      <u/>
      <sz val="10"/>
      <name val="Arial"/>
      <family val="2"/>
    </font>
    <font>
      <b/>
      <i/>
      <sz val="12"/>
      <color theme="1"/>
      <name val="Arial"/>
      <family val="2"/>
    </font>
    <font>
      <sz val="9"/>
      <color indexed="81"/>
      <name val="Tahoma"/>
      <family val="2"/>
    </font>
    <font>
      <b/>
      <sz val="14"/>
      <name val="Arial"/>
      <family val="2"/>
    </font>
    <font>
      <sz val="10"/>
      <color indexed="10"/>
      <name val="Arial"/>
      <family val="2"/>
    </font>
    <font>
      <sz val="12"/>
      <name val="Arial"/>
      <family val="2"/>
    </font>
    <font>
      <sz val="16"/>
      <color theme="1"/>
      <name val="Arabic Typesetting"/>
      <family val="4"/>
    </font>
    <font>
      <u/>
      <sz val="10"/>
      <color theme="1"/>
      <name val="Arial"/>
      <family val="2"/>
    </font>
    <font>
      <sz val="9"/>
      <name val="Arial"/>
      <family val="2"/>
    </font>
    <font>
      <sz val="8.5"/>
      <name val="Arial"/>
      <family val="2"/>
    </font>
    <font>
      <sz val="8.5"/>
      <color theme="1"/>
      <name val="Arial"/>
      <family val="2"/>
    </font>
    <font>
      <b/>
      <sz val="9"/>
      <color theme="1"/>
      <name val="Arial"/>
      <family val="2"/>
    </font>
    <font>
      <vertAlign val="superscript"/>
      <sz val="11"/>
      <color theme="1"/>
      <name val="Calibri"/>
      <family val="2"/>
      <scheme val="minor"/>
    </font>
    <font>
      <u/>
      <sz val="11"/>
      <color theme="10"/>
      <name val="Calibri"/>
      <family val="2"/>
      <scheme val="minor"/>
    </font>
    <font>
      <vertAlign val="superscript"/>
      <sz val="10"/>
      <name val="Arial"/>
      <family val="2"/>
    </font>
    <font>
      <vertAlign val="superscript"/>
      <sz val="8"/>
      <name val="Arial"/>
      <family val="2"/>
    </font>
    <font>
      <b/>
      <sz val="8"/>
      <name val="Arial"/>
      <family val="2"/>
    </font>
    <font>
      <b/>
      <sz val="8"/>
      <color theme="1"/>
      <name val="Arial"/>
      <family val="2"/>
    </font>
    <font>
      <b/>
      <sz val="8"/>
      <color theme="1"/>
      <name val="Calibri"/>
      <family val="2"/>
    </font>
    <font>
      <b/>
      <sz val="12"/>
      <color theme="1"/>
      <name val="Arial"/>
      <family val="2"/>
    </font>
    <font>
      <b/>
      <sz val="12"/>
      <name val="Arial"/>
      <family val="2"/>
    </font>
    <font>
      <i/>
      <sz val="10"/>
      <color theme="1"/>
      <name val="Arial"/>
      <family val="2"/>
    </font>
    <font>
      <i/>
      <sz val="11"/>
      <name val="Arial"/>
      <family val="2"/>
    </font>
    <font>
      <i/>
      <sz val="10"/>
      <name val="Arial"/>
      <family val="2"/>
    </font>
    <font>
      <sz val="11"/>
      <name val="Calibri"/>
      <family val="2"/>
      <scheme val="minor"/>
    </font>
    <font>
      <b/>
      <sz val="12"/>
      <color theme="1"/>
      <name val="Calibri"/>
      <family val="2"/>
      <scheme val="minor"/>
    </font>
    <font>
      <sz val="8"/>
      <color theme="1"/>
      <name val="Arial"/>
      <family val="2"/>
    </font>
    <font>
      <sz val="11"/>
      <color theme="1"/>
      <name val="Arial"/>
      <family val="2"/>
    </font>
    <font>
      <sz val="12"/>
      <color theme="1"/>
      <name val="Arial"/>
      <family val="2"/>
    </font>
    <font>
      <vertAlign val="subscript"/>
      <sz val="10"/>
      <color theme="1"/>
      <name val="Arial"/>
      <family val="2"/>
    </font>
    <font>
      <i/>
      <sz val="11"/>
      <color theme="1"/>
      <name val="Arial"/>
      <family val="2"/>
    </font>
    <font>
      <vertAlign val="superscript"/>
      <sz val="9"/>
      <color theme="1"/>
      <name val="Arial"/>
      <family val="2"/>
    </font>
    <font>
      <b/>
      <vertAlign val="superscript"/>
      <sz val="9"/>
      <name val="Arial"/>
      <family val="2"/>
    </font>
    <font>
      <b/>
      <sz val="11"/>
      <color theme="1"/>
      <name val="Arial"/>
      <family val="2"/>
    </font>
    <font>
      <sz val="9"/>
      <color indexed="81"/>
      <name val="Tahoma"/>
      <charset val="1"/>
    </font>
  </fonts>
  <fills count="7">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0" tint="-0.14999847407452621"/>
        <bgColor indexed="64"/>
      </patternFill>
    </fill>
  </fills>
  <borders count="33">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style="thin">
        <color auto="1"/>
      </left>
      <right/>
      <top/>
      <bottom/>
      <diagonal/>
    </border>
    <border>
      <left/>
      <right/>
      <top/>
      <bottom style="double">
        <color indexed="64"/>
      </bottom>
      <diagonal/>
    </border>
    <border>
      <left/>
      <right/>
      <top style="double">
        <color indexed="64"/>
      </top>
      <bottom/>
      <diagonal/>
    </border>
    <border>
      <left/>
      <right style="thin">
        <color auto="1"/>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auto="1"/>
      </left>
      <right style="thick">
        <color indexed="64"/>
      </right>
      <top style="thin">
        <color auto="1"/>
      </top>
      <bottom style="medium">
        <color auto="1"/>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thin">
        <color auto="1"/>
      </top>
      <bottom style="double">
        <color indexed="64"/>
      </bottom>
      <diagonal/>
    </border>
    <border>
      <left/>
      <right/>
      <top style="thin">
        <color auto="1"/>
      </top>
      <bottom style="double">
        <color indexed="64"/>
      </bottom>
      <diagonal/>
    </border>
    <border>
      <left/>
      <right/>
      <top style="double">
        <color indexed="64"/>
      </top>
      <bottom style="thin">
        <color indexed="64"/>
      </bottom>
      <diagonal/>
    </border>
    <border>
      <left style="thin">
        <color auto="1"/>
      </left>
      <right/>
      <top style="double">
        <color indexed="64"/>
      </top>
      <bottom/>
      <diagonal/>
    </border>
    <border>
      <left style="thin">
        <color indexed="64"/>
      </left>
      <right/>
      <top style="thin">
        <color auto="1"/>
      </top>
      <bottom style="double">
        <color indexed="64"/>
      </bottom>
      <diagonal/>
    </border>
    <border>
      <left style="thick">
        <color auto="1"/>
      </left>
      <right style="thin">
        <color auto="1"/>
      </right>
      <top style="thin">
        <color auto="1"/>
      </top>
      <bottom style="thin">
        <color auto="1"/>
      </bottom>
      <diagonal/>
    </border>
    <border>
      <left/>
      <right/>
      <top/>
      <bottom style="thin">
        <color theme="0" tint="-0.24994659260841701"/>
      </bottom>
      <diagonal/>
    </border>
    <border>
      <left/>
      <right/>
      <top style="double">
        <color indexed="64"/>
      </top>
      <bottom style="thin">
        <color theme="0" tint="-0.24994659260841701"/>
      </bottom>
      <diagonal/>
    </border>
    <border>
      <left style="thin">
        <color auto="1"/>
      </left>
      <right style="thin">
        <color auto="1"/>
      </right>
      <top/>
      <bottom/>
      <diagonal/>
    </border>
    <border>
      <left style="thin">
        <color auto="1"/>
      </left>
      <right/>
      <top/>
      <bottom style="thin">
        <color indexed="64"/>
      </bottom>
      <diagonal/>
    </border>
    <border>
      <left/>
      <right style="thin">
        <color auto="1"/>
      </right>
      <top style="double">
        <color indexed="64"/>
      </top>
      <bottom/>
      <diagonal/>
    </border>
  </borders>
  <cellStyleXfs count="6">
    <xf numFmtId="0" fontId="0" fillId="0" borderId="0"/>
    <xf numFmtId="0" fontId="5" fillId="0" borderId="0"/>
    <xf numFmtId="44" fontId="6" fillId="0" borderId="0" applyFont="0" applyFill="0" applyBorder="0" applyAlignment="0" applyProtection="0"/>
    <xf numFmtId="0" fontId="6" fillId="0" borderId="0"/>
    <xf numFmtId="44" fontId="6" fillId="0" borderId="0" applyFont="0" applyFill="0" applyBorder="0" applyAlignment="0" applyProtection="0"/>
    <xf numFmtId="0" fontId="31" fillId="0" borderId="0" applyNumberFormat="0" applyFill="0" applyBorder="0" applyAlignment="0" applyProtection="0"/>
  </cellStyleXfs>
  <cellXfs count="439">
    <xf numFmtId="0" fontId="0" fillId="0" borderId="0" xfId="0"/>
    <xf numFmtId="3" fontId="0" fillId="0" borderId="0" xfId="0" applyNumberFormat="1"/>
    <xf numFmtId="0" fontId="7" fillId="0" borderId="0" xfId="0" applyFont="1"/>
    <xf numFmtId="0" fontId="0" fillId="0" borderId="0" xfId="0" applyAlignment="1">
      <alignment horizontal="center"/>
    </xf>
    <xf numFmtId="1" fontId="0" fillId="0" borderId="0" xfId="0" applyNumberFormat="1" applyAlignment="1">
      <alignment horizontal="center"/>
    </xf>
    <xf numFmtId="0" fontId="0" fillId="0" borderId="0" xfId="0" applyProtection="1">
      <protection hidden="1"/>
    </xf>
    <xf numFmtId="0" fontId="14" fillId="0" borderId="0" xfId="0" applyFont="1" applyAlignment="1" applyProtection="1">
      <alignment horizontal="center"/>
      <protection hidden="1"/>
    </xf>
    <xf numFmtId="0" fontId="15" fillId="0" borderId="0" xfId="0" applyFont="1" applyAlignment="1" applyProtection="1">
      <alignment horizontal="right"/>
      <protection hidden="1"/>
    </xf>
    <xf numFmtId="0" fontId="15" fillId="0" borderId="0" xfId="0" applyFont="1" applyProtection="1">
      <protection hidden="1"/>
    </xf>
    <xf numFmtId="0" fontId="15" fillId="0" borderId="0" xfId="0" applyFont="1" applyFill="1" applyBorder="1" applyAlignment="1" applyProtection="1">
      <protection hidden="1"/>
    </xf>
    <xf numFmtId="0" fontId="15" fillId="0" borderId="0" xfId="0" applyFont="1" applyAlignment="1" applyProtection="1">
      <protection hidden="1"/>
    </xf>
    <xf numFmtId="0" fontId="15" fillId="0" borderId="0" xfId="0" applyFont="1" applyFill="1" applyBorder="1" applyAlignment="1" applyProtection="1">
      <alignment horizontal="center"/>
      <protection hidden="1"/>
    </xf>
    <xf numFmtId="0" fontId="15" fillId="0" borderId="0" xfId="0" applyFont="1" applyBorder="1" applyProtection="1">
      <protection hidden="1"/>
    </xf>
    <xf numFmtId="0" fontId="15" fillId="0" borderId="0" xfId="0" applyFont="1" applyBorder="1" applyAlignment="1" applyProtection="1">
      <alignment vertical="center" wrapText="1"/>
      <protection hidden="1"/>
    </xf>
    <xf numFmtId="0" fontId="15" fillId="0" borderId="0" xfId="0" applyFont="1" applyFill="1" applyBorder="1" applyAlignment="1" applyProtection="1">
      <alignment vertical="center"/>
      <protection hidden="1"/>
    </xf>
    <xf numFmtId="0" fontId="0" fillId="0" borderId="0" xfId="0" applyFill="1" applyBorder="1" applyProtection="1">
      <protection hidden="1"/>
    </xf>
    <xf numFmtId="0" fontId="0" fillId="0" borderId="0" xfId="0" applyBorder="1" applyProtection="1">
      <protection hidden="1"/>
    </xf>
    <xf numFmtId="0" fontId="6" fillId="0" borderId="0" xfId="0" applyFont="1" applyBorder="1" applyAlignment="1" applyProtection="1">
      <alignment horizontal="left"/>
      <protection hidden="1"/>
    </xf>
    <xf numFmtId="0" fontId="6" fillId="0" borderId="0" xfId="0" applyFont="1" applyBorder="1" applyAlignment="1" applyProtection="1">
      <protection hidden="1"/>
    </xf>
    <xf numFmtId="0" fontId="9" fillId="0" borderId="0" xfId="0" applyFont="1" applyBorder="1" applyAlignment="1" applyProtection="1">
      <protection hidden="1"/>
    </xf>
    <xf numFmtId="0" fontId="8" fillId="0" borderId="0" xfId="0" applyFont="1" applyBorder="1" applyProtection="1">
      <protection hidden="1"/>
    </xf>
    <xf numFmtId="0" fontId="6" fillId="0" borderId="2" xfId="0" applyFont="1" applyBorder="1" applyAlignment="1" applyProtection="1">
      <alignment horizontal="center"/>
      <protection hidden="1"/>
    </xf>
    <xf numFmtId="2" fontId="6" fillId="0" borderId="2" xfId="0" applyNumberFormat="1" applyFont="1" applyBorder="1" applyAlignment="1" applyProtection="1">
      <alignment horizontal="center"/>
      <protection hidden="1"/>
    </xf>
    <xf numFmtId="2" fontId="6" fillId="0" borderId="0" xfId="0" applyNumberFormat="1" applyFont="1" applyBorder="1" applyAlignment="1" applyProtection="1">
      <alignment horizontal="center"/>
      <protection hidden="1"/>
    </xf>
    <xf numFmtId="2" fontId="4" fillId="0" borderId="0" xfId="0" applyNumberFormat="1" applyFont="1" applyBorder="1" applyAlignment="1" applyProtection="1">
      <alignment horizontal="center"/>
      <protection hidden="1"/>
    </xf>
    <xf numFmtId="0" fontId="11" fillId="0" borderId="0" xfId="0" applyFont="1" applyBorder="1" applyProtection="1">
      <protection hidden="1"/>
    </xf>
    <xf numFmtId="0" fontId="2" fillId="0" borderId="0" xfId="0" applyFont="1" applyBorder="1" applyProtection="1">
      <protection hidden="1"/>
    </xf>
    <xf numFmtId="0" fontId="1" fillId="0" borderId="0" xfId="0" applyFont="1" applyAlignment="1" applyProtection="1">
      <alignment vertical="center" wrapText="1"/>
      <protection hidden="1"/>
    </xf>
    <xf numFmtId="2" fontId="0" fillId="0" borderId="0" xfId="0" applyNumberFormat="1" applyProtection="1">
      <protection hidden="1"/>
    </xf>
    <xf numFmtId="9" fontId="6" fillId="0" borderId="2" xfId="0" applyNumberFormat="1" applyFont="1" applyFill="1" applyBorder="1" applyAlignment="1" applyProtection="1">
      <alignment horizontal="center"/>
      <protection hidden="1"/>
    </xf>
    <xf numFmtId="0" fontId="0" fillId="0" borderId="0" xfId="0" applyProtection="1"/>
    <xf numFmtId="0" fontId="12" fillId="0" borderId="0" xfId="0" applyFont="1" applyFill="1" applyBorder="1" applyAlignment="1" applyProtection="1">
      <alignment horizontal="left" vertical="center"/>
    </xf>
    <xf numFmtId="0" fontId="0" fillId="0" borderId="0" xfId="0" applyAlignment="1" applyProtection="1">
      <alignment vertical="center"/>
    </xf>
    <xf numFmtId="0" fontId="0" fillId="0" borderId="0" xfId="0" applyFill="1" applyBorder="1" applyAlignment="1" applyProtection="1">
      <alignment vertical="center"/>
    </xf>
    <xf numFmtId="0" fontId="0" fillId="0" borderId="0" xfId="0" applyBorder="1" applyAlignment="1" applyProtection="1">
      <alignment vertical="center"/>
    </xf>
    <xf numFmtId="0" fontId="10" fillId="0" borderId="9" xfId="0" applyFont="1" applyBorder="1" applyAlignment="1" applyProtection="1">
      <alignment horizontal="left" vertical="center" wrapText="1"/>
    </xf>
    <xf numFmtId="0" fontId="0" fillId="0" borderId="9" xfId="0" applyBorder="1" applyAlignment="1" applyProtection="1">
      <alignment vertical="center"/>
    </xf>
    <xf numFmtId="0" fontId="10" fillId="0" borderId="0" xfId="0" applyFont="1" applyFill="1" applyBorder="1" applyAlignment="1" applyProtection="1">
      <alignment vertical="center" wrapText="1"/>
    </xf>
    <xf numFmtId="0" fontId="0" fillId="0" borderId="0" xfId="0" applyBorder="1" applyProtection="1"/>
    <xf numFmtId="0" fontId="0" fillId="0" borderId="0" xfId="0" applyFill="1" applyBorder="1" applyAlignment="1" applyProtection="1"/>
    <xf numFmtId="0" fontId="10" fillId="0" borderId="0" xfId="0" applyFont="1" applyFill="1" applyBorder="1" applyAlignment="1" applyProtection="1">
      <alignment vertical="center"/>
    </xf>
    <xf numFmtId="0" fontId="10" fillId="0" borderId="0" xfId="0" applyFont="1" applyFill="1" applyBorder="1" applyAlignment="1" applyProtection="1">
      <alignment horizontal="center" vertical="center" wrapText="1"/>
    </xf>
    <xf numFmtId="0" fontId="22" fillId="0" borderId="0" xfId="0" applyFont="1" applyFill="1" applyBorder="1" applyAlignment="1" applyProtection="1">
      <alignment vertical="center"/>
    </xf>
    <xf numFmtId="0" fontId="0" fillId="0" borderId="0" xfId="0" applyFill="1" applyBorder="1" applyAlignment="1"/>
    <xf numFmtId="0" fontId="0" fillId="0" borderId="0" xfId="0" applyFill="1" applyBorder="1" applyAlignment="1" applyProtection="1">
      <alignment wrapText="1"/>
    </xf>
    <xf numFmtId="0" fontId="0" fillId="0" borderId="0" xfId="0" applyFill="1" applyBorder="1" applyAlignment="1" applyProtection="1">
      <alignment horizontal="center"/>
    </xf>
    <xf numFmtId="0" fontId="10" fillId="0" borderId="0" xfId="0" applyFont="1" applyFill="1" applyBorder="1" applyAlignment="1" applyProtection="1"/>
    <xf numFmtId="0" fontId="10" fillId="0" borderId="0" xfId="0" applyFont="1" applyBorder="1" applyAlignment="1" applyProtection="1">
      <alignment vertical="center"/>
    </xf>
    <xf numFmtId="0" fontId="21" fillId="0" borderId="0" xfId="0" applyFont="1" applyFill="1" applyBorder="1" applyAlignment="1" applyProtection="1"/>
    <xf numFmtId="0" fontId="0" fillId="0" borderId="9" xfId="0" applyBorder="1" applyProtection="1"/>
    <xf numFmtId="0" fontId="0" fillId="0" borderId="0" xfId="0" applyFill="1" applyBorder="1" applyProtection="1"/>
    <xf numFmtId="0" fontId="0" fillId="0" borderId="0" xfId="0" applyFill="1" applyBorder="1" applyAlignment="1" applyProtection="1">
      <alignment horizontal="left" vertical="center" wrapText="1" indent="1"/>
    </xf>
    <xf numFmtId="0" fontId="0" fillId="0" borderId="0" xfId="0" applyBorder="1" applyAlignment="1"/>
    <xf numFmtId="0" fontId="0" fillId="0" borderId="0" xfId="0" applyBorder="1" applyAlignment="1" applyProtection="1">
      <protection hidden="1"/>
    </xf>
    <xf numFmtId="3" fontId="0" fillId="0" borderId="0" xfId="0" applyNumberFormat="1" applyAlignment="1">
      <alignment horizontal="center"/>
    </xf>
    <xf numFmtId="0" fontId="7" fillId="0" borderId="0" xfId="0" applyFont="1" applyAlignment="1">
      <alignment horizontal="center"/>
    </xf>
    <xf numFmtId="1" fontId="0" fillId="0" borderId="0" xfId="0" applyNumberFormat="1" applyAlignment="1">
      <alignment horizontal="center" vertical="center"/>
    </xf>
    <xf numFmtId="0" fontId="0" fillId="0" borderId="0" xfId="0" applyAlignment="1">
      <alignment horizontal="center" vertical="center"/>
    </xf>
    <xf numFmtId="0" fontId="0" fillId="0" borderId="2" xfId="0" applyBorder="1" applyProtection="1">
      <protection hidden="1"/>
    </xf>
    <xf numFmtId="0" fontId="23" fillId="0" borderId="0" xfId="0" applyFont="1" applyFill="1" applyBorder="1" applyAlignment="1" applyProtection="1">
      <alignment vertical="center" wrapText="1"/>
    </xf>
    <xf numFmtId="166" fontId="6" fillId="0" borderId="2" xfId="0" applyNumberFormat="1" applyFont="1" applyFill="1" applyBorder="1" applyAlignment="1" applyProtection="1">
      <alignment horizontal="center"/>
      <protection hidden="1"/>
    </xf>
    <xf numFmtId="0" fontId="0" fillId="0" borderId="0" xfId="0" applyFill="1" applyBorder="1" applyAlignment="1" applyProtection="1">
      <alignment horizontal="center"/>
      <protection locked="0"/>
    </xf>
    <xf numFmtId="0" fontId="10" fillId="0" borderId="0" xfId="0" applyFont="1" applyFill="1" applyBorder="1" applyAlignment="1" applyProtection="1">
      <alignment horizontal="center" vertical="center" wrapText="1"/>
    </xf>
    <xf numFmtId="0" fontId="21" fillId="0" borderId="0" xfId="0" applyFont="1" applyFill="1" applyBorder="1" applyAlignment="1" applyProtection="1">
      <alignment horizontal="center"/>
    </xf>
    <xf numFmtId="0" fontId="10" fillId="0" borderId="0" xfId="0" applyFont="1" applyBorder="1" applyAlignment="1" applyProtection="1">
      <alignment horizontal="center" vertical="center"/>
    </xf>
    <xf numFmtId="0" fontId="6" fillId="0" borderId="0" xfId="0" applyFont="1" applyFill="1" applyBorder="1" applyAlignment="1">
      <alignment horizontal="center"/>
    </xf>
    <xf numFmtId="0" fontId="19" fillId="0" borderId="0" xfId="0" applyFont="1" applyAlignment="1" applyProtection="1">
      <alignment horizontal="center"/>
      <protection hidden="1"/>
    </xf>
    <xf numFmtId="0" fontId="16" fillId="0" borderId="0" xfId="0" applyFont="1" applyBorder="1" applyAlignment="1" applyProtection="1">
      <alignment horizontal="center"/>
      <protection hidden="1"/>
    </xf>
    <xf numFmtId="2" fontId="10" fillId="0" borderId="0" xfId="0" applyNumberFormat="1" applyFont="1" applyBorder="1" applyAlignment="1" applyProtection="1">
      <alignment horizontal="center"/>
      <protection hidden="1"/>
    </xf>
    <xf numFmtId="0" fontId="16" fillId="0" borderId="0" xfId="0" applyFont="1" applyBorder="1" applyAlignment="1" applyProtection="1">
      <alignment vertical="center"/>
      <protection hidden="1"/>
    </xf>
    <xf numFmtId="0" fontId="0" fillId="0" borderId="0" xfId="0" applyBorder="1" applyAlignment="1">
      <alignment horizontal="center"/>
    </xf>
    <xf numFmtId="0" fontId="17" fillId="0" borderId="0" xfId="0" applyFont="1" applyFill="1" applyBorder="1" applyAlignment="1" applyProtection="1">
      <alignment vertical="center"/>
      <protection hidden="1"/>
    </xf>
    <xf numFmtId="0" fontId="0" fillId="0" borderId="0" xfId="0" applyFill="1" applyBorder="1" applyAlignment="1" applyProtection="1">
      <alignment horizontal="center"/>
      <protection locked="0"/>
    </xf>
    <xf numFmtId="0" fontId="10" fillId="0" borderId="0" xfId="0" applyFont="1" applyFill="1" applyBorder="1" applyAlignment="1" applyProtection="1">
      <alignment horizontal="center" vertical="center" wrapText="1"/>
    </xf>
    <xf numFmtId="0" fontId="21" fillId="0" borderId="0" xfId="0" applyFont="1" applyFill="1" applyBorder="1" applyAlignment="1" applyProtection="1">
      <alignment horizontal="center"/>
    </xf>
    <xf numFmtId="0" fontId="10" fillId="0" borderId="0" xfId="0" applyFont="1" applyBorder="1" applyAlignment="1" applyProtection="1">
      <alignment horizontal="center" vertical="center"/>
    </xf>
    <xf numFmtId="0" fontId="10" fillId="0" borderId="0" xfId="0" applyFont="1" applyFill="1" applyBorder="1" applyAlignment="1" applyProtection="1">
      <alignment horizontal="center" vertical="center"/>
    </xf>
    <xf numFmtId="0" fontId="6" fillId="0" borderId="0" xfId="0" applyFont="1" applyFill="1" applyBorder="1" applyAlignment="1">
      <alignment horizontal="center"/>
    </xf>
    <xf numFmtId="0" fontId="19" fillId="0" borderId="0" xfId="0" applyFont="1" applyAlignment="1" applyProtection="1">
      <alignment horizontal="center"/>
      <protection hidden="1"/>
    </xf>
    <xf numFmtId="0" fontId="16" fillId="0" borderId="0" xfId="0" applyFont="1" applyBorder="1" applyAlignment="1" applyProtection="1">
      <alignment horizontal="center"/>
      <protection hidden="1"/>
    </xf>
    <xf numFmtId="0" fontId="16" fillId="0" borderId="0" xfId="0" applyFont="1" applyBorder="1" applyAlignment="1" applyProtection="1">
      <alignment horizontal="center"/>
      <protection hidden="1"/>
    </xf>
    <xf numFmtId="0" fontId="19" fillId="0" borderId="0" xfId="0" applyFont="1" applyAlignment="1" applyProtection="1">
      <alignment horizontal="center"/>
      <protection hidden="1"/>
    </xf>
    <xf numFmtId="0" fontId="0" fillId="0" borderId="0" xfId="0" applyFill="1" applyBorder="1" applyAlignment="1" applyProtection="1">
      <alignment horizontal="center"/>
      <protection locked="0"/>
    </xf>
    <xf numFmtId="0" fontId="10" fillId="0" borderId="0" xfId="0" applyFont="1" applyFill="1" applyBorder="1" applyAlignment="1" applyProtection="1">
      <alignment horizontal="center" vertical="center" wrapText="1"/>
    </xf>
    <xf numFmtId="0" fontId="10" fillId="0" borderId="0" xfId="0" applyFont="1" applyFill="1" applyBorder="1" applyAlignment="1" applyProtection="1">
      <alignment horizontal="center" vertical="center"/>
    </xf>
    <xf numFmtId="0" fontId="6" fillId="0" borderId="0" xfId="0" applyFont="1" applyFill="1" applyBorder="1" applyAlignment="1">
      <alignment horizontal="center"/>
    </xf>
    <xf numFmtId="0" fontId="21" fillId="0" borderId="0" xfId="0" applyFont="1" applyFill="1" applyBorder="1" applyAlignment="1" applyProtection="1">
      <alignment horizontal="center"/>
    </xf>
    <xf numFmtId="0" fontId="10" fillId="0" borderId="0" xfId="0" applyFont="1" applyBorder="1" applyAlignment="1" applyProtection="1">
      <alignment horizontal="center" vertical="center"/>
    </xf>
    <xf numFmtId="0" fontId="16" fillId="0" borderId="0" xfId="0" applyFont="1" applyFill="1" applyBorder="1" applyAlignment="1" applyProtection="1">
      <alignment horizontal="right" vertical="center"/>
      <protection hidden="1"/>
    </xf>
    <xf numFmtId="49" fontId="15" fillId="0" borderId="0" xfId="0" applyNumberFormat="1" applyFont="1" applyFill="1" applyBorder="1" applyAlignment="1" applyProtection="1">
      <alignment horizontal="center"/>
      <protection hidden="1"/>
    </xf>
    <xf numFmtId="9" fontId="10" fillId="0" borderId="0" xfId="0" applyNumberFormat="1" applyFont="1" applyFill="1" applyBorder="1" applyAlignment="1" applyProtection="1">
      <protection hidden="1"/>
    </xf>
    <xf numFmtId="167" fontId="6" fillId="0" borderId="2" xfId="0" applyNumberFormat="1" applyFont="1" applyBorder="1" applyAlignment="1" applyProtection="1">
      <alignment horizontal="center"/>
      <protection hidden="1"/>
    </xf>
    <xf numFmtId="0" fontId="10" fillId="0" borderId="0" xfId="0" applyFont="1" applyFill="1" applyBorder="1" applyAlignment="1" applyProtection="1">
      <alignment horizontal="left" vertical="center" wrapText="1"/>
    </xf>
    <xf numFmtId="165" fontId="6" fillId="0" borderId="2" xfId="0" applyNumberFormat="1" applyFont="1" applyBorder="1" applyAlignment="1" applyProtection="1">
      <alignment horizontal="center"/>
      <protection hidden="1"/>
    </xf>
    <xf numFmtId="0" fontId="6" fillId="0" borderId="2" xfId="0" applyFont="1" applyBorder="1" applyProtection="1">
      <protection hidden="1"/>
    </xf>
    <xf numFmtId="0" fontId="15" fillId="0" borderId="2" xfId="0" applyFont="1" applyBorder="1" applyProtection="1">
      <protection hidden="1"/>
    </xf>
    <xf numFmtId="165" fontId="10" fillId="0" borderId="0" xfId="0" applyNumberFormat="1" applyFont="1" applyBorder="1" applyProtection="1">
      <protection hidden="1"/>
    </xf>
    <xf numFmtId="164" fontId="0" fillId="0" borderId="2" xfId="0" applyNumberFormat="1" applyFill="1" applyBorder="1" applyAlignment="1" applyProtection="1">
      <alignment horizontal="center"/>
      <protection hidden="1"/>
    </xf>
    <xf numFmtId="0" fontId="15" fillId="0" borderId="0" xfId="0" applyFont="1" applyFill="1" applyBorder="1" applyAlignment="1" applyProtection="1">
      <alignment vertical="center" wrapText="1"/>
      <protection hidden="1"/>
    </xf>
    <xf numFmtId="0" fontId="25" fillId="0" borderId="0" xfId="0" applyFont="1" applyBorder="1" applyAlignment="1" applyProtection="1">
      <alignment vertical="center"/>
      <protection hidden="1"/>
    </xf>
    <xf numFmtId="0" fontId="15" fillId="3" borderId="0" xfId="0" applyFont="1" applyFill="1" applyBorder="1" applyAlignment="1" applyProtection="1">
      <alignment horizontal="center"/>
      <protection hidden="1"/>
    </xf>
    <xf numFmtId="0" fontId="16" fillId="3" borderId="0" xfId="0" applyFont="1" applyFill="1" applyBorder="1" applyAlignment="1" applyProtection="1">
      <alignment horizontal="center"/>
      <protection hidden="1"/>
    </xf>
    <xf numFmtId="0" fontId="15" fillId="0" borderId="0" xfId="0" applyFont="1" applyFill="1" applyBorder="1" applyAlignment="1" applyProtection="1">
      <alignment horizontal="left"/>
      <protection hidden="1"/>
    </xf>
    <xf numFmtId="0" fontId="10" fillId="0" borderId="0" xfId="0" applyFont="1" applyFill="1" applyBorder="1" applyAlignment="1" applyProtection="1">
      <alignment vertical="center" wrapText="1"/>
      <protection hidden="1"/>
    </xf>
    <xf numFmtId="0" fontId="16" fillId="0" borderId="0" xfId="0" applyFont="1" applyFill="1" applyBorder="1" applyAlignment="1" applyProtection="1">
      <alignment vertical="center" wrapText="1"/>
      <protection hidden="1"/>
    </xf>
    <xf numFmtId="0" fontId="0" fillId="0" borderId="0" xfId="0" applyFill="1" applyBorder="1" applyAlignment="1" applyProtection="1">
      <protection locked="0"/>
    </xf>
    <xf numFmtId="0" fontId="16" fillId="0" borderId="0" xfId="0" applyFont="1" applyBorder="1" applyAlignment="1" applyProtection="1">
      <alignment horizontal="center"/>
      <protection hidden="1"/>
    </xf>
    <xf numFmtId="0" fontId="15" fillId="0" borderId="0" xfId="0" applyFont="1" applyFill="1" applyBorder="1" applyAlignment="1" applyProtection="1">
      <alignment horizontal="center" vertical="center"/>
      <protection hidden="1"/>
    </xf>
    <xf numFmtId="0" fontId="19" fillId="0" borderId="0" xfId="0" applyFont="1" applyAlignment="1" applyProtection="1">
      <alignment horizontal="center" vertical="center"/>
      <protection hidden="1"/>
    </xf>
    <xf numFmtId="0" fontId="10" fillId="0" borderId="0" xfId="0" applyFont="1" applyFill="1" applyBorder="1" applyAlignment="1" applyProtection="1">
      <alignment horizontal="center" vertical="center"/>
      <protection locked="0"/>
    </xf>
    <xf numFmtId="0" fontId="21" fillId="0" borderId="0" xfId="0" applyFont="1" applyFill="1" applyBorder="1" applyAlignment="1" applyProtection="1">
      <alignment horizontal="center"/>
    </xf>
    <xf numFmtId="0" fontId="10" fillId="0" borderId="0" xfId="0" applyFont="1" applyBorder="1" applyAlignment="1" applyProtection="1">
      <alignment horizontal="center" vertical="center"/>
    </xf>
    <xf numFmtId="0" fontId="10" fillId="0" borderId="0" xfId="0" applyFont="1" applyFill="1" applyBorder="1" applyAlignment="1" applyProtection="1">
      <alignment horizontal="center" vertical="center" wrapText="1"/>
    </xf>
    <xf numFmtId="0" fontId="6" fillId="0" borderId="0" xfId="0" applyFont="1" applyFill="1" applyBorder="1" applyAlignment="1">
      <alignment horizontal="center"/>
    </xf>
    <xf numFmtId="0" fontId="23" fillId="0" borderId="0" xfId="0" applyFont="1" applyFill="1" applyBorder="1" applyAlignment="1" applyProtection="1">
      <alignment horizontal="center" vertical="center" wrapText="1"/>
    </xf>
    <xf numFmtId="0" fontId="16" fillId="0" borderId="0" xfId="0" applyFont="1" applyBorder="1" applyAlignment="1" applyProtection="1">
      <alignment horizontal="center" vertical="center"/>
      <protection hidden="1"/>
    </xf>
    <xf numFmtId="0" fontId="0" fillId="0" borderId="0" xfId="0" applyBorder="1" applyAlignment="1" applyProtection="1">
      <alignment horizontal="center"/>
      <protection locked="0"/>
    </xf>
    <xf numFmtId="0" fontId="15" fillId="0" borderId="0" xfId="0" applyFont="1" applyFill="1" applyBorder="1" applyAlignment="1" applyProtection="1">
      <alignment horizontal="center"/>
      <protection locked="0"/>
    </xf>
    <xf numFmtId="0" fontId="17" fillId="0" borderId="0" xfId="0" applyFont="1" applyFill="1" applyBorder="1" applyAlignment="1" applyProtection="1">
      <alignment horizontal="center" vertical="center"/>
      <protection hidden="1"/>
    </xf>
    <xf numFmtId="0" fontId="24" fillId="0" borderId="0" xfId="0" applyFont="1" applyFill="1" applyBorder="1" applyAlignment="1" applyProtection="1">
      <alignment horizontal="center" vertical="center"/>
      <protection hidden="1"/>
    </xf>
    <xf numFmtId="0" fontId="10" fillId="0" borderId="0" xfId="0" applyFont="1" applyFill="1" applyBorder="1" applyAlignment="1" applyProtection="1">
      <alignment horizontal="center" vertical="center" wrapText="1"/>
      <protection locked="0"/>
    </xf>
    <xf numFmtId="9" fontId="10" fillId="0" borderId="5" xfId="0" applyNumberFormat="1" applyFont="1" applyFill="1" applyBorder="1" applyAlignment="1" applyProtection="1">
      <alignment horizontal="center"/>
      <protection hidden="1"/>
    </xf>
    <xf numFmtId="0" fontId="3" fillId="0" borderId="0" xfId="0" applyFont="1"/>
    <xf numFmtId="0" fontId="3" fillId="0" borderId="0" xfId="0" applyFont="1" applyFill="1" applyBorder="1" applyAlignment="1" applyProtection="1">
      <alignment horizontal="right" vertical="center"/>
      <protection hidden="1"/>
    </xf>
    <xf numFmtId="0" fontId="16" fillId="0" borderId="0" xfId="0" applyFont="1" applyFill="1" applyBorder="1" applyAlignment="1" applyProtection="1">
      <protection locked="0"/>
    </xf>
    <xf numFmtId="0" fontId="26" fillId="0" borderId="2" xfId="0" applyFont="1" applyBorder="1" applyAlignment="1" applyProtection="1">
      <alignment horizontal="center"/>
    </xf>
    <xf numFmtId="0" fontId="0" fillId="0" borderId="0" xfId="0" applyAlignment="1">
      <alignment horizontal="center"/>
    </xf>
    <xf numFmtId="0" fontId="12" fillId="0" borderId="0" xfId="0" applyFont="1" applyBorder="1" applyAlignment="1">
      <alignment horizontal="left"/>
    </xf>
    <xf numFmtId="0" fontId="27" fillId="0" borderId="0" xfId="0" applyFont="1" applyFill="1" applyBorder="1" applyAlignment="1">
      <alignment horizontal="left"/>
    </xf>
    <xf numFmtId="0" fontId="0" fillId="0" borderId="0" xfId="0" applyBorder="1"/>
    <xf numFmtId="0" fontId="0" fillId="0" borderId="0" xfId="0" applyAlignment="1">
      <alignment horizontal="center"/>
    </xf>
    <xf numFmtId="0" fontId="0" fillId="0" borderId="0" xfId="0" applyAlignment="1">
      <alignment vertical="center"/>
    </xf>
    <xf numFmtId="0" fontId="17" fillId="0" borderId="0" xfId="0" applyFont="1" applyBorder="1" applyProtection="1"/>
    <xf numFmtId="0" fontId="17" fillId="0" borderId="0" xfId="0" applyFont="1" applyBorder="1" applyAlignment="1" applyProtection="1">
      <alignment horizontal="center"/>
    </xf>
    <xf numFmtId="0" fontId="26" fillId="0" borderId="0" xfId="0" applyFont="1" applyFill="1" applyBorder="1" applyAlignment="1" applyProtection="1">
      <alignment horizontal="center"/>
    </xf>
    <xf numFmtId="0" fontId="15" fillId="0" borderId="0" xfId="0" applyFont="1" applyAlignment="1">
      <alignment vertical="center"/>
    </xf>
    <xf numFmtId="0" fontId="31" fillId="0" borderId="0" xfId="5" applyAlignment="1">
      <alignment vertical="center"/>
    </xf>
    <xf numFmtId="0" fontId="0" fillId="0" borderId="0" xfId="0" applyAlignment="1">
      <alignment horizontal="center"/>
    </xf>
    <xf numFmtId="0" fontId="0" fillId="0" borderId="0" xfId="0" applyAlignment="1">
      <alignment vertical="top"/>
    </xf>
    <xf numFmtId="0" fontId="3" fillId="0" borderId="0" xfId="0" applyFont="1" applyAlignment="1">
      <alignment horizontal="center"/>
    </xf>
    <xf numFmtId="2" fontId="6" fillId="2" borderId="2" xfId="0" applyNumberFormat="1" applyFont="1" applyFill="1" applyBorder="1" applyAlignment="1" applyProtection="1">
      <alignment vertical="center"/>
      <protection locked="0"/>
    </xf>
    <xf numFmtId="164" fontId="6" fillId="4" borderId="2" xfId="0" applyNumberFormat="1" applyFont="1" applyFill="1" applyBorder="1" applyAlignment="1" applyProtection="1">
      <alignment horizontal="center" vertical="center" wrapText="1"/>
      <protection locked="0"/>
    </xf>
    <xf numFmtId="2" fontId="10" fillId="4" borderId="5" xfId="0" applyNumberFormat="1" applyFont="1" applyFill="1" applyBorder="1" applyAlignment="1" applyProtection="1">
      <alignment horizontal="left"/>
      <protection hidden="1"/>
    </xf>
    <xf numFmtId="0" fontId="0" fillId="0" borderId="21" xfId="0" applyBorder="1" applyProtection="1">
      <protection hidden="1"/>
    </xf>
    <xf numFmtId="0" fontId="40" fillId="0" borderId="0" xfId="0" applyFont="1" applyFill="1" applyBorder="1" applyAlignment="1" applyProtection="1">
      <alignment vertical="center" wrapText="1"/>
    </xf>
    <xf numFmtId="0" fontId="10" fillId="0" borderId="0" xfId="0" applyFont="1" applyFill="1" applyBorder="1" applyAlignment="1" applyProtection="1">
      <alignment vertical="center" wrapText="1"/>
      <protection locked="0"/>
    </xf>
    <xf numFmtId="0" fontId="10" fillId="0" borderId="0" xfId="0" applyFont="1" applyFill="1" applyBorder="1" applyAlignment="1" applyProtection="1">
      <alignment vertical="center"/>
      <protection locked="0"/>
    </xf>
    <xf numFmtId="0" fontId="0" fillId="0" borderId="0" xfId="0" applyBorder="1" applyAlignment="1" applyProtection="1">
      <protection locked="0"/>
    </xf>
    <xf numFmtId="0" fontId="6" fillId="0" borderId="0" xfId="0" applyFont="1" applyFill="1" applyBorder="1" applyAlignment="1"/>
    <xf numFmtId="0" fontId="0" fillId="0" borderId="0" xfId="0" applyBorder="1" applyAlignment="1" applyProtection="1">
      <alignment horizontal="left"/>
      <protection locked="0"/>
    </xf>
    <xf numFmtId="0" fontId="0" fillId="0" borderId="0" xfId="0" applyAlignment="1"/>
    <xf numFmtId="0" fontId="0" fillId="0" borderId="0" xfId="0" applyFont="1" applyAlignment="1">
      <alignment horizontal="center"/>
    </xf>
    <xf numFmtId="0" fontId="0" fillId="0" borderId="0" xfId="0" applyFont="1"/>
    <xf numFmtId="0" fontId="26" fillId="0" borderId="2" xfId="0" applyFont="1" applyFill="1" applyBorder="1" applyAlignment="1" applyProtection="1">
      <alignment horizontal="center"/>
    </xf>
    <xf numFmtId="0" fontId="0" fillId="0" borderId="0" xfId="0" applyAlignment="1">
      <alignment horizontal="left" vertical="top" wrapText="1"/>
    </xf>
    <xf numFmtId="0" fontId="0" fillId="0" borderId="0" xfId="0" applyFont="1" applyAlignment="1">
      <alignment vertical="center" wrapText="1"/>
    </xf>
    <xf numFmtId="0" fontId="0" fillId="0" borderId="0" xfId="0" applyAlignment="1">
      <alignment vertical="center" wrapText="1"/>
    </xf>
    <xf numFmtId="0" fontId="0" fillId="0" borderId="0" xfId="0" applyAlignment="1">
      <alignment vertical="top" wrapText="1"/>
    </xf>
    <xf numFmtId="0" fontId="14" fillId="0" borderId="0" xfId="0" applyFont="1" applyAlignment="1">
      <alignment vertical="center"/>
    </xf>
    <xf numFmtId="0" fontId="43" fillId="0" borderId="0" xfId="0" applyFont="1" applyAlignment="1">
      <alignment horizontal="center" vertical="center"/>
    </xf>
    <xf numFmtId="0" fontId="14" fillId="0" borderId="0" xfId="0" applyFont="1" applyAlignment="1">
      <alignment horizontal="center"/>
    </xf>
    <xf numFmtId="0" fontId="6" fillId="0" borderId="7" xfId="0" applyFont="1" applyBorder="1" applyAlignment="1" applyProtection="1">
      <alignment horizontal="center"/>
      <protection hidden="1"/>
    </xf>
    <xf numFmtId="0" fontId="6" fillId="0" borderId="12" xfId="0" applyFont="1" applyBorder="1" applyAlignment="1" applyProtection="1">
      <alignment horizontal="center"/>
      <protection hidden="1"/>
    </xf>
    <xf numFmtId="0" fontId="6" fillId="0" borderId="11" xfId="0" applyFont="1" applyBorder="1" applyAlignment="1" applyProtection="1">
      <alignment horizontal="center"/>
      <protection hidden="1"/>
    </xf>
    <xf numFmtId="0" fontId="6" fillId="0" borderId="9" xfId="0" applyFont="1" applyFill="1" applyBorder="1" applyAlignment="1" applyProtection="1">
      <alignment horizontal="center" vertical="center" wrapText="1"/>
      <protection locked="0"/>
    </xf>
    <xf numFmtId="0" fontId="15" fillId="0" borderId="0" xfId="0" applyFont="1" applyAlignment="1" applyProtection="1">
      <alignment horizontal="left"/>
      <protection hidden="1"/>
    </xf>
    <xf numFmtId="0" fontId="15" fillId="0" borderId="0" xfId="0" applyFont="1" applyAlignment="1" applyProtection="1">
      <alignment horizontal="right" vertical="top"/>
      <protection hidden="1"/>
    </xf>
    <xf numFmtId="0" fontId="39" fillId="0" borderId="0" xfId="0" applyFont="1" applyAlignment="1" applyProtection="1">
      <alignment wrapText="1"/>
      <protection hidden="1"/>
    </xf>
    <xf numFmtId="0" fontId="16" fillId="0" borderId="0" xfId="0" applyFont="1" applyBorder="1" applyAlignment="1" applyProtection="1">
      <alignment vertical="center" wrapText="1"/>
      <protection hidden="1"/>
    </xf>
    <xf numFmtId="0" fontId="16" fillId="5" borderId="0" xfId="0" applyFont="1" applyFill="1" applyBorder="1" applyAlignment="1" applyProtection="1">
      <alignment horizontal="right" vertical="center"/>
      <protection hidden="1"/>
    </xf>
    <xf numFmtId="0" fontId="0" fillId="4" borderId="2" xfId="0" applyFill="1" applyBorder="1" applyAlignment="1" applyProtection="1">
      <alignment horizontal="center"/>
      <protection locked="0"/>
    </xf>
    <xf numFmtId="0" fontId="0" fillId="0" borderId="6" xfId="0" applyFill="1" applyBorder="1" applyAlignment="1" applyProtection="1">
      <alignment horizontal="center"/>
      <protection locked="0"/>
    </xf>
    <xf numFmtId="0" fontId="0" fillId="0" borderId="6" xfId="0" applyFill="1" applyBorder="1" applyAlignment="1">
      <alignment horizontal="center"/>
    </xf>
    <xf numFmtId="0" fontId="0" fillId="0" borderId="6" xfId="0" applyFill="1" applyBorder="1"/>
    <xf numFmtId="0" fontId="15" fillId="2" borderId="23" xfId="0" applyFont="1" applyFill="1" applyBorder="1" applyAlignment="1" applyProtection="1">
      <alignment horizontal="left" vertical="top" wrapText="1"/>
      <protection locked="0"/>
    </xf>
    <xf numFmtId="0" fontId="15" fillId="4" borderId="23" xfId="0" applyFont="1" applyFill="1" applyBorder="1" applyAlignment="1" applyProtection="1">
      <alignment horizontal="left" vertical="top" wrapText="1"/>
      <protection locked="0"/>
    </xf>
    <xf numFmtId="0" fontId="16" fillId="0" borderId="0" xfId="0" applyFont="1" applyFill="1" applyBorder="1" applyAlignment="1" applyProtection="1">
      <alignment horizontal="right" vertical="center"/>
      <protection hidden="1"/>
    </xf>
    <xf numFmtId="0" fontId="16" fillId="2" borderId="4" xfId="0" applyFont="1" applyFill="1" applyBorder="1" applyAlignment="1" applyProtection="1">
      <alignment horizontal="center" vertical="center"/>
      <protection locked="0"/>
    </xf>
    <xf numFmtId="0" fontId="6" fillId="0" borderId="0" xfId="0" applyFont="1" applyFill="1" applyBorder="1" applyAlignment="1" applyProtection="1">
      <alignment horizontal="center" vertical="center" wrapText="1"/>
      <protection locked="0"/>
    </xf>
    <xf numFmtId="0" fontId="15" fillId="0" borderId="2" xfId="0" applyFont="1" applyBorder="1" applyAlignment="1">
      <alignment horizontal="center" vertical="center"/>
    </xf>
    <xf numFmtId="0" fontId="17" fillId="0" borderId="0" xfId="0" applyFont="1" applyFill="1" applyBorder="1" applyAlignment="1">
      <alignment horizontal="left"/>
    </xf>
    <xf numFmtId="0" fontId="0" fillId="0" borderId="0" xfId="0" applyFill="1" applyBorder="1"/>
    <xf numFmtId="0" fontId="13" fillId="0" borderId="0" xfId="0" applyFont="1" applyFill="1" applyBorder="1" applyAlignment="1">
      <alignment horizontal="center"/>
    </xf>
    <xf numFmtId="0" fontId="17" fillId="0" borderId="0" xfId="0" applyFont="1" applyFill="1" applyBorder="1" applyAlignment="1"/>
    <xf numFmtId="0" fontId="17" fillId="0" borderId="0" xfId="0" applyFont="1" applyBorder="1" applyAlignment="1" applyProtection="1"/>
    <xf numFmtId="0" fontId="17" fillId="0" borderId="0" xfId="0" applyFont="1" applyBorder="1" applyAlignment="1" applyProtection="1">
      <alignment horizontal="center" wrapText="1"/>
    </xf>
    <xf numFmtId="0" fontId="12" fillId="0" borderId="0" xfId="0" applyFont="1" applyFill="1" applyBorder="1" applyAlignment="1"/>
    <xf numFmtId="0" fontId="12" fillId="0" borderId="0" xfId="0" applyFont="1" applyFill="1" applyBorder="1" applyAlignment="1">
      <alignment horizontal="left"/>
    </xf>
    <xf numFmtId="0" fontId="27" fillId="0" borderId="0" xfId="0" applyFont="1" applyFill="1" applyBorder="1"/>
    <xf numFmtId="0" fontId="27" fillId="0" borderId="0" xfId="0" applyFont="1" applyFill="1" applyBorder="1" applyAlignment="1">
      <alignment horizontal="center"/>
    </xf>
    <xf numFmtId="0" fontId="28" fillId="0" borderId="0" xfId="0" applyFont="1" applyFill="1" applyBorder="1" applyAlignment="1"/>
    <xf numFmtId="0" fontId="17" fillId="0" borderId="0" xfId="0" applyFont="1" applyBorder="1" applyAlignment="1" applyProtection="1">
      <alignment vertical="top" wrapText="1"/>
    </xf>
    <xf numFmtId="164" fontId="10" fillId="0" borderId="0" xfId="0" applyNumberFormat="1" applyFont="1" applyFill="1" applyBorder="1" applyAlignment="1" applyProtection="1">
      <alignment vertical="center"/>
      <protection hidden="1"/>
    </xf>
    <xf numFmtId="164" fontId="10" fillId="0" borderId="0" xfId="0" applyNumberFormat="1" applyFont="1" applyFill="1" applyBorder="1" applyAlignment="1" applyProtection="1">
      <alignment vertical="center" wrapText="1"/>
      <protection hidden="1"/>
    </xf>
    <xf numFmtId="0" fontId="0" fillId="0" borderId="30" xfId="0" applyBorder="1" applyProtection="1">
      <protection hidden="1"/>
    </xf>
    <xf numFmtId="0" fontId="16" fillId="2" borderId="9" xfId="0" applyFont="1" applyFill="1" applyBorder="1" applyAlignment="1" applyProtection="1">
      <alignment horizontal="center" vertical="center"/>
      <protection locked="0"/>
    </xf>
    <xf numFmtId="0" fontId="0" fillId="0" borderId="0" xfId="0" applyFont="1" applyAlignment="1" applyProtection="1">
      <alignment horizontal="right" vertical="center"/>
      <protection hidden="1"/>
    </xf>
    <xf numFmtId="0" fontId="0" fillId="0" borderId="0" xfId="0" applyFont="1" applyAlignment="1" applyProtection="1">
      <alignment horizontal="right"/>
      <protection hidden="1"/>
    </xf>
    <xf numFmtId="0" fontId="0" fillId="0" borderId="2" xfId="0" applyFill="1" applyBorder="1" applyAlignment="1" applyProtection="1">
      <alignment horizontal="center"/>
      <protection hidden="1"/>
    </xf>
    <xf numFmtId="0" fontId="0" fillId="0" borderId="2" xfId="0" applyBorder="1" applyAlignment="1" applyProtection="1">
      <alignment horizontal="center"/>
      <protection hidden="1"/>
    </xf>
    <xf numFmtId="2" fontId="0" fillId="0" borderId="2" xfId="0" applyNumberFormat="1" applyBorder="1" applyAlignment="1" applyProtection="1">
      <alignment horizontal="center"/>
      <protection hidden="1"/>
    </xf>
    <xf numFmtId="2" fontId="0" fillId="0" borderId="2" xfId="0" applyNumberFormat="1" applyBorder="1" applyProtection="1">
      <protection hidden="1"/>
    </xf>
    <xf numFmtId="0" fontId="46" fillId="0" borderId="2" xfId="0" applyFont="1" applyBorder="1" applyProtection="1">
      <protection locked="0"/>
    </xf>
    <xf numFmtId="0" fontId="0" fillId="0" borderId="2" xfId="0" applyBorder="1" applyProtection="1">
      <protection locked="0"/>
    </xf>
    <xf numFmtId="0" fontId="10" fillId="0" borderId="9" xfId="0" applyFont="1" applyBorder="1" applyAlignment="1" applyProtection="1">
      <alignment horizontal="right" vertical="center"/>
    </xf>
    <xf numFmtId="0" fontId="0" fillId="0" borderId="0" xfId="0" applyFill="1" applyBorder="1" applyAlignment="1" applyProtection="1">
      <alignment horizontal="right" wrapText="1"/>
    </xf>
    <xf numFmtId="0" fontId="0" fillId="0" borderId="2" xfId="0" applyFill="1" applyBorder="1" applyAlignment="1" applyProtection="1">
      <alignment horizontal="center"/>
    </xf>
    <xf numFmtId="0" fontId="10" fillId="0" borderId="1" xfId="0" applyFont="1" applyFill="1" applyBorder="1" applyAlignment="1" applyProtection="1">
      <alignment horizontal="center" vertical="center" wrapText="1"/>
    </xf>
    <xf numFmtId="0" fontId="10" fillId="0" borderId="1" xfId="0" applyFont="1" applyFill="1" applyBorder="1" applyAlignment="1" applyProtection="1">
      <alignment vertical="center" wrapText="1"/>
    </xf>
    <xf numFmtId="0" fontId="3"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0" fontId="0" fillId="4" borderId="2" xfId="0" applyFill="1" applyBorder="1" applyAlignment="1" applyProtection="1">
      <alignment horizontal="center"/>
    </xf>
    <xf numFmtId="0" fontId="0" fillId="0" borderId="2" xfId="0" applyBorder="1" applyAlignment="1" applyProtection="1">
      <alignment horizontal="center"/>
    </xf>
    <xf numFmtId="2" fontId="0" fillId="0" borderId="2" xfId="0" applyNumberFormat="1" applyBorder="1" applyAlignment="1" applyProtection="1">
      <alignment horizontal="center"/>
    </xf>
    <xf numFmtId="2" fontId="0" fillId="0" borderId="2" xfId="0" applyNumberFormat="1" applyBorder="1" applyProtection="1"/>
    <xf numFmtId="0" fontId="0" fillId="0" borderId="23" xfId="0" applyBorder="1" applyAlignment="1" applyProtection="1"/>
    <xf numFmtId="0" fontId="0" fillId="0" borderId="23" xfId="0" applyFill="1" applyBorder="1" applyAlignment="1" applyProtection="1">
      <alignment horizontal="center"/>
    </xf>
    <xf numFmtId="0" fontId="0" fillId="0" borderId="23" xfId="0" applyFill="1" applyBorder="1" applyProtection="1"/>
    <xf numFmtId="0" fontId="10" fillId="2" borderId="4" xfId="0" applyFont="1" applyFill="1" applyBorder="1" applyAlignment="1" applyProtection="1">
      <alignment horizontal="center" vertical="center" wrapText="1"/>
      <protection locked="0"/>
    </xf>
    <xf numFmtId="0" fontId="15" fillId="2" borderId="4" xfId="0" applyFont="1" applyFill="1" applyBorder="1" applyAlignment="1" applyProtection="1">
      <alignment horizontal="center" vertical="center"/>
      <protection locked="0"/>
    </xf>
    <xf numFmtId="0" fontId="37" fillId="0" borderId="0" xfId="0" applyFont="1" applyAlignment="1" applyProtection="1">
      <alignment vertical="center"/>
      <protection hidden="1"/>
    </xf>
    <xf numFmtId="0" fontId="38" fillId="0" borderId="0" xfId="0" applyFont="1" applyFill="1" applyBorder="1" applyAlignment="1" applyProtection="1">
      <alignment vertical="center"/>
    </xf>
    <xf numFmtId="0" fontId="3" fillId="0" borderId="2" xfId="0" applyFont="1" applyBorder="1" applyAlignment="1" applyProtection="1">
      <alignment horizontal="center" vertical="center"/>
    </xf>
    <xf numFmtId="0" fontId="3" fillId="0" borderId="2" xfId="0" applyFont="1" applyFill="1" applyBorder="1" applyAlignment="1" applyProtection="1">
      <alignment horizontal="center" vertical="center"/>
    </xf>
    <xf numFmtId="0" fontId="3" fillId="0" borderId="2" xfId="0" applyFont="1" applyBorder="1" applyAlignment="1" applyProtection="1">
      <alignment horizontal="center" vertical="center" wrapText="1"/>
    </xf>
    <xf numFmtId="0" fontId="0" fillId="0" borderId="2" xfId="0" applyBorder="1" applyProtection="1"/>
    <xf numFmtId="164" fontId="26" fillId="0" borderId="2" xfId="0" applyNumberFormat="1" applyFont="1" applyBorder="1" applyAlignment="1" applyProtection="1">
      <alignment horizontal="center"/>
    </xf>
    <xf numFmtId="0" fontId="0" fillId="0" borderId="2" xfId="0" applyFont="1" applyBorder="1" applyAlignment="1" applyProtection="1">
      <alignment horizontal="center"/>
    </xf>
    <xf numFmtId="1" fontId="0" fillId="0" borderId="2" xfId="0" applyNumberFormat="1" applyBorder="1" applyAlignment="1" applyProtection="1">
      <alignment horizontal="center"/>
    </xf>
    <xf numFmtId="0" fontId="26" fillId="0" borderId="2" xfId="0" applyFont="1" applyBorder="1" applyAlignment="1" applyProtection="1">
      <alignment horizontal="center" wrapText="1"/>
    </xf>
    <xf numFmtId="0" fontId="0" fillId="0" borderId="2" xfId="0" applyFont="1" applyFill="1" applyBorder="1" applyProtection="1"/>
    <xf numFmtId="0" fontId="0" fillId="0" borderId="0" xfId="0" applyFont="1" applyFill="1" applyAlignment="1" applyProtection="1">
      <alignment horizontal="center"/>
    </xf>
    <xf numFmtId="0" fontId="0" fillId="0" borderId="2" xfId="0" applyFont="1" applyBorder="1" applyAlignment="1" applyProtection="1">
      <alignment horizontal="center" vertical="center"/>
    </xf>
    <xf numFmtId="167" fontId="26" fillId="0" borderId="2" xfId="0" applyNumberFormat="1" applyFont="1" applyBorder="1" applyAlignment="1" applyProtection="1">
      <alignment horizontal="center"/>
    </xf>
    <xf numFmtId="3" fontId="0" fillId="0" borderId="2" xfId="0" applyNumberFormat="1" applyFont="1" applyFill="1" applyBorder="1" applyAlignment="1" applyProtection="1">
      <alignment horizontal="center"/>
    </xf>
    <xf numFmtId="0" fontId="0" fillId="0" borderId="2" xfId="0" applyFont="1" applyFill="1" applyBorder="1" applyAlignment="1" applyProtection="1">
      <alignment horizontal="center"/>
    </xf>
    <xf numFmtId="0" fontId="0" fillId="0" borderId="2" xfId="0" applyFont="1" applyFill="1" applyBorder="1" applyAlignment="1" applyProtection="1">
      <alignment horizontal="center" vertical="center"/>
    </xf>
    <xf numFmtId="3" fontId="0" fillId="0" borderId="2" xfId="0" applyNumberFormat="1" applyBorder="1" applyProtection="1"/>
    <xf numFmtId="3" fontId="0" fillId="0" borderId="2" xfId="0" applyNumberFormat="1" applyFont="1" applyBorder="1" applyAlignment="1" applyProtection="1">
      <alignment horizontal="center"/>
    </xf>
    <xf numFmtId="3" fontId="0" fillId="0" borderId="2" xfId="0" applyNumberFormat="1" applyFont="1" applyBorder="1" applyProtection="1"/>
    <xf numFmtId="0" fontId="0" fillId="0" borderId="2" xfId="0" applyFont="1" applyBorder="1" applyProtection="1"/>
    <xf numFmtId="2" fontId="26" fillId="0" borderId="2" xfId="0" applyNumberFormat="1" applyFont="1" applyBorder="1" applyAlignment="1" applyProtection="1">
      <alignment horizontal="center"/>
    </xf>
    <xf numFmtId="0" fontId="17" fillId="0" borderId="2" xfId="0" applyFont="1" applyBorder="1" applyAlignment="1" applyProtection="1">
      <alignment horizontal="center"/>
    </xf>
    <xf numFmtId="1" fontId="0" fillId="0" borderId="2" xfId="0" applyNumberFormat="1" applyFont="1" applyBorder="1" applyAlignment="1" applyProtection="1">
      <alignment horizontal="center"/>
    </xf>
    <xf numFmtId="2" fontId="26" fillId="0" borderId="2" xfId="0" applyNumberFormat="1" applyFont="1" applyFill="1" applyBorder="1" applyAlignment="1" applyProtection="1">
      <alignment horizontal="center"/>
    </xf>
    <xf numFmtId="1" fontId="0" fillId="0" borderId="2" xfId="0" applyNumberFormat="1" applyFont="1" applyFill="1" applyBorder="1" applyAlignment="1" applyProtection="1">
      <alignment horizontal="center"/>
    </xf>
    <xf numFmtId="0" fontId="17" fillId="0" borderId="2" xfId="0" applyFont="1" applyFill="1" applyBorder="1" applyAlignment="1" applyProtection="1">
      <alignment horizontal="center"/>
    </xf>
    <xf numFmtId="0" fontId="12" fillId="0" borderId="16" xfId="0" applyFont="1" applyBorder="1" applyAlignment="1" applyProtection="1">
      <alignment horizontal="center" vertical="center" wrapText="1"/>
    </xf>
    <xf numFmtId="0" fontId="29" fillId="0" borderId="16" xfId="0" applyFont="1" applyBorder="1" applyAlignment="1" applyProtection="1">
      <alignment horizontal="center" vertical="center" wrapText="1"/>
    </xf>
    <xf numFmtId="0" fontId="12" fillId="0" borderId="16" xfId="0" applyFont="1" applyFill="1" applyBorder="1" applyAlignment="1" applyProtection="1">
      <alignment horizontal="center" vertical="center" wrapText="1"/>
    </xf>
    <xf numFmtId="0" fontId="12" fillId="0" borderId="20" xfId="0" applyFont="1" applyFill="1" applyBorder="1" applyAlignment="1" applyProtection="1">
      <alignment horizontal="center" vertical="center" wrapText="1"/>
    </xf>
    <xf numFmtId="0" fontId="12" fillId="0" borderId="17" xfId="0" applyFont="1" applyFill="1" applyBorder="1" applyAlignment="1" applyProtection="1">
      <alignment horizontal="center" vertical="center" wrapText="1"/>
    </xf>
    <xf numFmtId="0" fontId="17" fillId="0" borderId="2" xfId="0" applyFont="1" applyFill="1" applyBorder="1" applyProtection="1"/>
    <xf numFmtId="0" fontId="26" fillId="0" borderId="1" xfId="0" applyFont="1" applyFill="1" applyBorder="1" applyAlignment="1" applyProtection="1">
      <alignment horizontal="center"/>
    </xf>
    <xf numFmtId="0" fontId="26" fillId="0" borderId="18" xfId="0" applyFont="1" applyFill="1" applyBorder="1" applyAlignment="1" applyProtection="1">
      <alignment horizontal="center"/>
    </xf>
    <xf numFmtId="0" fontId="26" fillId="0" borderId="15" xfId="0" applyFont="1" applyFill="1" applyBorder="1" applyAlignment="1" applyProtection="1">
      <alignment horizontal="center"/>
    </xf>
    <xf numFmtId="0" fontId="26" fillId="0" borderId="19" xfId="0" applyFont="1" applyFill="1" applyBorder="1" applyAlignment="1" applyProtection="1">
      <alignment horizontal="center"/>
    </xf>
    <xf numFmtId="0" fontId="26" fillId="0" borderId="11" xfId="0" applyFont="1" applyFill="1" applyBorder="1" applyAlignment="1" applyProtection="1">
      <alignment horizontal="center"/>
    </xf>
    <xf numFmtId="3" fontId="17" fillId="0" borderId="2" xfId="0" applyNumberFormat="1" applyFont="1" applyFill="1" applyBorder="1" applyProtection="1"/>
    <xf numFmtId="3" fontId="26" fillId="0" borderId="2" xfId="0" applyNumberFormat="1" applyFont="1" applyFill="1" applyBorder="1" applyAlignment="1" applyProtection="1">
      <alignment horizontal="center"/>
    </xf>
    <xf numFmtId="0" fontId="17" fillId="0" borderId="2" xfId="0" applyFont="1" applyFill="1" applyBorder="1" applyAlignment="1" applyProtection="1">
      <alignment vertical="center" wrapText="1"/>
    </xf>
    <xf numFmtId="0" fontId="26" fillId="0" borderId="2" xfId="0" applyFont="1" applyFill="1" applyBorder="1" applyAlignment="1" applyProtection="1">
      <alignment horizontal="center" vertical="center"/>
    </xf>
    <xf numFmtId="0" fontId="26" fillId="0" borderId="19" xfId="0" applyFont="1" applyFill="1" applyBorder="1" applyAlignment="1" applyProtection="1">
      <alignment horizontal="center" vertical="center"/>
    </xf>
    <xf numFmtId="0" fontId="26" fillId="0" borderId="11" xfId="0" applyFont="1" applyFill="1" applyBorder="1" applyAlignment="1" applyProtection="1">
      <alignment horizontal="center" vertical="center"/>
    </xf>
    <xf numFmtId="0" fontId="26" fillId="0" borderId="7" xfId="0" applyFont="1" applyFill="1" applyBorder="1" applyAlignment="1" applyProtection="1">
      <alignment horizontal="center"/>
    </xf>
    <xf numFmtId="0" fontId="26" fillId="0" borderId="27" xfId="0" applyFont="1" applyFill="1" applyBorder="1" applyAlignment="1" applyProtection="1">
      <alignment horizontal="center"/>
    </xf>
    <xf numFmtId="0" fontId="3" fillId="0" borderId="2" xfId="0" applyFont="1" applyBorder="1" applyAlignment="1" applyProtection="1">
      <alignment horizontal="center" wrapText="1"/>
      <protection hidden="1"/>
    </xf>
    <xf numFmtId="0" fontId="16" fillId="0" borderId="3" xfId="0" applyFont="1" applyBorder="1" applyAlignment="1" applyProtection="1">
      <alignment horizontal="center" vertical="center" wrapText="1"/>
      <protection hidden="1"/>
    </xf>
    <xf numFmtId="0" fontId="16" fillId="0" borderId="1" xfId="0" applyFont="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8" fillId="0" borderId="2" xfId="0" applyFont="1" applyBorder="1" applyAlignment="1" applyProtection="1">
      <alignment horizontal="center" vertical="center" wrapText="1"/>
      <protection hidden="1"/>
    </xf>
    <xf numFmtId="0" fontId="16" fillId="0" borderId="2" xfId="0" applyFont="1" applyBorder="1" applyAlignment="1" applyProtection="1">
      <alignment horizontal="center" vertical="center" wrapText="1"/>
      <protection hidden="1"/>
    </xf>
    <xf numFmtId="164" fontId="6" fillId="5" borderId="4" xfId="0" applyNumberFormat="1" applyFont="1" applyFill="1" applyBorder="1" applyAlignment="1" applyProtection="1">
      <alignment horizontal="center" vertical="center"/>
      <protection locked="0"/>
    </xf>
    <xf numFmtId="0" fontId="10" fillId="0" borderId="3" xfId="0" applyFont="1" applyBorder="1" applyAlignment="1" applyProtection="1">
      <alignment horizontal="center" vertical="center" wrapText="1"/>
      <protection hidden="1"/>
    </xf>
    <xf numFmtId="0" fontId="10" fillId="0" borderId="1" xfId="0" applyFont="1" applyBorder="1" applyAlignment="1" applyProtection="1">
      <alignment horizontal="center" vertical="center" wrapText="1"/>
      <protection hidden="1"/>
    </xf>
    <xf numFmtId="0" fontId="6" fillId="0" borderId="2" xfId="0" applyFont="1" applyFill="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15" fillId="2" borderId="0" xfId="0" applyFont="1" applyFill="1" applyBorder="1" applyAlignment="1" applyProtection="1">
      <alignment horizontal="left" vertical="center" wrapText="1"/>
      <protection hidden="1"/>
    </xf>
    <xf numFmtId="0" fontId="15" fillId="2" borderId="4" xfId="0" applyFont="1" applyFill="1" applyBorder="1" applyAlignment="1" applyProtection="1">
      <alignment horizontal="left" vertical="center" wrapText="1"/>
      <protection hidden="1"/>
    </xf>
    <xf numFmtId="0" fontId="16" fillId="0" borderId="0" xfId="0" applyFont="1" applyFill="1" applyBorder="1" applyAlignment="1" applyProtection="1">
      <alignment horizontal="right" vertical="center" wrapText="1"/>
      <protection hidden="1"/>
    </xf>
    <xf numFmtId="0" fontId="16" fillId="0" borderId="0" xfId="0" applyFont="1" applyBorder="1" applyAlignment="1" applyProtection="1">
      <alignment horizontal="right" vertical="center"/>
      <protection hidden="1"/>
    </xf>
    <xf numFmtId="0" fontId="15" fillId="2" borderId="5" xfId="0" applyFont="1" applyFill="1" applyBorder="1" applyAlignment="1" applyProtection="1">
      <alignment horizontal="center"/>
      <protection locked="0"/>
    </xf>
    <xf numFmtId="0" fontId="6" fillId="0" borderId="0" xfId="0"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protection locked="0"/>
    </xf>
    <xf numFmtId="0" fontId="6" fillId="0" borderId="0" xfId="0" applyFont="1" applyFill="1" applyBorder="1" applyAlignment="1" applyProtection="1">
      <alignment horizontal="left" vertical="center" wrapText="1" indent="1"/>
      <protection locked="0"/>
    </xf>
    <xf numFmtId="0" fontId="0" fillId="0" borderId="0" xfId="0" applyFill="1" applyBorder="1" applyAlignment="1" applyProtection="1">
      <alignment horizontal="center"/>
      <protection locked="0"/>
    </xf>
    <xf numFmtId="0" fontId="6" fillId="0" borderId="2"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5" xfId="0" applyFont="1" applyBorder="1" applyAlignment="1" applyProtection="1">
      <alignment horizontal="center" vertical="center" wrapText="1"/>
      <protection hidden="1"/>
    </xf>
    <xf numFmtId="0" fontId="16" fillId="0" borderId="0" xfId="0" applyFont="1" applyBorder="1" applyAlignment="1" applyProtection="1">
      <alignment horizontal="right" wrapText="1"/>
      <protection hidden="1"/>
    </xf>
    <xf numFmtId="0" fontId="16" fillId="0" borderId="0" xfId="0" applyFont="1" applyBorder="1" applyAlignment="1" applyProtection="1">
      <alignment horizontal="right"/>
      <protection hidden="1"/>
    </xf>
    <xf numFmtId="164" fontId="6" fillId="0" borderId="2" xfId="0" applyNumberFormat="1" applyFont="1" applyFill="1" applyBorder="1" applyAlignment="1" applyProtection="1">
      <alignment horizontal="center"/>
      <protection hidden="1"/>
    </xf>
    <xf numFmtId="164" fontId="10" fillId="0" borderId="4" xfId="0" applyNumberFormat="1" applyFont="1" applyFill="1" applyBorder="1" applyAlignment="1" applyProtection="1">
      <alignment horizontal="center"/>
      <protection hidden="1"/>
    </xf>
    <xf numFmtId="0" fontId="16" fillId="0" borderId="0" xfId="0" applyFont="1" applyAlignment="1" applyProtection="1">
      <alignment horizontal="right"/>
      <protection hidden="1"/>
    </xf>
    <xf numFmtId="1" fontId="6" fillId="0" borderId="2" xfId="0" applyNumberFormat="1" applyFont="1" applyFill="1" applyBorder="1" applyAlignment="1" applyProtection="1">
      <alignment horizontal="center"/>
      <protection hidden="1"/>
    </xf>
    <xf numFmtId="0" fontId="15" fillId="0" borderId="0" xfId="0" applyFont="1" applyFill="1" applyBorder="1" applyAlignment="1" applyProtection="1">
      <alignment horizontal="right" vertical="center" wrapText="1"/>
      <protection hidden="1"/>
    </xf>
    <xf numFmtId="0" fontId="15" fillId="0" borderId="0" xfId="0" applyFont="1" applyFill="1" applyBorder="1" applyAlignment="1" applyProtection="1">
      <alignment horizontal="right"/>
      <protection hidden="1"/>
    </xf>
    <xf numFmtId="0" fontId="15" fillId="2" borderId="7" xfId="0" applyFont="1" applyFill="1" applyBorder="1" applyAlignment="1" applyProtection="1">
      <alignment horizontal="center"/>
      <protection locked="0"/>
    </xf>
    <xf numFmtId="0" fontId="15" fillId="2" borderId="11" xfId="0" applyFont="1" applyFill="1" applyBorder="1" applyAlignment="1" applyProtection="1">
      <alignment horizontal="center"/>
      <protection locked="0"/>
    </xf>
    <xf numFmtId="0" fontId="16" fillId="0" borderId="0" xfId="0" applyFont="1" applyFill="1" applyBorder="1" applyAlignment="1" applyProtection="1">
      <alignment horizontal="right" vertical="center"/>
      <protection hidden="1"/>
    </xf>
    <xf numFmtId="0" fontId="16" fillId="0" borderId="29" xfId="0" applyFont="1" applyBorder="1" applyAlignment="1" applyProtection="1">
      <alignment horizontal="center" vertical="center" wrapText="1"/>
      <protection hidden="1"/>
    </xf>
    <xf numFmtId="0" fontId="15" fillId="0" borderId="0" xfId="0" applyFont="1" applyBorder="1" applyAlignment="1" applyProtection="1">
      <alignment horizontal="right" vertical="center" wrapText="1"/>
      <protection hidden="1"/>
    </xf>
    <xf numFmtId="0" fontId="15" fillId="2" borderId="5" xfId="0" applyFont="1" applyFill="1" applyBorder="1" applyAlignment="1" applyProtection="1">
      <alignment horizontal="center" vertical="center"/>
      <protection locked="0"/>
    </xf>
    <xf numFmtId="0" fontId="15" fillId="2" borderId="4" xfId="0" applyFont="1" applyFill="1" applyBorder="1" applyAlignment="1" applyProtection="1">
      <alignment horizontal="center" vertical="center"/>
      <protection locked="0"/>
    </xf>
    <xf numFmtId="0" fontId="15" fillId="2" borderId="4" xfId="0" applyFont="1" applyFill="1" applyBorder="1" applyAlignment="1" applyProtection="1">
      <alignment horizontal="center"/>
      <protection locked="0"/>
    </xf>
    <xf numFmtId="0" fontId="15" fillId="0" borderId="0" xfId="0" applyFont="1" applyFill="1" applyBorder="1" applyAlignment="1" applyProtection="1">
      <alignment horizontal="right" wrapText="1"/>
      <protection hidden="1"/>
    </xf>
    <xf numFmtId="0" fontId="39" fillId="0" borderId="0" xfId="0" applyFont="1" applyAlignment="1" applyProtection="1">
      <alignment horizontal="left" vertical="top" wrapText="1"/>
      <protection hidden="1"/>
    </xf>
    <xf numFmtId="0" fontId="0" fillId="2" borderId="5" xfId="0" applyFill="1" applyBorder="1" applyAlignment="1" applyProtection="1">
      <alignment horizontal="center"/>
      <protection locked="0"/>
    </xf>
    <xf numFmtId="0" fontId="0" fillId="2" borderId="4" xfId="0" applyFill="1" applyBorder="1" applyAlignment="1" applyProtection="1">
      <alignment horizontal="center"/>
      <protection locked="0"/>
    </xf>
    <xf numFmtId="0" fontId="15" fillId="0" borderId="9" xfId="0" applyFont="1" applyBorder="1" applyAlignment="1" applyProtection="1">
      <alignment horizontal="center" vertical="center" wrapText="1"/>
      <protection locked="0"/>
    </xf>
    <xf numFmtId="0" fontId="15" fillId="0" borderId="9" xfId="0" applyFont="1" applyBorder="1" applyAlignment="1" applyProtection="1">
      <alignment horizontal="center" vertical="center"/>
      <protection locked="0"/>
    </xf>
    <xf numFmtId="0" fontId="15" fillId="0" borderId="23" xfId="0" applyFont="1" applyFill="1" applyBorder="1" applyAlignment="1" applyProtection="1">
      <alignment horizontal="center" vertical="center" wrapText="1"/>
      <protection hidden="1"/>
    </xf>
    <xf numFmtId="0" fontId="39" fillId="0" borderId="9" xfId="0" applyFont="1" applyBorder="1" applyAlignment="1" applyProtection="1">
      <alignment horizontal="left" vertical="center" wrapText="1"/>
      <protection hidden="1"/>
    </xf>
    <xf numFmtId="0" fontId="10" fillId="0" borderId="0" xfId="0" applyFont="1" applyBorder="1" applyAlignment="1" applyProtection="1">
      <alignment horizontal="right" vertical="center"/>
      <protection hidden="1"/>
    </xf>
    <xf numFmtId="0" fontId="16" fillId="0" borderId="0" xfId="0" applyFont="1" applyAlignment="1" applyProtection="1">
      <alignment horizontal="right" vertical="center" wrapText="1"/>
      <protection hidden="1"/>
    </xf>
    <xf numFmtId="0" fontId="15" fillId="0" borderId="0" xfId="0" applyFont="1" applyAlignment="1" applyProtection="1">
      <alignment horizontal="right" vertical="center" wrapText="1"/>
      <protection hidden="1"/>
    </xf>
    <xf numFmtId="168" fontId="15" fillId="2" borderId="24" xfId="0" applyNumberFormat="1" applyFont="1" applyFill="1" applyBorder="1" applyAlignment="1" applyProtection="1">
      <alignment horizontal="center" vertical="center" wrapText="1"/>
      <protection hidden="1"/>
    </xf>
    <xf numFmtId="0" fontId="10" fillId="2" borderId="4" xfId="0" applyFont="1" applyFill="1" applyBorder="1" applyAlignment="1" applyProtection="1">
      <alignment horizontal="center"/>
      <protection locked="0"/>
    </xf>
    <xf numFmtId="164" fontId="10" fillId="5" borderId="12" xfId="0" applyNumberFormat="1" applyFont="1" applyFill="1" applyBorder="1" applyAlignment="1" applyProtection="1">
      <alignment horizontal="left" vertical="center"/>
      <protection hidden="1"/>
    </xf>
    <xf numFmtId="164" fontId="10" fillId="5" borderId="8" xfId="0" applyNumberFormat="1" applyFont="1" applyFill="1" applyBorder="1" applyAlignment="1" applyProtection="1">
      <alignment horizontal="left" vertical="center"/>
      <protection hidden="1"/>
    </xf>
    <xf numFmtId="164" fontId="10" fillId="5" borderId="13" xfId="0" applyNumberFormat="1" applyFont="1" applyFill="1" applyBorder="1" applyAlignment="1" applyProtection="1">
      <alignment horizontal="right" vertical="center" wrapText="1"/>
      <protection hidden="1"/>
    </xf>
    <xf numFmtId="164" fontId="10" fillId="5" borderId="3" xfId="0" applyNumberFormat="1" applyFont="1" applyFill="1" applyBorder="1" applyAlignment="1" applyProtection="1">
      <alignment horizontal="right" vertical="center" wrapText="1"/>
      <protection hidden="1"/>
    </xf>
    <xf numFmtId="164" fontId="10" fillId="5" borderId="14" xfId="0" applyNumberFormat="1" applyFont="1" applyFill="1" applyBorder="1" applyAlignment="1" applyProtection="1">
      <alignment horizontal="right" vertical="center" wrapText="1"/>
      <protection hidden="1"/>
    </xf>
    <xf numFmtId="164" fontId="10" fillId="5" borderId="30" xfId="0" applyNumberFormat="1" applyFont="1" applyFill="1" applyBorder="1" applyAlignment="1" applyProtection="1">
      <alignment horizontal="right" vertical="center" wrapText="1"/>
      <protection hidden="1"/>
    </xf>
    <xf numFmtId="1" fontId="10" fillId="0" borderId="5" xfId="0" applyNumberFormat="1" applyFont="1" applyFill="1" applyBorder="1" applyAlignment="1" applyProtection="1">
      <alignment horizontal="center"/>
      <protection hidden="1"/>
    </xf>
    <xf numFmtId="0" fontId="16" fillId="0" borderId="0" xfId="0" applyFont="1" applyBorder="1" applyAlignment="1" applyProtection="1">
      <alignment horizontal="center" vertical="center" wrapText="1"/>
      <protection hidden="1"/>
    </xf>
    <xf numFmtId="0" fontId="37" fillId="0" borderId="0" xfId="0" applyFont="1" applyAlignment="1" applyProtection="1">
      <alignment horizontal="center" vertical="center"/>
      <protection hidden="1"/>
    </xf>
    <xf numFmtId="0" fontId="15" fillId="0" borderId="9" xfId="0" applyFont="1" applyBorder="1" applyAlignment="1" applyProtection="1">
      <alignment horizontal="center" wrapText="1"/>
      <protection locked="0"/>
    </xf>
    <xf numFmtId="0" fontId="15" fillId="2" borderId="4" xfId="0" applyFont="1" applyFill="1" applyBorder="1" applyAlignment="1" applyProtection="1">
      <alignment horizontal="left" wrapText="1"/>
      <protection locked="0"/>
    </xf>
    <xf numFmtId="0" fontId="15" fillId="0" borderId="9" xfId="0" applyFont="1" applyBorder="1" applyAlignment="1" applyProtection="1">
      <alignment horizontal="right" vertical="center" wrapText="1"/>
      <protection hidden="1"/>
    </xf>
    <xf numFmtId="0" fontId="15" fillId="0" borderId="9" xfId="0" applyFont="1" applyFill="1" applyBorder="1" applyAlignment="1" applyProtection="1">
      <alignment horizontal="center" wrapText="1"/>
      <protection hidden="1"/>
    </xf>
    <xf numFmtId="0" fontId="25" fillId="0" borderId="0" xfId="0" applyFont="1" applyBorder="1" applyAlignment="1" applyProtection="1">
      <alignment horizontal="center" vertical="center"/>
      <protection hidden="1"/>
    </xf>
    <xf numFmtId="0" fontId="25" fillId="0" borderId="4" xfId="0" applyFont="1" applyBorder="1" applyAlignment="1" applyProtection="1">
      <alignment horizontal="center" vertical="center"/>
      <protection hidden="1"/>
    </xf>
    <xf numFmtId="0" fontId="6" fillId="0" borderId="0" xfId="0" applyFont="1" applyFill="1" applyBorder="1" applyAlignment="1" applyProtection="1">
      <alignment horizontal="right" vertical="center" wrapText="1"/>
      <protection hidden="1"/>
    </xf>
    <xf numFmtId="0" fontId="15" fillId="0" borderId="0" xfId="0" applyFont="1" applyBorder="1" applyAlignment="1" applyProtection="1">
      <alignment horizontal="right"/>
      <protection hidden="1"/>
    </xf>
    <xf numFmtId="0" fontId="16" fillId="0" borderId="10" xfId="0" applyFont="1" applyBorder="1" applyAlignment="1" applyProtection="1">
      <alignment horizontal="center" vertical="center"/>
      <protection hidden="1"/>
    </xf>
    <xf numFmtId="0" fontId="16" fillId="0" borderId="28" xfId="0" applyFont="1" applyBorder="1" applyAlignment="1" applyProtection="1">
      <alignment horizontal="center" vertical="center"/>
      <protection hidden="1"/>
    </xf>
    <xf numFmtId="0" fontId="15" fillId="0" borderId="0" xfId="0" applyFont="1" applyBorder="1" applyAlignment="1" applyProtection="1">
      <alignment horizontal="right" wrapText="1"/>
      <protection hidden="1"/>
    </xf>
    <xf numFmtId="0" fontId="15" fillId="0" borderId="9" xfId="0" applyFont="1" applyBorder="1" applyAlignment="1" applyProtection="1">
      <alignment horizontal="right" vertical="center"/>
      <protection hidden="1"/>
    </xf>
    <xf numFmtId="0" fontId="15" fillId="0" borderId="9" xfId="0" applyFont="1" applyFill="1" applyBorder="1" applyAlignment="1" applyProtection="1">
      <alignment horizontal="right" wrapText="1"/>
      <protection hidden="1"/>
    </xf>
    <xf numFmtId="0" fontId="10" fillId="2" borderId="4" xfId="0" applyFont="1" applyFill="1" applyBorder="1" applyAlignment="1" applyProtection="1">
      <alignment horizontal="center" vertical="center" wrapText="1"/>
      <protection locked="0"/>
    </xf>
    <xf numFmtId="0" fontId="16" fillId="0" borderId="29" xfId="0" applyFont="1" applyBorder="1" applyAlignment="1" applyProtection="1">
      <alignment horizontal="center" vertical="center"/>
      <protection hidden="1"/>
    </xf>
    <xf numFmtId="0" fontId="15" fillId="2" borderId="4" xfId="0" applyFont="1" applyFill="1" applyBorder="1" applyAlignment="1" applyProtection="1">
      <alignment horizontal="left" vertical="top" wrapText="1"/>
      <protection locked="0"/>
    </xf>
    <xf numFmtId="0" fontId="15" fillId="0" borderId="10" xfId="0" applyFont="1" applyFill="1" applyBorder="1" applyAlignment="1" applyProtection="1">
      <alignment horizontal="center" vertical="center" wrapText="1"/>
      <protection hidden="1"/>
    </xf>
    <xf numFmtId="49" fontId="0" fillId="0" borderId="2" xfId="0" applyNumberFormat="1" applyFill="1" applyBorder="1" applyAlignment="1" applyProtection="1">
      <alignment horizontal="right" vertical="center"/>
    </xf>
    <xf numFmtId="0" fontId="0" fillId="0" borderId="2" xfId="0" applyFill="1" applyBorder="1" applyAlignment="1" applyProtection="1">
      <alignment horizontal="right" vertical="center"/>
    </xf>
    <xf numFmtId="0" fontId="0" fillId="0" borderId="2" xfId="0" applyBorder="1" applyAlignment="1" applyProtection="1">
      <alignment horizontal="left" vertical="center"/>
    </xf>
    <xf numFmtId="0" fontId="16" fillId="6" borderId="2" xfId="0" applyFont="1" applyFill="1" applyBorder="1" applyAlignment="1" applyProtection="1">
      <alignment horizontal="center" vertical="center"/>
      <protection locked="0"/>
    </xf>
    <xf numFmtId="0" fontId="0" fillId="0" borderId="2" xfId="0" applyBorder="1" applyAlignment="1">
      <alignment horizontal="left" vertical="center"/>
    </xf>
    <xf numFmtId="49" fontId="0" fillId="0" borderId="2" xfId="0" applyNumberFormat="1" applyBorder="1" applyAlignment="1">
      <alignment horizontal="right"/>
    </xf>
    <xf numFmtId="0" fontId="0" fillId="0" borderId="2" xfId="0" applyBorder="1" applyAlignment="1">
      <alignment horizontal="right"/>
    </xf>
    <xf numFmtId="49" fontId="6" fillId="0" borderId="2" xfId="0" applyNumberFormat="1" applyFont="1" applyFill="1" applyBorder="1" applyAlignment="1" applyProtection="1">
      <alignment horizontal="right" vertical="center" wrapText="1"/>
    </xf>
    <xf numFmtId="0" fontId="6" fillId="0" borderId="2" xfId="0" applyFont="1" applyFill="1" applyBorder="1" applyAlignment="1" applyProtection="1">
      <alignment horizontal="right" vertical="center" wrapText="1"/>
    </xf>
    <xf numFmtId="0" fontId="45" fillId="4" borderId="2" xfId="0" applyFont="1" applyFill="1" applyBorder="1" applyAlignment="1" applyProtection="1">
      <alignment horizontal="left"/>
      <protection locked="0"/>
    </xf>
    <xf numFmtId="0" fontId="10" fillId="6" borderId="2" xfId="0" applyFont="1" applyFill="1" applyBorder="1" applyAlignment="1" applyProtection="1">
      <alignment horizontal="center" vertical="center" wrapText="1"/>
    </xf>
    <xf numFmtId="0" fontId="16" fillId="6" borderId="2" xfId="0" applyFont="1" applyFill="1" applyBorder="1" applyAlignment="1">
      <alignment horizontal="center"/>
    </xf>
    <xf numFmtId="0" fontId="38" fillId="0" borderId="0" xfId="0" applyFont="1" applyFill="1" applyBorder="1" applyAlignment="1" applyProtection="1">
      <alignment horizontal="center" vertical="center"/>
    </xf>
    <xf numFmtId="0" fontId="3" fillId="0" borderId="10" xfId="0" applyFont="1" applyBorder="1" applyAlignment="1" applyProtection="1">
      <alignment horizontal="center" wrapText="1"/>
      <protection hidden="1"/>
    </xf>
    <xf numFmtId="0" fontId="3" fillId="0" borderId="0" xfId="0" applyFont="1" applyBorder="1" applyAlignment="1" applyProtection="1">
      <alignment horizontal="center" wrapText="1"/>
      <protection hidden="1"/>
    </xf>
    <xf numFmtId="0" fontId="3" fillId="0" borderId="4" xfId="0" applyFont="1" applyBorder="1" applyAlignment="1" applyProtection="1">
      <alignment horizontal="center" wrapText="1"/>
      <protection hidden="1"/>
    </xf>
    <xf numFmtId="0" fontId="41" fillId="0" borderId="10" xfId="0" applyFont="1" applyFill="1" applyBorder="1" applyAlignment="1" applyProtection="1">
      <alignment horizontal="left" vertical="center" wrapText="1"/>
      <protection hidden="1"/>
    </xf>
    <xf numFmtId="0" fontId="41" fillId="0" borderId="0" xfId="0" applyFont="1" applyFill="1" applyBorder="1" applyAlignment="1" applyProtection="1">
      <alignment horizontal="left" vertical="center" wrapText="1"/>
      <protection hidden="1"/>
    </xf>
    <xf numFmtId="0" fontId="41" fillId="0" borderId="9" xfId="0" applyFont="1" applyFill="1" applyBorder="1" applyAlignment="1" applyProtection="1">
      <alignment horizontal="left" vertical="center" wrapText="1"/>
      <protection hidden="1"/>
    </xf>
    <xf numFmtId="0" fontId="51" fillId="6" borderId="2" xfId="0" applyFont="1" applyFill="1" applyBorder="1" applyAlignment="1" applyProtection="1">
      <alignment horizontal="center" vertical="center"/>
    </xf>
    <xf numFmtId="0" fontId="10" fillId="0" borderId="2" xfId="0" applyFont="1" applyFill="1" applyBorder="1" applyAlignment="1" applyProtection="1">
      <alignment horizontal="right" vertical="center" wrapText="1"/>
    </xf>
    <xf numFmtId="0" fontId="10" fillId="0" borderId="5" xfId="0" applyFont="1" applyFill="1" applyBorder="1" applyAlignment="1" applyProtection="1">
      <alignment horizontal="center" vertical="center" wrapText="1"/>
      <protection hidden="1"/>
    </xf>
    <xf numFmtId="0" fontId="42" fillId="0" borderId="0" xfId="0" applyFont="1" applyBorder="1" applyAlignment="1" applyProtection="1">
      <alignment horizontal="right" vertical="center" wrapText="1"/>
      <protection hidden="1"/>
    </xf>
    <xf numFmtId="0" fontId="10" fillId="0" borderId="9" xfId="0" applyFont="1" applyBorder="1" applyAlignment="1" applyProtection="1">
      <alignment horizontal="right" vertical="center"/>
    </xf>
    <xf numFmtId="0" fontId="10" fillId="0" borderId="4" xfId="0" applyFont="1" applyFill="1" applyBorder="1" applyAlignment="1" applyProtection="1">
      <alignment horizontal="center" vertical="center" wrapText="1"/>
      <protection hidden="1"/>
    </xf>
    <xf numFmtId="0" fontId="42" fillId="0" borderId="0" xfId="0" applyFont="1" applyAlignment="1" applyProtection="1">
      <alignment horizontal="right" vertical="center"/>
      <protection hidden="1"/>
    </xf>
    <xf numFmtId="49" fontId="0" fillId="0" borderId="2" xfId="0" applyNumberFormat="1" applyFill="1" applyBorder="1" applyAlignment="1" applyProtection="1">
      <alignment horizontal="center" vertical="center" wrapText="1"/>
      <protection hidden="1"/>
    </xf>
    <xf numFmtId="2" fontId="0" fillId="0" borderId="7" xfId="0" applyNumberFormat="1" applyBorder="1" applyAlignment="1" applyProtection="1">
      <alignment horizontal="center"/>
      <protection hidden="1"/>
    </xf>
    <xf numFmtId="2" fontId="0" fillId="0" borderId="11" xfId="0" applyNumberFormat="1" applyBorder="1" applyAlignment="1" applyProtection="1">
      <alignment horizontal="center"/>
      <protection hidden="1"/>
    </xf>
    <xf numFmtId="0" fontId="10" fillId="0" borderId="25" xfId="0" applyFont="1" applyFill="1" applyBorder="1" applyAlignment="1" applyProtection="1">
      <alignment horizontal="center" vertical="center" wrapText="1"/>
      <protection hidden="1"/>
    </xf>
    <xf numFmtId="0" fontId="10" fillId="0" borderId="32" xfId="0" applyFont="1" applyFill="1" applyBorder="1" applyAlignment="1" applyProtection="1">
      <alignment horizontal="center" vertical="center" wrapText="1"/>
      <protection hidden="1"/>
    </xf>
    <xf numFmtId="0" fontId="10" fillId="0" borderId="8" xfId="0" applyFont="1" applyFill="1" applyBorder="1" applyAlignment="1" applyProtection="1">
      <alignment horizontal="center" vertical="center" wrapText="1"/>
      <protection hidden="1"/>
    </xf>
    <xf numFmtId="0" fontId="10" fillId="0" borderId="14" xfId="0" applyFont="1" applyFill="1" applyBorder="1" applyAlignment="1" applyProtection="1">
      <alignment horizontal="center" vertical="center" wrapText="1"/>
      <protection hidden="1"/>
    </xf>
    <xf numFmtId="0" fontId="10" fillId="0" borderId="31" xfId="0" applyFont="1" applyFill="1" applyBorder="1" applyAlignment="1" applyProtection="1">
      <alignment horizontal="center" vertical="center" wrapText="1"/>
      <protection hidden="1"/>
    </xf>
    <xf numFmtId="0" fontId="10" fillId="0" borderId="15" xfId="0" applyFont="1" applyFill="1" applyBorder="1" applyAlignment="1" applyProtection="1">
      <alignment horizontal="center" vertical="center" wrapText="1"/>
      <protection hidden="1"/>
    </xf>
    <xf numFmtId="0" fontId="10" fillId="0" borderId="10" xfId="0"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wrapText="1"/>
      <protection locked="0"/>
    </xf>
    <xf numFmtId="0" fontId="10" fillId="0" borderId="4" xfId="0" applyFont="1" applyFill="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hidden="1"/>
    </xf>
    <xf numFmtId="0" fontId="3" fillId="0" borderId="0" xfId="0" applyFont="1" applyBorder="1" applyAlignment="1" applyProtection="1">
      <alignment horizontal="center" vertical="center" wrapText="1"/>
      <protection hidden="1"/>
    </xf>
    <xf numFmtId="0" fontId="3" fillId="0" borderId="4" xfId="0" applyFont="1" applyBorder="1" applyAlignment="1" applyProtection="1">
      <alignment horizontal="center" vertical="center" wrapText="1"/>
      <protection hidden="1"/>
    </xf>
    <xf numFmtId="0" fontId="10" fillId="0" borderId="25" xfId="0" applyFont="1" applyFill="1" applyBorder="1" applyAlignment="1" applyProtection="1">
      <alignment horizontal="center" vertical="center"/>
    </xf>
    <xf numFmtId="0" fontId="10" fillId="0" borderId="10" xfId="0" applyFont="1" applyFill="1" applyBorder="1" applyAlignment="1" applyProtection="1">
      <alignment horizontal="center" vertical="center"/>
    </xf>
    <xf numFmtId="0" fontId="10" fillId="0" borderId="26" xfId="0" applyFont="1" applyFill="1" applyBorder="1" applyAlignment="1" applyProtection="1">
      <alignment horizontal="right" vertical="center"/>
      <protection hidden="1"/>
    </xf>
    <xf numFmtId="0" fontId="10" fillId="0" borderId="23" xfId="0" applyFont="1" applyFill="1" applyBorder="1" applyAlignment="1" applyProtection="1">
      <alignment horizontal="right" vertical="center"/>
      <protection hidden="1"/>
    </xf>
    <xf numFmtId="0" fontId="42" fillId="0" borderId="0" xfId="0" applyFont="1" applyFill="1" applyBorder="1" applyAlignment="1">
      <alignment horizontal="left" vertical="top" wrapText="1"/>
    </xf>
    <xf numFmtId="0" fontId="42" fillId="0" borderId="0" xfId="0" applyFont="1" applyFill="1" applyBorder="1" applyAlignment="1" applyProtection="1">
      <alignment horizontal="left" vertical="top" wrapText="1"/>
      <protection locked="0"/>
    </xf>
    <xf numFmtId="0" fontId="0" fillId="0" borderId="4" xfId="0" applyFill="1" applyBorder="1" applyAlignment="1" applyProtection="1">
      <alignment horizontal="center"/>
      <protection locked="0"/>
    </xf>
    <xf numFmtId="0" fontId="0" fillId="0" borderId="0" xfId="0" applyFill="1" applyBorder="1" applyAlignment="1" applyProtection="1">
      <alignment horizontal="right" wrapText="1"/>
    </xf>
    <xf numFmtId="0" fontId="0" fillId="6" borderId="2" xfId="0" applyFill="1" applyBorder="1" applyAlignment="1" applyProtection="1">
      <alignment horizontal="center"/>
    </xf>
    <xf numFmtId="0" fontId="0" fillId="0" borderId="2" xfId="0" applyFill="1" applyBorder="1" applyAlignment="1" applyProtection="1">
      <alignment horizontal="center" vertical="center"/>
      <protection locked="0"/>
    </xf>
    <xf numFmtId="0" fontId="6" fillId="0" borderId="2" xfId="0" applyFont="1" applyFill="1" applyBorder="1" applyAlignment="1" applyProtection="1">
      <alignment horizontal="center" vertical="center" wrapText="1"/>
    </xf>
    <xf numFmtId="0" fontId="0" fillId="6" borderId="2" xfId="0" applyFill="1" applyBorder="1" applyAlignment="1" applyProtection="1">
      <alignment horizontal="left"/>
    </xf>
    <xf numFmtId="0" fontId="0" fillId="0" borderId="2" xfId="0" applyFill="1" applyBorder="1" applyAlignment="1" applyProtection="1">
      <alignment horizontal="center"/>
      <protection locked="0"/>
    </xf>
    <xf numFmtId="0" fontId="0" fillId="0" borderId="22" xfId="0" applyFill="1" applyBorder="1" applyAlignment="1" applyProtection="1">
      <alignment horizontal="center"/>
      <protection locked="0"/>
    </xf>
    <xf numFmtId="0" fontId="0" fillId="0" borderId="10" xfId="0" applyBorder="1" applyAlignment="1" applyProtection="1">
      <alignment horizontal="left" wrapText="1"/>
    </xf>
    <xf numFmtId="0" fontId="37" fillId="0" borderId="0" xfId="0" applyFont="1" applyAlignment="1">
      <alignment horizontal="center" vertical="center"/>
    </xf>
    <xf numFmtId="0" fontId="45" fillId="6" borderId="2" xfId="0" applyFont="1" applyFill="1" applyBorder="1" applyAlignment="1">
      <alignment horizontal="center" vertical="center"/>
    </xf>
    <xf numFmtId="49" fontId="0" fillId="0" borderId="2" xfId="0" applyNumberFormat="1" applyFill="1" applyBorder="1" applyAlignment="1" applyProtection="1">
      <alignment horizontal="center" vertical="center" wrapText="1"/>
    </xf>
    <xf numFmtId="0" fontId="0" fillId="0" borderId="2" xfId="0" applyBorder="1" applyAlignment="1" applyProtection="1">
      <alignment horizontal="right"/>
    </xf>
    <xf numFmtId="0" fontId="0" fillId="0" borderId="2" xfId="0" applyBorder="1" applyAlignment="1" applyProtection="1">
      <alignment horizontal="left"/>
    </xf>
    <xf numFmtId="0" fontId="0" fillId="0" borderId="22" xfId="0" applyBorder="1" applyAlignment="1" applyProtection="1">
      <alignment horizontal="right"/>
    </xf>
    <xf numFmtId="0" fontId="0" fillId="0" borderId="22" xfId="0" applyBorder="1" applyAlignment="1" applyProtection="1">
      <alignment horizontal="left"/>
    </xf>
    <xf numFmtId="0" fontId="0" fillId="0" borderId="2" xfId="0" applyFill="1" applyBorder="1" applyAlignment="1" applyProtection="1">
      <alignment horizontal="left"/>
    </xf>
    <xf numFmtId="0" fontId="10" fillId="0" borderId="2" xfId="0" applyFont="1" applyFill="1" applyBorder="1" applyAlignment="1" applyProtection="1">
      <alignment horizontal="left"/>
    </xf>
    <xf numFmtId="0" fontId="3" fillId="0" borderId="2" xfId="0" applyFont="1" applyBorder="1" applyAlignment="1" applyProtection="1">
      <alignment horizontal="left"/>
    </xf>
    <xf numFmtId="0" fontId="10" fillId="0" borderId="26" xfId="0" applyFont="1" applyFill="1" applyBorder="1" applyAlignment="1" applyProtection="1">
      <alignment horizontal="right" vertical="center"/>
    </xf>
    <xf numFmtId="0" fontId="10" fillId="0" borderId="23" xfId="0" applyFont="1" applyFill="1" applyBorder="1" applyAlignment="1" applyProtection="1">
      <alignment horizontal="right" vertical="center"/>
    </xf>
    <xf numFmtId="0" fontId="3" fillId="0" borderId="31" xfId="0" applyFont="1" applyBorder="1" applyAlignment="1" applyProtection="1">
      <alignment horizontal="center" vertical="center" wrapText="1"/>
    </xf>
    <xf numFmtId="0" fontId="3" fillId="0" borderId="15" xfId="0" applyFont="1" applyBorder="1" applyAlignment="1" applyProtection="1">
      <alignment horizontal="center" vertical="center" wrapText="1"/>
    </xf>
    <xf numFmtId="0" fontId="14" fillId="0" borderId="9" xfId="0" applyFont="1" applyBorder="1" applyAlignment="1" applyProtection="1">
      <alignment horizontal="center"/>
    </xf>
    <xf numFmtId="0" fontId="10" fillId="0" borderId="1" xfId="0" applyFont="1" applyFill="1" applyBorder="1" applyAlignment="1" applyProtection="1">
      <alignment horizontal="center" vertical="center" wrapText="1"/>
    </xf>
    <xf numFmtId="2" fontId="0" fillId="0" borderId="7" xfId="0" applyNumberFormat="1" applyBorder="1" applyAlignment="1" applyProtection="1">
      <alignment horizontal="center"/>
    </xf>
    <xf numFmtId="2" fontId="0" fillId="0" borderId="11" xfId="0" applyNumberFormat="1" applyBorder="1" applyAlignment="1" applyProtection="1">
      <alignment horizontal="center"/>
    </xf>
    <xf numFmtId="0" fontId="0" fillId="0" borderId="0" xfId="0" applyBorder="1" applyAlignment="1" applyProtection="1">
      <alignment horizontal="center"/>
    </xf>
    <xf numFmtId="0" fontId="0" fillId="0" borderId="2" xfId="0" applyFill="1" applyBorder="1" applyAlignment="1" applyProtection="1">
      <alignment horizontal="right"/>
    </xf>
    <xf numFmtId="0" fontId="6" fillId="0" borderId="2" xfId="0" applyFont="1" applyFill="1" applyBorder="1" applyAlignment="1" applyProtection="1">
      <alignment horizontal="right"/>
    </xf>
    <xf numFmtId="0" fontId="0" fillId="6" borderId="7" xfId="0" applyFill="1" applyBorder="1" applyAlignment="1" applyProtection="1">
      <alignment horizontal="center"/>
    </xf>
    <xf numFmtId="0" fontId="0" fillId="6" borderId="5" xfId="0" applyFill="1" applyBorder="1" applyAlignment="1" applyProtection="1">
      <alignment horizontal="center"/>
    </xf>
    <xf numFmtId="0" fontId="0" fillId="6" borderId="11" xfId="0" applyFill="1" applyBorder="1" applyAlignment="1" applyProtection="1">
      <alignment horizontal="center"/>
    </xf>
    <xf numFmtId="0" fontId="0" fillId="0" borderId="2" xfId="0" applyBorder="1" applyAlignment="1" applyProtection="1">
      <alignment horizontal="right" wrapText="1"/>
    </xf>
    <xf numFmtId="0" fontId="3" fillId="0" borderId="2" xfId="0" applyFont="1" applyBorder="1" applyAlignment="1" applyProtection="1">
      <alignment horizontal="center" vertical="center" wrapText="1"/>
    </xf>
    <xf numFmtId="0" fontId="3" fillId="0" borderId="2" xfId="0" applyFont="1" applyBorder="1" applyAlignment="1" applyProtection="1">
      <alignment horizontal="center" vertical="center"/>
    </xf>
    <xf numFmtId="0" fontId="3" fillId="0" borderId="3"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29" fillId="0" borderId="0" xfId="0" applyFont="1" applyBorder="1" applyAlignment="1" applyProtection="1">
      <alignment horizontal="left" wrapText="1"/>
    </xf>
    <xf numFmtId="0" fontId="17" fillId="0" borderId="0" xfId="0" applyFont="1" applyBorder="1" applyAlignment="1" applyProtection="1">
      <alignment horizontal="left" vertical="top" wrapText="1"/>
    </xf>
    <xf numFmtId="0" fontId="7" fillId="0" borderId="2" xfId="0" applyFont="1" applyBorder="1" applyAlignment="1" applyProtection="1">
      <alignment horizontal="center" vertical="center"/>
    </xf>
    <xf numFmtId="0" fontId="7" fillId="0" borderId="2" xfId="0" applyFont="1" applyBorder="1" applyAlignment="1" applyProtection="1">
      <alignment horizontal="center" vertical="center" wrapText="1"/>
    </xf>
    <xf numFmtId="0" fontId="3" fillId="0" borderId="7" xfId="0" applyFont="1" applyBorder="1" applyAlignment="1" applyProtection="1">
      <alignment horizontal="center" vertical="center" wrapText="1"/>
    </xf>
    <xf numFmtId="0" fontId="3" fillId="0" borderId="5" xfId="0" applyFont="1" applyBorder="1" applyAlignment="1" applyProtection="1">
      <alignment horizontal="center" vertical="center" wrapText="1"/>
    </xf>
    <xf numFmtId="0" fontId="3" fillId="0" borderId="11" xfId="0" applyFont="1" applyBorder="1" applyAlignment="1" applyProtection="1">
      <alignment horizontal="center" vertical="center" wrapText="1"/>
    </xf>
    <xf numFmtId="0" fontId="21" fillId="0" borderId="4" xfId="0" applyFont="1" applyBorder="1" applyAlignment="1" applyProtection="1">
      <alignment horizontal="center"/>
    </xf>
    <xf numFmtId="0" fontId="21" fillId="0" borderId="0" xfId="0" applyFont="1" applyBorder="1" applyAlignment="1" applyProtection="1">
      <alignment horizontal="center"/>
    </xf>
    <xf numFmtId="0" fontId="17" fillId="0" borderId="0" xfId="0" applyFont="1" applyFill="1" applyBorder="1" applyAlignment="1">
      <alignment horizontal="left"/>
    </xf>
  </cellXfs>
  <cellStyles count="6">
    <cellStyle name="Currency 2" xfId="2" xr:uid="{00000000-0005-0000-0000-000000000000}"/>
    <cellStyle name="Currency 3" xfId="4" xr:uid="{00000000-0005-0000-0000-000001000000}"/>
    <cellStyle name="Hyperlink" xfId="5" builtinId="8"/>
    <cellStyle name="Normal" xfId="0" builtinId="0"/>
    <cellStyle name="Normal 2" xfId="1" xr:uid="{00000000-0005-0000-0000-000004000000}"/>
    <cellStyle name="Normal 3" xfId="3" xr:uid="{00000000-0005-0000-0000-000005000000}"/>
  </cellStyles>
  <dxfs count="0"/>
  <tableStyles count="0" defaultTableStyle="TableStyleMedium9" defaultPivotStyle="PivotStyleLight16"/>
  <colors>
    <mruColors>
      <color rgb="FFF7FA6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drawings/_rels/drawing4.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38100</xdr:colOff>
      <xdr:row>1</xdr:row>
      <xdr:rowOff>60323</xdr:rowOff>
    </xdr:from>
    <xdr:to>
      <xdr:col>0</xdr:col>
      <xdr:colOff>6086474</xdr:colOff>
      <xdr:row>67</xdr:row>
      <xdr:rowOff>142875</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38100" y="403223"/>
          <a:ext cx="6048374" cy="1264602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50" b="1"/>
            <a:t>Instructions for Single Species:</a:t>
          </a:r>
        </a:p>
        <a:p>
          <a:r>
            <a:rPr lang="en-US" sz="1050"/>
            <a:t>The seeding rate for a single species must not be lower than the "Minimum</a:t>
          </a:r>
          <a:r>
            <a:rPr lang="en-US" sz="1050" baseline="0"/>
            <a:t> Rate" for that particular species</a:t>
          </a:r>
          <a:r>
            <a:rPr lang="en-US" sz="1050"/>
            <a:t>. </a:t>
          </a:r>
        </a:p>
        <a:p>
          <a:endParaRPr lang="en-US" sz="1050"/>
        </a:p>
        <a:p>
          <a:r>
            <a:rPr lang="en-US" sz="1050" b="1"/>
            <a:t>Instructions for Mixed Species:</a:t>
          </a:r>
        </a:p>
        <a:p>
          <a:r>
            <a:rPr lang="en-US" sz="1050"/>
            <a:t>The sum of the % Full Rate column on the design sheet must not be below 100% for mix. The mix may be between 100 and 200% of the % Full Rate column. If the mix is above 200%, explain</a:t>
          </a:r>
          <a:r>
            <a:rPr lang="en-US" sz="1050" baseline="0"/>
            <a:t> the need for additional seed in the Management Considerations portion of the worksheet.</a:t>
          </a:r>
          <a:endParaRPr lang="en-US" sz="1050"/>
        </a:p>
        <a:p>
          <a:endParaRPr lang="en-US" sz="1050"/>
        </a:p>
        <a:p>
          <a:r>
            <a:rPr lang="en-US" sz="1050" b="1"/>
            <a:t>Requirements</a:t>
          </a:r>
          <a:r>
            <a:rPr lang="en-US" sz="1050" b="1" baseline="0"/>
            <a:t> for </a:t>
          </a:r>
          <a:r>
            <a:rPr lang="en-US" sz="1050" b="1"/>
            <a:t>Cover Crops for</a:t>
          </a:r>
          <a:r>
            <a:rPr lang="en-US" sz="1050" b="1" baseline="0"/>
            <a:t> </a:t>
          </a:r>
          <a:r>
            <a:rPr lang="en-US" sz="1050" b="1"/>
            <a:t>Erosion Control: </a:t>
          </a:r>
        </a:p>
        <a:p>
          <a:r>
            <a:rPr lang="en-US" sz="1050" baseline="0"/>
            <a:t>Cover crops planted for </a:t>
          </a:r>
          <a:r>
            <a:rPr lang="en-US" sz="1050"/>
            <a:t>erosion control</a:t>
          </a:r>
          <a:r>
            <a:rPr lang="en-US" sz="1050" baseline="0"/>
            <a:t> requires</a:t>
          </a:r>
          <a:r>
            <a:rPr lang="en-US" sz="1050"/>
            <a:t> the seeding rate to be increased by 30-60%. When erosion</a:t>
          </a:r>
          <a:r>
            <a:rPr lang="en-US" sz="1050" baseline="0"/>
            <a:t> control is a purpose for the planting and the mix includes small grains, the minimum "Seed/ft</a:t>
          </a:r>
          <a:r>
            <a:rPr lang="en-US" sz="1050" strike="noStrike" baseline="30000"/>
            <a:t>2</a:t>
          </a:r>
          <a:r>
            <a:rPr lang="en-US" sz="1050" baseline="0"/>
            <a:t>" column needs to show at least 30. If annual ryegrass is being used as the base crop in the mix, the "Seed/ft</a:t>
          </a:r>
          <a:r>
            <a:rPr lang="en-US" sz="1050" baseline="30000"/>
            <a:t>2</a:t>
          </a:r>
          <a:r>
            <a:rPr lang="en-US" sz="1050" baseline="0"/>
            <a:t>" column needs to show at least 125.</a:t>
          </a:r>
        </a:p>
        <a:p>
          <a:endParaRPr lang="en-US" sz="1050" baseline="0"/>
        </a:p>
        <a:p>
          <a:r>
            <a:rPr lang="en-US" sz="1050" b="1" baseline="0"/>
            <a:t>Requirements for Cover Crops that Will be Terminated by Grazing:</a:t>
          </a:r>
        </a:p>
        <a:p>
          <a:r>
            <a:rPr lang="en-US" sz="1050" baseline="0"/>
            <a:t>If the cover crop will be terminated by spring grazing, the seeding rate will be increased by 50% and if the cover crop is being planted.</a:t>
          </a:r>
        </a:p>
        <a:p>
          <a:endParaRPr lang="en-US" sz="1050"/>
        </a:p>
        <a:p>
          <a:r>
            <a:rPr lang="en-US" sz="1050" b="1"/>
            <a:t>How</a:t>
          </a:r>
          <a:r>
            <a:rPr lang="en-US" sz="1050" b="1" baseline="0"/>
            <a:t> to Use the NJ Cover Crop Design Worksheet:</a:t>
          </a:r>
        </a:p>
        <a:p>
          <a:endParaRPr lang="en-US" sz="1050" baseline="0"/>
        </a:p>
        <a:p>
          <a:r>
            <a:rPr lang="en-US" sz="1050" baseline="0"/>
            <a:t>1. Enter information for the name, address, field #s, contract #, CIN#s and choose a program.</a:t>
          </a:r>
        </a:p>
        <a:p>
          <a:r>
            <a:rPr lang="en-US" sz="1050" baseline="0"/>
            <a:t>2. Choose the purpose(s) for which the cover crop is being planted. </a:t>
          </a:r>
        </a:p>
        <a:p>
          <a:r>
            <a:rPr lang="en-US" sz="1050" baseline="0"/>
            <a:t>3. Choose any additional considerations for choosing the cover crop.</a:t>
          </a:r>
        </a:p>
        <a:p>
          <a:r>
            <a:rPr lang="en-US" sz="1050" baseline="0"/>
            <a:t>4. Enter RUSLE2 soil loss estimates and STIR values for the before and after rotations.</a:t>
          </a:r>
        </a:p>
        <a:p>
          <a:r>
            <a:rPr lang="en-US" sz="1050" baseline="0"/>
            <a:t>5. Enter soil map units that best represent the fields being planned (should correlate with RUSLE2 information)</a:t>
          </a:r>
        </a:p>
        <a:p>
          <a:r>
            <a:rPr lang="en-US" sz="1050" baseline="0"/>
            <a:t>6. Under the site preparation, seeding dates, seeding method, fertilizer/innoculation, and termination methods that best describes the management of the field where the cover crop will be planted.</a:t>
          </a:r>
        </a:p>
        <a:p>
          <a:r>
            <a:rPr lang="en-US" sz="1050" baseline="0"/>
            <a:t>7. Begin selecting the desired cover crop species in the drop down boxes under "Species". The minimum planting rate for the species (if a single species planting) will automatically populate in the "Minimum Rate" column. Enter the planned rate in the "Lbs PLS/Acre" column. If planning a cover crop mix, no species in the mix should have less than 25% in the "% Full Rate" column.  </a:t>
          </a:r>
        </a:p>
        <a:p>
          <a:r>
            <a:rPr lang="en-US" sz="1050" baseline="0"/>
            <a:t>8. Once all species have been selected and the planned seeding rates have been entered, the total "% Full Rate" column should be between 100% and 200%. </a:t>
          </a:r>
        </a:p>
        <a:p>
          <a:endParaRPr lang="en-US" sz="1050" baseline="0"/>
        </a:p>
        <a:p>
          <a:r>
            <a:rPr lang="en-US" sz="1050" b="1" baseline="0"/>
            <a:t>Re-Planning a Mix:</a:t>
          </a:r>
        </a:p>
        <a:p>
          <a:r>
            <a:rPr lang="en-US" sz="1050" baseline="0"/>
            <a:t>If during the planning and implementation process it is found that a different mix is needed (may be due to the fact the producer is not able to obtain seed for the original planned mix, a different mix needs to be chosen based on seeding dates, etc.) the planner can use the NJ Cover Crop Design Worksheet while working with the producer to find another mutually agreeable mix. </a:t>
          </a:r>
        </a:p>
        <a:p>
          <a:endParaRPr lang="en-US" sz="1050" baseline="0"/>
        </a:p>
        <a:p>
          <a:r>
            <a:rPr lang="en-US" sz="1050" baseline="0"/>
            <a:t>Once a new mix is designed and agreed-to (producer must sign off on the new mix), print the new NJ Cover Crop Design Worksheet, place in the file, give a copy to the producer, and make a note in the Con-6 notes that a different mix has been planned. Make sure to note the date on the borrom of the most recent worksheet in the Con-6 notes. </a:t>
          </a:r>
        </a:p>
        <a:p>
          <a:endParaRPr lang="en-US" sz="1050" baseline="0"/>
        </a:p>
        <a:p>
          <a:r>
            <a:rPr lang="en-US" sz="1050" b="1" baseline="0"/>
            <a:t>Important Planning Reminders:</a:t>
          </a:r>
        </a:p>
        <a:p>
          <a:endParaRPr lang="en-US" sz="1050"/>
        </a:p>
        <a:p>
          <a:r>
            <a:rPr lang="en-US" sz="1050"/>
            <a:t>Species such as radish, canola, oats, and sorghum-sudangrass will out compete other species in a mix. The maximum seeding rates for these species must be reduced to the rates listed below when being planted in a mix:</a:t>
          </a:r>
        </a:p>
        <a:p>
          <a:r>
            <a:rPr lang="en-US" sz="1050"/>
            <a:t>Radish - 2-3 lbs./ac.</a:t>
          </a:r>
        </a:p>
        <a:p>
          <a:r>
            <a:rPr lang="en-US" sz="1050"/>
            <a:t>Canola - 3 - 4 lbs./ac.</a:t>
          </a:r>
        </a:p>
        <a:p>
          <a:r>
            <a:rPr lang="en-US" sz="1050"/>
            <a:t>Sorghum - sudangrass - 15 - 20 lbs./ac.</a:t>
          </a:r>
        </a:p>
        <a:p>
          <a:r>
            <a:rPr lang="en-US" sz="1050"/>
            <a:t>Oats - 20 - 40 lbs./ac.</a:t>
          </a:r>
        </a:p>
        <a:p>
          <a:endParaRPr lang="en-US" sz="1050"/>
        </a:p>
        <a:p>
          <a:r>
            <a:rPr lang="en-US" sz="1050"/>
            <a:t>If two similiar species are being planted, the average of the two seeding rates of the species should not be exceeded by any one of the species. For example, if both winter wheat (110 lbs/ac recommended) and triticale (90 lbs/ac) is planned, the combined maximum seeding rate for both species should not be planned for more than 100 lbs/ac,</a:t>
          </a:r>
          <a:r>
            <a:rPr lang="en-US" sz="1050" baseline="0"/>
            <a:t> if other species are also included in the mix.</a:t>
          </a:r>
          <a:endParaRPr lang="en-US" sz="1050"/>
        </a:p>
        <a:p>
          <a:endParaRPr lang="en-US" sz="1100"/>
        </a:p>
        <a:p>
          <a:r>
            <a:rPr lang="en-US" sz="1100" b="1"/>
            <a:t>Certifi</a:t>
          </a:r>
          <a:r>
            <a:rPr lang="en-US" sz="1100" b="1" baseline="0"/>
            <a:t>cation Process:</a:t>
          </a:r>
        </a:p>
        <a:p>
          <a:r>
            <a:rPr lang="en-US" sz="1100" b="0" baseline="0"/>
            <a:t>1. Once the field is notified the cover crop has been seeded and the needed information is collected from the producer, the cover crop can be certified. The planner does not need to wait until the seed has emerged to certify the practice.</a:t>
          </a:r>
        </a:p>
        <a:p>
          <a:r>
            <a:rPr lang="en-US" sz="1100" b="0" baseline="0"/>
            <a:t>2. Collect a seed tag from each seeding, if different.</a:t>
          </a:r>
        </a:p>
        <a:p>
          <a:r>
            <a:rPr lang="en-US" sz="1100" b="0" baseline="0"/>
            <a:t>3. If the mix was planted exactly as planned, the cover crop certification sheet can be printed and signed and dated by the planner. </a:t>
          </a:r>
        </a:p>
        <a:p>
          <a:pPr marL="0" marR="0" indent="0" defTabSz="914400" eaLnBrk="1" fontAlgn="auto" latinLnBrk="0" hangingPunct="1">
            <a:lnSpc>
              <a:spcPct val="100000"/>
            </a:lnSpc>
            <a:spcBef>
              <a:spcPts val="0"/>
            </a:spcBef>
            <a:spcAft>
              <a:spcPts val="0"/>
            </a:spcAft>
            <a:buClrTx/>
            <a:buSzTx/>
            <a:buFontTx/>
            <a:buNone/>
            <a:tabLst/>
            <a:defRPr/>
          </a:pPr>
          <a:r>
            <a:rPr lang="en-US" sz="1100" b="0" baseline="0"/>
            <a:t>4. If the mix was not planted exactly as planned, use the NJ Cover Crop Design Worksheet and enter the actual planted species/mix. Follow the instructions under "</a:t>
          </a:r>
          <a:r>
            <a:rPr lang="en-US" sz="1100" b="1">
              <a:solidFill>
                <a:schemeClr val="dk1"/>
              </a:solidFill>
              <a:effectLst/>
              <a:latin typeface="+mn-lt"/>
              <a:ea typeface="+mn-ea"/>
              <a:cs typeface="+mn-cs"/>
            </a:rPr>
            <a:t>How</a:t>
          </a:r>
          <a:r>
            <a:rPr lang="en-US" sz="1100" b="1" baseline="0">
              <a:solidFill>
                <a:schemeClr val="dk1"/>
              </a:solidFill>
              <a:effectLst/>
              <a:latin typeface="+mn-lt"/>
              <a:ea typeface="+mn-ea"/>
              <a:cs typeface="+mn-cs"/>
            </a:rPr>
            <a:t> to Use the NJ Cover Crop Design Worksheet". </a:t>
          </a:r>
          <a:r>
            <a:rPr lang="en-US" sz="1100" b="0" baseline="0">
              <a:solidFill>
                <a:schemeClr val="dk1"/>
              </a:solidFill>
              <a:effectLst/>
              <a:latin typeface="+mn-lt"/>
              <a:ea typeface="+mn-ea"/>
              <a:cs typeface="+mn-cs"/>
            </a:rPr>
            <a:t>If the seeding requirements have been met using the actual planted seeding information, complete the Cover Crop Certification Sheet, print and sign.</a:t>
          </a:r>
        </a:p>
        <a:p>
          <a:pPr marL="0" marR="0" indent="0" defTabSz="914400" eaLnBrk="1" fontAlgn="auto" latinLnBrk="0" hangingPunct="1">
            <a:lnSpc>
              <a:spcPct val="100000"/>
            </a:lnSpc>
            <a:spcBef>
              <a:spcPts val="0"/>
            </a:spcBef>
            <a:spcAft>
              <a:spcPts val="0"/>
            </a:spcAft>
            <a:buClrTx/>
            <a:buSzTx/>
            <a:buFontTx/>
            <a:buNone/>
            <a:tabLst/>
            <a:defRPr/>
          </a:pPr>
          <a:r>
            <a:rPr lang="en-US" sz="1100" b="0" baseline="0">
              <a:solidFill>
                <a:schemeClr val="dk1"/>
              </a:solidFill>
              <a:effectLst/>
              <a:latin typeface="+mn-lt"/>
              <a:ea typeface="+mn-ea"/>
              <a:cs typeface="+mn-cs"/>
            </a:rPr>
            <a:t>5. If the seeding requirements have not been met, complete, print, and sign the Cover Crop Certification Sheet</a:t>
          </a:r>
        </a:p>
        <a:p>
          <a:pPr marL="0" marR="0" indent="0" defTabSz="914400" eaLnBrk="1" fontAlgn="auto" latinLnBrk="0" hangingPunct="1">
            <a:lnSpc>
              <a:spcPct val="100000"/>
            </a:lnSpc>
            <a:spcBef>
              <a:spcPts val="0"/>
            </a:spcBef>
            <a:spcAft>
              <a:spcPts val="0"/>
            </a:spcAft>
            <a:buClrTx/>
            <a:buSzTx/>
            <a:buFontTx/>
            <a:buNone/>
            <a:tabLst/>
            <a:defRPr/>
          </a:pPr>
          <a:r>
            <a:rPr lang="en-US" sz="1100" b="0" baseline="0"/>
            <a:t>** For producers that retain their own seed to use for cover crop, the seed must be tested to determine the purity and germination.</a:t>
          </a:r>
          <a:endParaRPr lang="en-US" sz="1100" b="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127000</xdr:colOff>
          <xdr:row>0</xdr:row>
          <xdr:rowOff>127000</xdr:rowOff>
        </xdr:from>
        <xdr:to>
          <xdr:col>0</xdr:col>
          <xdr:colOff>127000</xdr:colOff>
          <xdr:row>0</xdr:row>
          <xdr:rowOff>155575</xdr:rowOff>
        </xdr:to>
        <xdr:sp macro="" textlink="">
          <xdr:nvSpPr>
            <xdr:cNvPr id="6260" name="TempCombo" hidden="1">
              <a:extLst>
                <a:ext uri="{63B3BB69-23CF-44E3-9099-C40C66FF867C}">
                  <a14:compatExt spid="_x0000_s6260"/>
                </a:ext>
                <a:ext uri="{FF2B5EF4-FFF2-40B4-BE49-F238E27FC236}">
                  <a16:creationId xmlns:a16="http://schemas.microsoft.com/office/drawing/2014/main" id="{00000000-0008-0000-0100-000074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8</xdr:col>
      <xdr:colOff>57151</xdr:colOff>
      <xdr:row>0</xdr:row>
      <xdr:rowOff>47625</xdr:rowOff>
    </xdr:from>
    <xdr:to>
      <xdr:col>11</xdr:col>
      <xdr:colOff>666751</xdr:colOff>
      <xdr:row>0</xdr:row>
      <xdr:rowOff>285750</xdr:rowOff>
    </xdr:to>
    <xdr:sp macro="[0]!ClearPage1CCDW.ClearUnlockedCells" textlink="">
      <xdr:nvSpPr>
        <xdr:cNvPr id="2" name="Rectangle 1">
          <a:extLst>
            <a:ext uri="{FF2B5EF4-FFF2-40B4-BE49-F238E27FC236}">
              <a16:creationId xmlns:a16="http://schemas.microsoft.com/office/drawing/2014/main" id="{00000000-0008-0000-0100-000002000000}"/>
            </a:ext>
          </a:extLst>
        </xdr:cNvPr>
        <xdr:cNvSpPr/>
      </xdr:nvSpPr>
      <xdr:spPr>
        <a:xfrm>
          <a:off x="4648201" y="47625"/>
          <a:ext cx="1638300" cy="238125"/>
        </a:xfrm>
        <a:prstGeom prst="rect">
          <a:avLst/>
        </a:prstGeom>
        <a:solidFill>
          <a:schemeClr val="accent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solidFill>
                <a:sysClr val="windowText" lastClr="000000"/>
              </a:solidFill>
            </a:rPr>
            <a:t>Clear Page 1 Cells</a:t>
          </a:r>
        </a:p>
      </xdr:txBody>
    </xdr:sp>
    <xdr:clientData/>
  </xdr:twoCellAnchor>
  <xdr:twoCellAnchor>
    <xdr:from>
      <xdr:col>8</xdr:col>
      <xdr:colOff>57150</xdr:colOff>
      <xdr:row>25</xdr:row>
      <xdr:rowOff>66675</xdr:rowOff>
    </xdr:from>
    <xdr:to>
      <xdr:col>11</xdr:col>
      <xdr:colOff>666750</xdr:colOff>
      <xdr:row>25</xdr:row>
      <xdr:rowOff>304800</xdr:rowOff>
    </xdr:to>
    <xdr:sp macro="[0]!ClearPage2CCDW.ClearUnlockedCells" textlink="">
      <xdr:nvSpPr>
        <xdr:cNvPr id="11" name="Rectangle 10">
          <a:extLst>
            <a:ext uri="{FF2B5EF4-FFF2-40B4-BE49-F238E27FC236}">
              <a16:creationId xmlns:a16="http://schemas.microsoft.com/office/drawing/2014/main" id="{00000000-0008-0000-0100-00000B000000}"/>
            </a:ext>
          </a:extLst>
        </xdr:cNvPr>
        <xdr:cNvSpPr/>
      </xdr:nvSpPr>
      <xdr:spPr>
        <a:xfrm>
          <a:off x="4648200" y="8162925"/>
          <a:ext cx="1638300" cy="238125"/>
        </a:xfrm>
        <a:prstGeom prst="rect">
          <a:avLst/>
        </a:prstGeom>
        <a:solidFill>
          <a:srgbClr val="FF8021"/>
        </a:solidFill>
        <a:ln w="25400" cap="flat" cmpd="sng" algn="ctr">
          <a:solidFill>
            <a:srgbClr val="4E67C8">
              <a:shade val="50000"/>
            </a:srgbClr>
          </a:solid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ysClr val="windowText" lastClr="000000"/>
              </a:solidFill>
              <a:effectLst/>
              <a:uLnTx/>
              <a:uFillTx/>
              <a:latin typeface="Calibri" panose="020F0502020204030204"/>
              <a:ea typeface="+mn-ea"/>
              <a:cs typeface="+mn-cs"/>
            </a:rPr>
            <a:t>Clear Page 2 Cells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47625</xdr:colOff>
      <xdr:row>0</xdr:row>
      <xdr:rowOff>47626</xdr:rowOff>
    </xdr:from>
    <xdr:to>
      <xdr:col>10</xdr:col>
      <xdr:colOff>581025</xdr:colOff>
      <xdr:row>0</xdr:row>
      <xdr:rowOff>276226</xdr:rowOff>
    </xdr:to>
    <xdr:sp macro="[0]!ClearCellsCCCS.ClearUnlockedCells" textlink="">
      <xdr:nvSpPr>
        <xdr:cNvPr id="2" name="Rectangle 1">
          <a:extLst>
            <a:ext uri="{FF2B5EF4-FFF2-40B4-BE49-F238E27FC236}">
              <a16:creationId xmlns:a16="http://schemas.microsoft.com/office/drawing/2014/main" id="{00000000-0008-0000-0200-000002000000}"/>
            </a:ext>
          </a:extLst>
        </xdr:cNvPr>
        <xdr:cNvSpPr/>
      </xdr:nvSpPr>
      <xdr:spPr>
        <a:xfrm>
          <a:off x="4714875" y="47626"/>
          <a:ext cx="1743075" cy="228600"/>
        </a:xfrm>
        <a:prstGeom prst="rect">
          <a:avLst/>
        </a:prstGeom>
        <a:solidFill>
          <a:schemeClr val="accent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solidFill>
                <a:sysClr val="windowText" lastClr="000000"/>
              </a:solidFill>
            </a:rPr>
            <a:t>Clear Certification Cells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104776</xdr:colOff>
      <xdr:row>1</xdr:row>
      <xdr:rowOff>19050</xdr:rowOff>
    </xdr:from>
    <xdr:to>
      <xdr:col>18</xdr:col>
      <xdr:colOff>333376</xdr:colOff>
      <xdr:row>17</xdr:row>
      <xdr:rowOff>74313</xdr:rowOff>
    </xdr:to>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sharpenSoften amount="25000"/>
                  </a14:imgEffect>
                </a14:imgLayer>
              </a14:imgProps>
            </a:ext>
            <a:ext uri="{28A0092B-C50C-407E-A947-70E740481C1C}">
              <a14:useLocalDpi xmlns:a14="http://schemas.microsoft.com/office/drawing/2010/main" val="0"/>
            </a:ext>
          </a:extLst>
        </a:blip>
        <a:srcRect t="18466" r="4882" b="37121"/>
        <a:stretch/>
      </xdr:blipFill>
      <xdr:spPr>
        <a:xfrm>
          <a:off x="6600826" y="228600"/>
          <a:ext cx="4495800" cy="3731913"/>
        </a:xfrm>
        <a:prstGeom prst="rect">
          <a:avLst/>
        </a:prstGeom>
      </xdr:spPr>
    </xdr:pic>
    <xdr:clientData/>
  </xdr:twoCellAnchor>
  <xdr:twoCellAnchor>
    <xdr:from>
      <xdr:col>0</xdr:col>
      <xdr:colOff>314325</xdr:colOff>
      <xdr:row>5</xdr:row>
      <xdr:rowOff>28574</xdr:rowOff>
    </xdr:from>
    <xdr:to>
      <xdr:col>2</xdr:col>
      <xdr:colOff>485775</xdr:colOff>
      <xdr:row>10</xdr:row>
      <xdr:rowOff>38100</xdr:rowOff>
    </xdr:to>
    <xdr:grpSp>
      <xdr:nvGrpSpPr>
        <xdr:cNvPr id="16" name="Group 15">
          <a:extLst>
            <a:ext uri="{FF2B5EF4-FFF2-40B4-BE49-F238E27FC236}">
              <a16:creationId xmlns:a16="http://schemas.microsoft.com/office/drawing/2014/main" id="{00000000-0008-0000-0400-000010000000}"/>
            </a:ext>
          </a:extLst>
        </xdr:cNvPr>
        <xdr:cNvGrpSpPr/>
      </xdr:nvGrpSpPr>
      <xdr:grpSpPr>
        <a:xfrm>
          <a:off x="314325" y="1676399"/>
          <a:ext cx="1676400" cy="962026"/>
          <a:chOff x="314325" y="1676399"/>
          <a:chExt cx="1676400" cy="962026"/>
        </a:xfrm>
      </xdr:grpSpPr>
      <xdr:sp macro="" textlink="">
        <xdr:nvSpPr>
          <xdr:cNvPr id="14" name="Up Arrow 13">
            <a:extLst>
              <a:ext uri="{FF2B5EF4-FFF2-40B4-BE49-F238E27FC236}">
                <a16:creationId xmlns:a16="http://schemas.microsoft.com/office/drawing/2014/main" id="{00000000-0008-0000-0400-00000E000000}"/>
              </a:ext>
            </a:extLst>
          </xdr:cNvPr>
          <xdr:cNvSpPr/>
        </xdr:nvSpPr>
        <xdr:spPr>
          <a:xfrm>
            <a:off x="638175" y="1676399"/>
            <a:ext cx="209550" cy="314325"/>
          </a:xfrm>
          <a:prstGeom prst="upArrow">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l"/>
            <a:endParaRPr lang="en-US" sz="1100"/>
          </a:p>
        </xdr:txBody>
      </xdr:sp>
      <xdr:sp macro="" textlink="">
        <xdr:nvSpPr>
          <xdr:cNvPr id="15" name="Up Arrow 14">
            <a:extLst>
              <a:ext uri="{FF2B5EF4-FFF2-40B4-BE49-F238E27FC236}">
                <a16:creationId xmlns:a16="http://schemas.microsoft.com/office/drawing/2014/main" id="{00000000-0008-0000-0400-00000F000000}"/>
              </a:ext>
            </a:extLst>
          </xdr:cNvPr>
          <xdr:cNvSpPr/>
        </xdr:nvSpPr>
        <xdr:spPr>
          <a:xfrm>
            <a:off x="1714501" y="1676400"/>
            <a:ext cx="190500" cy="304800"/>
          </a:xfrm>
          <a:prstGeom prst="upArrow">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l"/>
            <a:endParaRPr lang="en-US" sz="1100"/>
          </a:p>
        </xdr:txBody>
      </xdr:sp>
      <xdr:sp macro="" textlink="">
        <xdr:nvSpPr>
          <xdr:cNvPr id="13" name="TextBox 12">
            <a:extLst>
              <a:ext uri="{FF2B5EF4-FFF2-40B4-BE49-F238E27FC236}">
                <a16:creationId xmlns:a16="http://schemas.microsoft.com/office/drawing/2014/main" id="{00000000-0008-0000-0400-00000D000000}"/>
              </a:ext>
            </a:extLst>
          </xdr:cNvPr>
          <xdr:cNvSpPr txBox="1"/>
        </xdr:nvSpPr>
        <xdr:spPr>
          <a:xfrm>
            <a:off x="314325" y="1952625"/>
            <a:ext cx="1676400" cy="685800"/>
          </a:xfrm>
          <a:prstGeom prst="rect">
            <a:avLst/>
          </a:prstGeom>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square" rtlCol="0" anchor="t"/>
          <a:lstStyle/>
          <a:p>
            <a:pPr algn="ctr"/>
            <a:r>
              <a:rPr lang="en-US" sz="1100"/>
              <a:t>Automatically populates</a:t>
            </a:r>
            <a:r>
              <a:rPr lang="en-US" sz="1100" baseline="0"/>
              <a:t> from CC Design Worksheet</a:t>
            </a:r>
            <a:endParaRPr lang="en-US" sz="1100"/>
          </a:p>
        </xdr:txBody>
      </xdr:sp>
    </xdr:grpSp>
    <xdr:clientData/>
  </xdr:twoCellAnchor>
  <xdr:twoCellAnchor>
    <xdr:from>
      <xdr:col>4</xdr:col>
      <xdr:colOff>85725</xdr:colOff>
      <xdr:row>5</xdr:row>
      <xdr:rowOff>9525</xdr:rowOff>
    </xdr:from>
    <xdr:to>
      <xdr:col>5</xdr:col>
      <xdr:colOff>676275</xdr:colOff>
      <xdr:row>8</xdr:row>
      <xdr:rowOff>152400</xdr:rowOff>
    </xdr:to>
    <xdr:grpSp>
      <xdr:nvGrpSpPr>
        <xdr:cNvPr id="22" name="Group 21">
          <a:extLst>
            <a:ext uri="{FF2B5EF4-FFF2-40B4-BE49-F238E27FC236}">
              <a16:creationId xmlns:a16="http://schemas.microsoft.com/office/drawing/2014/main" id="{00000000-0008-0000-0400-000016000000}"/>
            </a:ext>
          </a:extLst>
        </xdr:cNvPr>
        <xdr:cNvGrpSpPr/>
      </xdr:nvGrpSpPr>
      <xdr:grpSpPr>
        <a:xfrm>
          <a:off x="2790825" y="1657350"/>
          <a:ext cx="1057275" cy="714375"/>
          <a:chOff x="2790825" y="1657350"/>
          <a:chExt cx="1057275" cy="714375"/>
        </a:xfrm>
      </xdr:grpSpPr>
      <xdr:sp macro="" textlink="">
        <xdr:nvSpPr>
          <xdr:cNvPr id="20" name="Up Arrow 19">
            <a:extLst>
              <a:ext uri="{FF2B5EF4-FFF2-40B4-BE49-F238E27FC236}">
                <a16:creationId xmlns:a16="http://schemas.microsoft.com/office/drawing/2014/main" id="{00000000-0008-0000-0400-000014000000}"/>
              </a:ext>
            </a:extLst>
          </xdr:cNvPr>
          <xdr:cNvSpPr/>
        </xdr:nvSpPr>
        <xdr:spPr>
          <a:xfrm>
            <a:off x="2819401" y="1657351"/>
            <a:ext cx="209550" cy="276224"/>
          </a:xfrm>
          <a:prstGeom prst="upArrow">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l"/>
            <a:endParaRPr lang="en-US" sz="1100"/>
          </a:p>
        </xdr:txBody>
      </xdr:sp>
      <xdr:grpSp>
        <xdr:nvGrpSpPr>
          <xdr:cNvPr id="21" name="Group 20">
            <a:extLst>
              <a:ext uri="{FF2B5EF4-FFF2-40B4-BE49-F238E27FC236}">
                <a16:creationId xmlns:a16="http://schemas.microsoft.com/office/drawing/2014/main" id="{00000000-0008-0000-0400-000015000000}"/>
              </a:ext>
            </a:extLst>
          </xdr:cNvPr>
          <xdr:cNvGrpSpPr/>
        </xdr:nvGrpSpPr>
        <xdr:grpSpPr>
          <a:xfrm>
            <a:off x="2790825" y="1657350"/>
            <a:ext cx="1057275" cy="714375"/>
            <a:chOff x="2790825" y="1657350"/>
            <a:chExt cx="1057275" cy="714375"/>
          </a:xfrm>
        </xdr:grpSpPr>
        <xdr:sp macro="" textlink="">
          <xdr:nvSpPr>
            <xdr:cNvPr id="18" name="Up Arrow 17">
              <a:extLst>
                <a:ext uri="{FF2B5EF4-FFF2-40B4-BE49-F238E27FC236}">
                  <a16:creationId xmlns:a16="http://schemas.microsoft.com/office/drawing/2014/main" id="{00000000-0008-0000-0400-000012000000}"/>
                </a:ext>
              </a:extLst>
            </xdr:cNvPr>
            <xdr:cNvSpPr/>
          </xdr:nvSpPr>
          <xdr:spPr>
            <a:xfrm>
              <a:off x="3486150" y="1657350"/>
              <a:ext cx="219075" cy="266700"/>
            </a:xfrm>
            <a:prstGeom prst="upArrow">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l"/>
              <a:endParaRPr lang="en-US" sz="1100"/>
            </a:p>
          </xdr:txBody>
        </xdr:sp>
        <xdr:sp macro="" textlink="">
          <xdr:nvSpPr>
            <xdr:cNvPr id="17" name="TextBox 16">
              <a:extLst>
                <a:ext uri="{FF2B5EF4-FFF2-40B4-BE49-F238E27FC236}">
                  <a16:creationId xmlns:a16="http://schemas.microsoft.com/office/drawing/2014/main" id="{00000000-0008-0000-0400-000011000000}"/>
                </a:ext>
              </a:extLst>
            </xdr:cNvPr>
            <xdr:cNvSpPr txBox="1"/>
          </xdr:nvSpPr>
          <xdr:spPr>
            <a:xfrm>
              <a:off x="2790825" y="1905001"/>
              <a:ext cx="1057275" cy="466724"/>
            </a:xfrm>
            <a:prstGeom prst="rect">
              <a:avLst/>
            </a:prstGeom>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square" rtlCol="0" anchor="t"/>
            <a:lstStyle/>
            <a:p>
              <a:pPr algn="ctr"/>
              <a:r>
                <a:rPr lang="en-US" sz="1100"/>
                <a:t>Information from</a:t>
              </a:r>
              <a:r>
                <a:rPr lang="en-US" sz="1100" baseline="0"/>
                <a:t> seed tag</a:t>
              </a:r>
              <a:endParaRPr lang="en-US" sz="1100"/>
            </a:p>
          </xdr:txBody>
        </xdr:sp>
      </xdr:grpSp>
    </xdr:grpSp>
    <xdr:clientData/>
  </xdr:twoCellAnchor>
  <xdr:twoCellAnchor>
    <xdr:from>
      <xdr:col>3</xdr:col>
      <xdr:colOff>114297</xdr:colOff>
      <xdr:row>5</xdr:row>
      <xdr:rowOff>28575</xdr:rowOff>
    </xdr:from>
    <xdr:to>
      <xdr:col>4</xdr:col>
      <xdr:colOff>295274</xdr:colOff>
      <xdr:row>27</xdr:row>
      <xdr:rowOff>85725</xdr:rowOff>
    </xdr:to>
    <xdr:sp macro="" textlink="">
      <xdr:nvSpPr>
        <xdr:cNvPr id="26" name="Left-Up Arrow 25">
          <a:extLst>
            <a:ext uri="{FF2B5EF4-FFF2-40B4-BE49-F238E27FC236}">
              <a16:creationId xmlns:a16="http://schemas.microsoft.com/office/drawing/2014/main" id="{00000000-0008-0000-0400-00001A000000}"/>
            </a:ext>
          </a:extLst>
        </xdr:cNvPr>
        <xdr:cNvSpPr/>
      </xdr:nvSpPr>
      <xdr:spPr>
        <a:xfrm flipH="1">
          <a:off x="2257422" y="1676400"/>
          <a:ext cx="742952" cy="4448175"/>
        </a:xfrm>
        <a:prstGeom prst="leftUpArrow">
          <a:avLst/>
        </a:prstGeom>
        <a:solidFill>
          <a:schemeClr val="accent4">
            <a:alpha val="21000"/>
          </a:schemeClr>
        </a:solidFill>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Slipstream">
      <a:dk1>
        <a:sysClr val="windowText" lastClr="000000"/>
      </a:dk1>
      <a:lt1>
        <a:sysClr val="window" lastClr="FFFFFF"/>
      </a:lt1>
      <a:dk2>
        <a:srgbClr val="212745"/>
      </a:dk2>
      <a:lt2>
        <a:srgbClr val="B4DCFA"/>
      </a:lt2>
      <a:accent1>
        <a:srgbClr val="4E67C8"/>
      </a:accent1>
      <a:accent2>
        <a:srgbClr val="5ECCF3"/>
      </a:accent2>
      <a:accent3>
        <a:srgbClr val="A7EA52"/>
      </a:accent3>
      <a:accent4>
        <a:srgbClr val="5DCEAF"/>
      </a:accent4>
      <a:accent5>
        <a:srgbClr val="FF8021"/>
      </a:accent5>
      <a:accent6>
        <a:srgbClr val="F14124"/>
      </a:accent6>
      <a:hlink>
        <a:srgbClr val="56C7AA"/>
      </a:hlink>
      <a:folHlink>
        <a:srgbClr val="59A8D1"/>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7" Type="http://schemas.openxmlformats.org/officeDocument/2006/relationships/comments" Target="../comments1.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25"/>
  <sheetViews>
    <sheetView zoomScaleNormal="100" workbookViewId="0">
      <selection activeCell="C9" sqref="C9"/>
    </sheetView>
  </sheetViews>
  <sheetFormatPr defaultRowHeight="15" x14ac:dyDescent="0.25"/>
  <cols>
    <col min="1" max="1" width="91.85546875" customWidth="1"/>
  </cols>
  <sheetData>
    <row r="1" spans="1:9" ht="27" customHeight="1" x14ac:dyDescent="0.25">
      <c r="A1" s="159" t="s">
        <v>197</v>
      </c>
      <c r="B1" s="158"/>
      <c r="C1" s="158"/>
      <c r="D1" s="158"/>
      <c r="E1" s="158"/>
      <c r="F1" s="158"/>
      <c r="G1" s="158"/>
      <c r="H1" s="158"/>
      <c r="I1" s="158"/>
    </row>
    <row r="2" spans="1:9" ht="16.5" customHeight="1" x14ac:dyDescent="0.25">
      <c r="A2" s="157"/>
      <c r="B2" s="157"/>
      <c r="C2" s="157"/>
      <c r="D2" s="157"/>
      <c r="E2" s="157"/>
      <c r="F2" s="157"/>
      <c r="G2" s="157"/>
      <c r="H2" s="157"/>
      <c r="I2" s="157"/>
    </row>
    <row r="3" spans="1:9" ht="13.5" customHeight="1" x14ac:dyDescent="0.25">
      <c r="A3" s="157"/>
      <c r="B3" s="138"/>
      <c r="C3" s="138"/>
      <c r="D3" s="138"/>
      <c r="E3" s="138"/>
      <c r="F3" s="138"/>
      <c r="G3" s="138"/>
      <c r="H3" s="138"/>
      <c r="I3" s="138"/>
    </row>
    <row r="4" spans="1:9" ht="14.25" customHeight="1" x14ac:dyDescent="0.25">
      <c r="A4" s="157"/>
      <c r="B4" s="138"/>
      <c r="C4" s="138"/>
      <c r="D4" s="138"/>
      <c r="E4" s="138"/>
      <c r="F4" s="138"/>
      <c r="G4" s="138"/>
      <c r="H4" s="138"/>
      <c r="I4" s="138"/>
    </row>
    <row r="5" spans="1:9" x14ac:dyDescent="0.25">
      <c r="A5" s="138"/>
      <c r="B5" s="138"/>
      <c r="C5" s="138"/>
      <c r="D5" s="138"/>
      <c r="E5" s="138"/>
      <c r="F5" s="138"/>
      <c r="G5" s="138"/>
      <c r="H5" s="138"/>
      <c r="I5" s="138"/>
    </row>
    <row r="6" spans="1:9" x14ac:dyDescent="0.25">
      <c r="A6" s="138"/>
      <c r="B6" s="138"/>
      <c r="C6" s="138"/>
      <c r="D6" s="138"/>
      <c r="E6" s="138"/>
      <c r="F6" s="138"/>
      <c r="G6" s="138"/>
      <c r="H6" s="138"/>
      <c r="I6" s="138"/>
    </row>
    <row r="7" spans="1:9" x14ac:dyDescent="0.25">
      <c r="A7" s="138"/>
      <c r="B7" s="138"/>
      <c r="C7" s="138"/>
      <c r="D7" s="138"/>
      <c r="E7" s="138"/>
      <c r="F7" s="138"/>
      <c r="G7" s="138"/>
      <c r="H7" s="138"/>
      <c r="I7" s="138"/>
    </row>
    <row r="8" spans="1:9" x14ac:dyDescent="0.25">
      <c r="A8" s="138"/>
      <c r="B8" s="138"/>
      <c r="C8" s="138"/>
      <c r="D8" s="138"/>
      <c r="E8" s="138"/>
      <c r="F8" s="138"/>
      <c r="G8" s="138"/>
      <c r="H8" s="138"/>
      <c r="I8" s="138"/>
    </row>
    <row r="9" spans="1:9" x14ac:dyDescent="0.25">
      <c r="A9" s="138"/>
      <c r="B9" s="138"/>
      <c r="C9" s="138"/>
      <c r="D9" s="138"/>
      <c r="E9" s="138"/>
      <c r="F9" s="138"/>
      <c r="G9" s="138"/>
      <c r="H9" s="138"/>
      <c r="I9" s="138"/>
    </row>
    <row r="10" spans="1:9" x14ac:dyDescent="0.25">
      <c r="A10" s="138"/>
      <c r="B10" s="138"/>
      <c r="C10" s="138"/>
      <c r="D10" s="138"/>
      <c r="E10" s="138"/>
      <c r="F10" s="138"/>
      <c r="G10" s="138"/>
      <c r="H10" s="138"/>
      <c r="I10" s="138"/>
    </row>
    <row r="11" spans="1:9" x14ac:dyDescent="0.25">
      <c r="A11" s="138"/>
      <c r="B11" s="138"/>
      <c r="C11" s="138"/>
      <c r="D11" s="138"/>
      <c r="E11" s="138"/>
      <c r="F11" s="138"/>
      <c r="G11" s="138"/>
      <c r="H11" s="138"/>
      <c r="I11" s="138"/>
    </row>
    <row r="12" spans="1:9" x14ac:dyDescent="0.25">
      <c r="A12" s="138"/>
      <c r="B12" s="138"/>
      <c r="C12" s="138"/>
      <c r="D12" s="138"/>
      <c r="E12" s="138"/>
      <c r="F12" s="138"/>
      <c r="G12" s="138"/>
      <c r="H12" s="138"/>
      <c r="I12" s="138"/>
    </row>
    <row r="13" spans="1:9" x14ac:dyDescent="0.25">
      <c r="A13" s="138"/>
      <c r="B13" s="138"/>
      <c r="C13" s="138"/>
      <c r="D13" s="138"/>
      <c r="E13" s="138"/>
      <c r="F13" s="138"/>
      <c r="G13" s="138"/>
      <c r="H13" s="138"/>
      <c r="I13" s="138"/>
    </row>
    <row r="14" spans="1:9" x14ac:dyDescent="0.25">
      <c r="A14" s="138"/>
      <c r="B14" s="138"/>
      <c r="C14" s="138"/>
      <c r="D14" s="138"/>
      <c r="E14" s="138"/>
      <c r="F14" s="138"/>
      <c r="G14" s="138"/>
      <c r="H14" s="138"/>
      <c r="I14" s="138"/>
    </row>
    <row r="15" spans="1:9" x14ac:dyDescent="0.25">
      <c r="A15" s="138"/>
      <c r="B15" s="138"/>
      <c r="C15" s="138"/>
      <c r="D15" s="138"/>
      <c r="E15" s="138"/>
      <c r="F15" s="138"/>
      <c r="G15" s="138"/>
      <c r="H15" s="138"/>
      <c r="I15" s="138"/>
    </row>
    <row r="16" spans="1:9" x14ac:dyDescent="0.25">
      <c r="A16" s="138"/>
      <c r="B16" s="138"/>
      <c r="C16" s="138"/>
      <c r="D16" s="138"/>
      <c r="E16" s="138"/>
      <c r="F16" s="138"/>
      <c r="G16" s="138"/>
      <c r="H16" s="138"/>
      <c r="I16" s="138"/>
    </row>
    <row r="17" spans="1:9" x14ac:dyDescent="0.25">
      <c r="A17" s="138"/>
      <c r="B17" s="138"/>
      <c r="C17" s="138"/>
      <c r="D17" s="138"/>
      <c r="E17" s="138"/>
      <c r="F17" s="138"/>
      <c r="G17" s="138"/>
      <c r="H17" s="138"/>
      <c r="I17" s="138"/>
    </row>
    <row r="18" spans="1:9" x14ac:dyDescent="0.25">
      <c r="A18" s="138"/>
      <c r="B18" s="138"/>
      <c r="C18" s="138"/>
      <c r="D18" s="138"/>
      <c r="E18" s="138"/>
      <c r="F18" s="138"/>
      <c r="G18" s="138"/>
      <c r="H18" s="138"/>
      <c r="I18" s="138"/>
    </row>
    <row r="19" spans="1:9" x14ac:dyDescent="0.25">
      <c r="A19" s="138"/>
      <c r="B19" s="138"/>
      <c r="C19" s="138"/>
      <c r="D19" s="138"/>
      <c r="E19" s="138"/>
      <c r="F19" s="138"/>
      <c r="G19" s="138"/>
      <c r="H19" s="138"/>
      <c r="I19" s="138"/>
    </row>
    <row r="20" spans="1:9" x14ac:dyDescent="0.25">
      <c r="A20" s="138"/>
      <c r="B20" s="138"/>
      <c r="C20" s="138"/>
      <c r="D20" s="138"/>
      <c r="E20" s="138"/>
      <c r="F20" s="138"/>
      <c r="G20" s="138"/>
      <c r="H20" s="138"/>
      <c r="I20" s="138"/>
    </row>
    <row r="21" spans="1:9" x14ac:dyDescent="0.25">
      <c r="A21" s="138"/>
      <c r="B21" s="138"/>
      <c r="C21" s="138"/>
      <c r="D21" s="138"/>
      <c r="E21" s="138"/>
      <c r="F21" s="138"/>
      <c r="G21" s="138"/>
      <c r="H21" s="138"/>
      <c r="I21" s="138"/>
    </row>
    <row r="22" spans="1:9" x14ac:dyDescent="0.25">
      <c r="A22" s="138"/>
      <c r="B22" s="138"/>
      <c r="C22" s="138"/>
      <c r="D22" s="138"/>
      <c r="E22" s="138"/>
      <c r="F22" s="138"/>
      <c r="G22" s="138"/>
      <c r="H22" s="138"/>
      <c r="I22" s="138"/>
    </row>
    <row r="23" spans="1:9" x14ac:dyDescent="0.25">
      <c r="A23" s="138"/>
      <c r="B23" s="138"/>
      <c r="C23" s="138"/>
      <c r="D23" s="138"/>
      <c r="E23" s="138"/>
      <c r="F23" s="138"/>
      <c r="G23" s="138"/>
      <c r="H23" s="138"/>
      <c r="I23" s="138"/>
    </row>
    <row r="24" spans="1:9" x14ac:dyDescent="0.25">
      <c r="A24" s="138"/>
      <c r="B24" s="138"/>
      <c r="C24" s="138"/>
      <c r="D24" s="138"/>
      <c r="E24" s="138"/>
      <c r="F24" s="138"/>
      <c r="G24" s="138"/>
      <c r="H24" s="138"/>
      <c r="I24" s="138"/>
    </row>
    <row r="25" spans="1:9" x14ac:dyDescent="0.25">
      <c r="A25" s="138"/>
      <c r="B25" s="138"/>
      <c r="C25" s="138"/>
      <c r="D25" s="138"/>
      <c r="E25" s="138"/>
      <c r="F25" s="138"/>
      <c r="G25" s="138"/>
      <c r="H25" s="138"/>
      <c r="I25" s="138"/>
    </row>
  </sheetData>
  <sheetProtection algorithmName="SHA-512" hashValue="hEyie+0hRsiaAOYYv3THUH05oni4KZ4pRud5AOpRcpOPREY6tIKzv8WjsarAQnOoHmbPOwKIbuV8nJfM62Myjg==" saltValue="QOt8dS52HV8YVMtZooJT8w==" spinCount="100000" sheet="1" objects="1" scenarios="1" formatRows="0" selectLockedCells="1"/>
  <pageMargins left="0.7" right="0.7" top="0.75" bottom="0.75" header="0.3" footer="0.3"/>
  <pageSetup orientation="portrait" verticalDpi="598" r:id="rId1"/>
  <rowBreaks count="1" manualBreakCount="1">
    <brk id="41"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Worksheet"/>
  <dimension ref="A1:AA98"/>
  <sheetViews>
    <sheetView tabSelected="1" view="pageBreakPreview" zoomScaleNormal="100" zoomScaleSheetLayoutView="100" workbookViewId="0">
      <selection activeCell="AA7" sqref="AA7"/>
    </sheetView>
  </sheetViews>
  <sheetFormatPr defaultRowHeight="15" x14ac:dyDescent="0.25"/>
  <cols>
    <col min="1" max="1" width="21.7109375" style="5" customWidth="1"/>
    <col min="2" max="2" width="5.5703125" style="5" customWidth="1"/>
    <col min="3" max="3" width="2.85546875" style="5" customWidth="1"/>
    <col min="4" max="4" width="8" style="5" customWidth="1"/>
    <col min="5" max="5" width="8.7109375" style="5" customWidth="1"/>
    <col min="6" max="6" width="10" style="5" customWidth="1"/>
    <col min="7" max="7" width="4.140625" style="28" customWidth="1"/>
    <col min="8" max="8" width="7.85546875" style="5" customWidth="1"/>
    <col min="9" max="9" width="6.85546875" style="5" customWidth="1"/>
    <col min="10" max="10" width="8.5703125" style="5" customWidth="1"/>
    <col min="11" max="11" width="3.140625" style="5" hidden="1" customWidth="1"/>
    <col min="12" max="12" width="10.85546875" style="5" customWidth="1"/>
    <col min="13" max="13" width="8.85546875" style="5" hidden="1" customWidth="1"/>
    <col min="14" max="14" width="9" style="5" hidden="1" customWidth="1"/>
    <col min="15" max="15" width="11.5703125" style="5" hidden="1" customWidth="1"/>
    <col min="16" max="16" width="9.140625" style="5" hidden="1" customWidth="1"/>
    <col min="17" max="17" width="8.140625" style="5" hidden="1" customWidth="1"/>
    <col min="18" max="18" width="13.140625" style="5" hidden="1" customWidth="1"/>
    <col min="19" max="19" width="11.28515625" style="5" hidden="1" customWidth="1"/>
    <col min="20" max="20" width="18.28515625" style="5" hidden="1" customWidth="1"/>
    <col min="21" max="21" width="17.85546875" style="5" hidden="1" customWidth="1"/>
    <col min="22" max="22" width="14.7109375" style="5" hidden="1" customWidth="1"/>
    <col min="23" max="23" width="15.85546875" style="5" hidden="1" customWidth="1"/>
    <col min="24" max="25" width="9.140625" style="5" hidden="1" customWidth="1"/>
    <col min="26" max="26" width="23.7109375" style="5" customWidth="1"/>
    <col min="27" max="27" width="8.42578125" style="5" customWidth="1"/>
    <col min="28" max="261" width="9.140625" style="5"/>
    <col min="262" max="262" width="21.7109375" style="5" customWidth="1"/>
    <col min="263" max="264" width="5.140625" style="5" customWidth="1"/>
    <col min="265" max="265" width="5.28515625" style="5" customWidth="1"/>
    <col min="266" max="266" width="6.28515625" style="5" customWidth="1"/>
    <col min="267" max="267" width="6.140625" style="5" customWidth="1"/>
    <col min="268" max="268" width="5.85546875" style="5" customWidth="1"/>
    <col min="269" max="269" width="5.140625" style="5" customWidth="1"/>
    <col min="270" max="270" width="5.85546875" style="5" customWidth="1"/>
    <col min="271" max="271" width="5.28515625" style="5" customWidth="1"/>
    <col min="272" max="272" width="15.42578125" style="5" customWidth="1"/>
    <col min="273" max="273" width="10.7109375" style="5" customWidth="1"/>
    <col min="274" max="517" width="9.140625" style="5"/>
    <col min="518" max="518" width="21.7109375" style="5" customWidth="1"/>
    <col min="519" max="520" width="5.140625" style="5" customWidth="1"/>
    <col min="521" max="521" width="5.28515625" style="5" customWidth="1"/>
    <col min="522" max="522" width="6.28515625" style="5" customWidth="1"/>
    <col min="523" max="523" width="6.140625" style="5" customWidth="1"/>
    <col min="524" max="524" width="5.85546875" style="5" customWidth="1"/>
    <col min="525" max="525" width="5.140625" style="5" customWidth="1"/>
    <col min="526" max="526" width="5.85546875" style="5" customWidth="1"/>
    <col min="527" max="527" width="5.28515625" style="5" customWidth="1"/>
    <col min="528" max="528" width="15.42578125" style="5" customWidth="1"/>
    <col min="529" max="529" width="10.7109375" style="5" customWidth="1"/>
    <col min="530" max="773" width="9.140625" style="5"/>
    <col min="774" max="774" width="21.7109375" style="5" customWidth="1"/>
    <col min="775" max="776" width="5.140625" style="5" customWidth="1"/>
    <col min="777" max="777" width="5.28515625" style="5" customWidth="1"/>
    <col min="778" max="778" width="6.28515625" style="5" customWidth="1"/>
    <col min="779" max="779" width="6.140625" style="5" customWidth="1"/>
    <col min="780" max="780" width="5.85546875" style="5" customWidth="1"/>
    <col min="781" max="781" width="5.140625" style="5" customWidth="1"/>
    <col min="782" max="782" width="5.85546875" style="5" customWidth="1"/>
    <col min="783" max="783" width="5.28515625" style="5" customWidth="1"/>
    <col min="784" max="784" width="15.42578125" style="5" customWidth="1"/>
    <col min="785" max="785" width="10.7109375" style="5" customWidth="1"/>
    <col min="786" max="1029" width="9.140625" style="5"/>
    <col min="1030" max="1030" width="21.7109375" style="5" customWidth="1"/>
    <col min="1031" max="1032" width="5.140625" style="5" customWidth="1"/>
    <col min="1033" max="1033" width="5.28515625" style="5" customWidth="1"/>
    <col min="1034" max="1034" width="6.28515625" style="5" customWidth="1"/>
    <col min="1035" max="1035" width="6.140625" style="5" customWidth="1"/>
    <col min="1036" max="1036" width="5.85546875" style="5" customWidth="1"/>
    <col min="1037" max="1037" width="5.140625" style="5" customWidth="1"/>
    <col min="1038" max="1038" width="5.85546875" style="5" customWidth="1"/>
    <col min="1039" max="1039" width="5.28515625" style="5" customWidth="1"/>
    <col min="1040" max="1040" width="15.42578125" style="5" customWidth="1"/>
    <col min="1041" max="1041" width="10.7109375" style="5" customWidth="1"/>
    <col min="1042" max="1285" width="9.140625" style="5"/>
    <col min="1286" max="1286" width="21.7109375" style="5" customWidth="1"/>
    <col min="1287" max="1288" width="5.140625" style="5" customWidth="1"/>
    <col min="1289" max="1289" width="5.28515625" style="5" customWidth="1"/>
    <col min="1290" max="1290" width="6.28515625" style="5" customWidth="1"/>
    <col min="1291" max="1291" width="6.140625" style="5" customWidth="1"/>
    <col min="1292" max="1292" width="5.85546875" style="5" customWidth="1"/>
    <col min="1293" max="1293" width="5.140625" style="5" customWidth="1"/>
    <col min="1294" max="1294" width="5.85546875" style="5" customWidth="1"/>
    <col min="1295" max="1295" width="5.28515625" style="5" customWidth="1"/>
    <col min="1296" max="1296" width="15.42578125" style="5" customWidth="1"/>
    <col min="1297" max="1297" width="10.7109375" style="5" customWidth="1"/>
    <col min="1298" max="1541" width="9.140625" style="5"/>
    <col min="1542" max="1542" width="21.7109375" style="5" customWidth="1"/>
    <col min="1543" max="1544" width="5.140625" style="5" customWidth="1"/>
    <col min="1545" max="1545" width="5.28515625" style="5" customWidth="1"/>
    <col min="1546" max="1546" width="6.28515625" style="5" customWidth="1"/>
    <col min="1547" max="1547" width="6.140625" style="5" customWidth="1"/>
    <col min="1548" max="1548" width="5.85546875" style="5" customWidth="1"/>
    <col min="1549" max="1549" width="5.140625" style="5" customWidth="1"/>
    <col min="1550" max="1550" width="5.85546875" style="5" customWidth="1"/>
    <col min="1551" max="1551" width="5.28515625" style="5" customWidth="1"/>
    <col min="1552" max="1552" width="15.42578125" style="5" customWidth="1"/>
    <col min="1553" max="1553" width="10.7109375" style="5" customWidth="1"/>
    <col min="1554" max="1797" width="9.140625" style="5"/>
    <col min="1798" max="1798" width="21.7109375" style="5" customWidth="1"/>
    <col min="1799" max="1800" width="5.140625" style="5" customWidth="1"/>
    <col min="1801" max="1801" width="5.28515625" style="5" customWidth="1"/>
    <col min="1802" max="1802" width="6.28515625" style="5" customWidth="1"/>
    <col min="1803" max="1803" width="6.140625" style="5" customWidth="1"/>
    <col min="1804" max="1804" width="5.85546875" style="5" customWidth="1"/>
    <col min="1805" max="1805" width="5.140625" style="5" customWidth="1"/>
    <col min="1806" max="1806" width="5.85546875" style="5" customWidth="1"/>
    <col min="1807" max="1807" width="5.28515625" style="5" customWidth="1"/>
    <col min="1808" max="1808" width="15.42578125" style="5" customWidth="1"/>
    <col min="1809" max="1809" width="10.7109375" style="5" customWidth="1"/>
    <col min="1810" max="2053" width="9.140625" style="5"/>
    <col min="2054" max="2054" width="21.7109375" style="5" customWidth="1"/>
    <col min="2055" max="2056" width="5.140625" style="5" customWidth="1"/>
    <col min="2057" max="2057" width="5.28515625" style="5" customWidth="1"/>
    <col min="2058" max="2058" width="6.28515625" style="5" customWidth="1"/>
    <col min="2059" max="2059" width="6.140625" style="5" customWidth="1"/>
    <col min="2060" max="2060" width="5.85546875" style="5" customWidth="1"/>
    <col min="2061" max="2061" width="5.140625" style="5" customWidth="1"/>
    <col min="2062" max="2062" width="5.85546875" style="5" customWidth="1"/>
    <col min="2063" max="2063" width="5.28515625" style="5" customWidth="1"/>
    <col min="2064" max="2064" width="15.42578125" style="5" customWidth="1"/>
    <col min="2065" max="2065" width="10.7109375" style="5" customWidth="1"/>
    <col min="2066" max="2309" width="9.140625" style="5"/>
    <col min="2310" max="2310" width="21.7109375" style="5" customWidth="1"/>
    <col min="2311" max="2312" width="5.140625" style="5" customWidth="1"/>
    <col min="2313" max="2313" width="5.28515625" style="5" customWidth="1"/>
    <col min="2314" max="2314" width="6.28515625" style="5" customWidth="1"/>
    <col min="2315" max="2315" width="6.140625" style="5" customWidth="1"/>
    <col min="2316" max="2316" width="5.85546875" style="5" customWidth="1"/>
    <col min="2317" max="2317" width="5.140625" style="5" customWidth="1"/>
    <col min="2318" max="2318" width="5.85546875" style="5" customWidth="1"/>
    <col min="2319" max="2319" width="5.28515625" style="5" customWidth="1"/>
    <col min="2320" max="2320" width="15.42578125" style="5" customWidth="1"/>
    <col min="2321" max="2321" width="10.7109375" style="5" customWidth="1"/>
    <col min="2322" max="2565" width="9.140625" style="5"/>
    <col min="2566" max="2566" width="21.7109375" style="5" customWidth="1"/>
    <col min="2567" max="2568" width="5.140625" style="5" customWidth="1"/>
    <col min="2569" max="2569" width="5.28515625" style="5" customWidth="1"/>
    <col min="2570" max="2570" width="6.28515625" style="5" customWidth="1"/>
    <col min="2571" max="2571" width="6.140625" style="5" customWidth="1"/>
    <col min="2572" max="2572" width="5.85546875" style="5" customWidth="1"/>
    <col min="2573" max="2573" width="5.140625" style="5" customWidth="1"/>
    <col min="2574" max="2574" width="5.85546875" style="5" customWidth="1"/>
    <col min="2575" max="2575" width="5.28515625" style="5" customWidth="1"/>
    <col min="2576" max="2576" width="15.42578125" style="5" customWidth="1"/>
    <col min="2577" max="2577" width="10.7109375" style="5" customWidth="1"/>
    <col min="2578" max="2821" width="9.140625" style="5"/>
    <col min="2822" max="2822" width="21.7109375" style="5" customWidth="1"/>
    <col min="2823" max="2824" width="5.140625" style="5" customWidth="1"/>
    <col min="2825" max="2825" width="5.28515625" style="5" customWidth="1"/>
    <col min="2826" max="2826" width="6.28515625" style="5" customWidth="1"/>
    <col min="2827" max="2827" width="6.140625" style="5" customWidth="1"/>
    <col min="2828" max="2828" width="5.85546875" style="5" customWidth="1"/>
    <col min="2829" max="2829" width="5.140625" style="5" customWidth="1"/>
    <col min="2830" max="2830" width="5.85546875" style="5" customWidth="1"/>
    <col min="2831" max="2831" width="5.28515625" style="5" customWidth="1"/>
    <col min="2832" max="2832" width="15.42578125" style="5" customWidth="1"/>
    <col min="2833" max="2833" width="10.7109375" style="5" customWidth="1"/>
    <col min="2834" max="3077" width="9.140625" style="5"/>
    <col min="3078" max="3078" width="21.7109375" style="5" customWidth="1"/>
    <col min="3079" max="3080" width="5.140625" style="5" customWidth="1"/>
    <col min="3081" max="3081" width="5.28515625" style="5" customWidth="1"/>
    <col min="3082" max="3082" width="6.28515625" style="5" customWidth="1"/>
    <col min="3083" max="3083" width="6.140625" style="5" customWidth="1"/>
    <col min="3084" max="3084" width="5.85546875" style="5" customWidth="1"/>
    <col min="3085" max="3085" width="5.140625" style="5" customWidth="1"/>
    <col min="3086" max="3086" width="5.85546875" style="5" customWidth="1"/>
    <col min="3087" max="3087" width="5.28515625" style="5" customWidth="1"/>
    <col min="3088" max="3088" width="15.42578125" style="5" customWidth="1"/>
    <col min="3089" max="3089" width="10.7109375" style="5" customWidth="1"/>
    <col min="3090" max="3333" width="9.140625" style="5"/>
    <col min="3334" max="3334" width="21.7109375" style="5" customWidth="1"/>
    <col min="3335" max="3336" width="5.140625" style="5" customWidth="1"/>
    <col min="3337" max="3337" width="5.28515625" style="5" customWidth="1"/>
    <col min="3338" max="3338" width="6.28515625" style="5" customWidth="1"/>
    <col min="3339" max="3339" width="6.140625" style="5" customWidth="1"/>
    <col min="3340" max="3340" width="5.85546875" style="5" customWidth="1"/>
    <col min="3341" max="3341" width="5.140625" style="5" customWidth="1"/>
    <col min="3342" max="3342" width="5.85546875" style="5" customWidth="1"/>
    <col min="3343" max="3343" width="5.28515625" style="5" customWidth="1"/>
    <col min="3344" max="3344" width="15.42578125" style="5" customWidth="1"/>
    <col min="3345" max="3345" width="10.7109375" style="5" customWidth="1"/>
    <col min="3346" max="3589" width="9.140625" style="5"/>
    <col min="3590" max="3590" width="21.7109375" style="5" customWidth="1"/>
    <col min="3591" max="3592" width="5.140625" style="5" customWidth="1"/>
    <col min="3593" max="3593" width="5.28515625" style="5" customWidth="1"/>
    <col min="3594" max="3594" width="6.28515625" style="5" customWidth="1"/>
    <col min="3595" max="3595" width="6.140625" style="5" customWidth="1"/>
    <col min="3596" max="3596" width="5.85546875" style="5" customWidth="1"/>
    <col min="3597" max="3597" width="5.140625" style="5" customWidth="1"/>
    <col min="3598" max="3598" width="5.85546875" style="5" customWidth="1"/>
    <col min="3599" max="3599" width="5.28515625" style="5" customWidth="1"/>
    <col min="3600" max="3600" width="15.42578125" style="5" customWidth="1"/>
    <col min="3601" max="3601" width="10.7109375" style="5" customWidth="1"/>
    <col min="3602" max="3845" width="9.140625" style="5"/>
    <col min="3846" max="3846" width="21.7109375" style="5" customWidth="1"/>
    <col min="3847" max="3848" width="5.140625" style="5" customWidth="1"/>
    <col min="3849" max="3849" width="5.28515625" style="5" customWidth="1"/>
    <col min="3850" max="3850" width="6.28515625" style="5" customWidth="1"/>
    <col min="3851" max="3851" width="6.140625" style="5" customWidth="1"/>
    <col min="3852" max="3852" width="5.85546875" style="5" customWidth="1"/>
    <col min="3853" max="3853" width="5.140625" style="5" customWidth="1"/>
    <col min="3854" max="3854" width="5.85546875" style="5" customWidth="1"/>
    <col min="3855" max="3855" width="5.28515625" style="5" customWidth="1"/>
    <col min="3856" max="3856" width="15.42578125" style="5" customWidth="1"/>
    <col min="3857" max="3857" width="10.7109375" style="5" customWidth="1"/>
    <col min="3858" max="4101" width="9.140625" style="5"/>
    <col min="4102" max="4102" width="21.7109375" style="5" customWidth="1"/>
    <col min="4103" max="4104" width="5.140625" style="5" customWidth="1"/>
    <col min="4105" max="4105" width="5.28515625" style="5" customWidth="1"/>
    <col min="4106" max="4106" width="6.28515625" style="5" customWidth="1"/>
    <col min="4107" max="4107" width="6.140625" style="5" customWidth="1"/>
    <col min="4108" max="4108" width="5.85546875" style="5" customWidth="1"/>
    <col min="4109" max="4109" width="5.140625" style="5" customWidth="1"/>
    <col min="4110" max="4110" width="5.85546875" style="5" customWidth="1"/>
    <col min="4111" max="4111" width="5.28515625" style="5" customWidth="1"/>
    <col min="4112" max="4112" width="15.42578125" style="5" customWidth="1"/>
    <col min="4113" max="4113" width="10.7109375" style="5" customWidth="1"/>
    <col min="4114" max="4357" width="9.140625" style="5"/>
    <col min="4358" max="4358" width="21.7109375" style="5" customWidth="1"/>
    <col min="4359" max="4360" width="5.140625" style="5" customWidth="1"/>
    <col min="4361" max="4361" width="5.28515625" style="5" customWidth="1"/>
    <col min="4362" max="4362" width="6.28515625" style="5" customWidth="1"/>
    <col min="4363" max="4363" width="6.140625" style="5" customWidth="1"/>
    <col min="4364" max="4364" width="5.85546875" style="5" customWidth="1"/>
    <col min="4365" max="4365" width="5.140625" style="5" customWidth="1"/>
    <col min="4366" max="4366" width="5.85546875" style="5" customWidth="1"/>
    <col min="4367" max="4367" width="5.28515625" style="5" customWidth="1"/>
    <col min="4368" max="4368" width="15.42578125" style="5" customWidth="1"/>
    <col min="4369" max="4369" width="10.7109375" style="5" customWidth="1"/>
    <col min="4370" max="4613" width="9.140625" style="5"/>
    <col min="4614" max="4614" width="21.7109375" style="5" customWidth="1"/>
    <col min="4615" max="4616" width="5.140625" style="5" customWidth="1"/>
    <col min="4617" max="4617" width="5.28515625" style="5" customWidth="1"/>
    <col min="4618" max="4618" width="6.28515625" style="5" customWidth="1"/>
    <col min="4619" max="4619" width="6.140625" style="5" customWidth="1"/>
    <col min="4620" max="4620" width="5.85546875" style="5" customWidth="1"/>
    <col min="4621" max="4621" width="5.140625" style="5" customWidth="1"/>
    <col min="4622" max="4622" width="5.85546875" style="5" customWidth="1"/>
    <col min="4623" max="4623" width="5.28515625" style="5" customWidth="1"/>
    <col min="4624" max="4624" width="15.42578125" style="5" customWidth="1"/>
    <col min="4625" max="4625" width="10.7109375" style="5" customWidth="1"/>
    <col min="4626" max="4869" width="9.140625" style="5"/>
    <col min="4870" max="4870" width="21.7109375" style="5" customWidth="1"/>
    <col min="4871" max="4872" width="5.140625" style="5" customWidth="1"/>
    <col min="4873" max="4873" width="5.28515625" style="5" customWidth="1"/>
    <col min="4874" max="4874" width="6.28515625" style="5" customWidth="1"/>
    <col min="4875" max="4875" width="6.140625" style="5" customWidth="1"/>
    <col min="4876" max="4876" width="5.85546875" style="5" customWidth="1"/>
    <col min="4877" max="4877" width="5.140625" style="5" customWidth="1"/>
    <col min="4878" max="4878" width="5.85546875" style="5" customWidth="1"/>
    <col min="4879" max="4879" width="5.28515625" style="5" customWidth="1"/>
    <col min="4880" max="4880" width="15.42578125" style="5" customWidth="1"/>
    <col min="4881" max="4881" width="10.7109375" style="5" customWidth="1"/>
    <col min="4882" max="5125" width="9.140625" style="5"/>
    <col min="5126" max="5126" width="21.7109375" style="5" customWidth="1"/>
    <col min="5127" max="5128" width="5.140625" style="5" customWidth="1"/>
    <col min="5129" max="5129" width="5.28515625" style="5" customWidth="1"/>
    <col min="5130" max="5130" width="6.28515625" style="5" customWidth="1"/>
    <col min="5131" max="5131" width="6.140625" style="5" customWidth="1"/>
    <col min="5132" max="5132" width="5.85546875" style="5" customWidth="1"/>
    <col min="5133" max="5133" width="5.140625" style="5" customWidth="1"/>
    <col min="5134" max="5134" width="5.85546875" style="5" customWidth="1"/>
    <col min="5135" max="5135" width="5.28515625" style="5" customWidth="1"/>
    <col min="5136" max="5136" width="15.42578125" style="5" customWidth="1"/>
    <col min="5137" max="5137" width="10.7109375" style="5" customWidth="1"/>
    <col min="5138" max="5381" width="9.140625" style="5"/>
    <col min="5382" max="5382" width="21.7109375" style="5" customWidth="1"/>
    <col min="5383" max="5384" width="5.140625" style="5" customWidth="1"/>
    <col min="5385" max="5385" width="5.28515625" style="5" customWidth="1"/>
    <col min="5386" max="5386" width="6.28515625" style="5" customWidth="1"/>
    <col min="5387" max="5387" width="6.140625" style="5" customWidth="1"/>
    <col min="5388" max="5388" width="5.85546875" style="5" customWidth="1"/>
    <col min="5389" max="5389" width="5.140625" style="5" customWidth="1"/>
    <col min="5390" max="5390" width="5.85546875" style="5" customWidth="1"/>
    <col min="5391" max="5391" width="5.28515625" style="5" customWidth="1"/>
    <col min="5392" max="5392" width="15.42578125" style="5" customWidth="1"/>
    <col min="5393" max="5393" width="10.7109375" style="5" customWidth="1"/>
    <col min="5394" max="5637" width="9.140625" style="5"/>
    <col min="5638" max="5638" width="21.7109375" style="5" customWidth="1"/>
    <col min="5639" max="5640" width="5.140625" style="5" customWidth="1"/>
    <col min="5641" max="5641" width="5.28515625" style="5" customWidth="1"/>
    <col min="5642" max="5642" width="6.28515625" style="5" customWidth="1"/>
    <col min="5643" max="5643" width="6.140625" style="5" customWidth="1"/>
    <col min="5644" max="5644" width="5.85546875" style="5" customWidth="1"/>
    <col min="5645" max="5645" width="5.140625" style="5" customWidth="1"/>
    <col min="5646" max="5646" width="5.85546875" style="5" customWidth="1"/>
    <col min="5647" max="5647" width="5.28515625" style="5" customWidth="1"/>
    <col min="5648" max="5648" width="15.42578125" style="5" customWidth="1"/>
    <col min="5649" max="5649" width="10.7109375" style="5" customWidth="1"/>
    <col min="5650" max="5893" width="9.140625" style="5"/>
    <col min="5894" max="5894" width="21.7109375" style="5" customWidth="1"/>
    <col min="5895" max="5896" width="5.140625" style="5" customWidth="1"/>
    <col min="5897" max="5897" width="5.28515625" style="5" customWidth="1"/>
    <col min="5898" max="5898" width="6.28515625" style="5" customWidth="1"/>
    <col min="5899" max="5899" width="6.140625" style="5" customWidth="1"/>
    <col min="5900" max="5900" width="5.85546875" style="5" customWidth="1"/>
    <col min="5901" max="5901" width="5.140625" style="5" customWidth="1"/>
    <col min="5902" max="5902" width="5.85546875" style="5" customWidth="1"/>
    <col min="5903" max="5903" width="5.28515625" style="5" customWidth="1"/>
    <col min="5904" max="5904" width="15.42578125" style="5" customWidth="1"/>
    <col min="5905" max="5905" width="10.7109375" style="5" customWidth="1"/>
    <col min="5906" max="6149" width="9.140625" style="5"/>
    <col min="6150" max="6150" width="21.7109375" style="5" customWidth="1"/>
    <col min="6151" max="6152" width="5.140625" style="5" customWidth="1"/>
    <col min="6153" max="6153" width="5.28515625" style="5" customWidth="1"/>
    <col min="6154" max="6154" width="6.28515625" style="5" customWidth="1"/>
    <col min="6155" max="6155" width="6.140625" style="5" customWidth="1"/>
    <col min="6156" max="6156" width="5.85546875" style="5" customWidth="1"/>
    <col min="6157" max="6157" width="5.140625" style="5" customWidth="1"/>
    <col min="6158" max="6158" width="5.85546875" style="5" customWidth="1"/>
    <col min="6159" max="6159" width="5.28515625" style="5" customWidth="1"/>
    <col min="6160" max="6160" width="15.42578125" style="5" customWidth="1"/>
    <col min="6161" max="6161" width="10.7109375" style="5" customWidth="1"/>
    <col min="6162" max="6405" width="9.140625" style="5"/>
    <col min="6406" max="6406" width="21.7109375" style="5" customWidth="1"/>
    <col min="6407" max="6408" width="5.140625" style="5" customWidth="1"/>
    <col min="6409" max="6409" width="5.28515625" style="5" customWidth="1"/>
    <col min="6410" max="6410" width="6.28515625" style="5" customWidth="1"/>
    <col min="6411" max="6411" width="6.140625" style="5" customWidth="1"/>
    <col min="6412" max="6412" width="5.85546875" style="5" customWidth="1"/>
    <col min="6413" max="6413" width="5.140625" style="5" customWidth="1"/>
    <col min="6414" max="6414" width="5.85546875" style="5" customWidth="1"/>
    <col min="6415" max="6415" width="5.28515625" style="5" customWidth="1"/>
    <col min="6416" max="6416" width="15.42578125" style="5" customWidth="1"/>
    <col min="6417" max="6417" width="10.7109375" style="5" customWidth="1"/>
    <col min="6418" max="6661" width="9.140625" style="5"/>
    <col min="6662" max="6662" width="21.7109375" style="5" customWidth="1"/>
    <col min="6663" max="6664" width="5.140625" style="5" customWidth="1"/>
    <col min="6665" max="6665" width="5.28515625" style="5" customWidth="1"/>
    <col min="6666" max="6666" width="6.28515625" style="5" customWidth="1"/>
    <col min="6667" max="6667" width="6.140625" style="5" customWidth="1"/>
    <col min="6668" max="6668" width="5.85546875" style="5" customWidth="1"/>
    <col min="6669" max="6669" width="5.140625" style="5" customWidth="1"/>
    <col min="6670" max="6670" width="5.85546875" style="5" customWidth="1"/>
    <col min="6671" max="6671" width="5.28515625" style="5" customWidth="1"/>
    <col min="6672" max="6672" width="15.42578125" style="5" customWidth="1"/>
    <col min="6673" max="6673" width="10.7109375" style="5" customWidth="1"/>
    <col min="6674" max="6917" width="9.140625" style="5"/>
    <col min="6918" max="6918" width="21.7109375" style="5" customWidth="1"/>
    <col min="6919" max="6920" width="5.140625" style="5" customWidth="1"/>
    <col min="6921" max="6921" width="5.28515625" style="5" customWidth="1"/>
    <col min="6922" max="6922" width="6.28515625" style="5" customWidth="1"/>
    <col min="6923" max="6923" width="6.140625" style="5" customWidth="1"/>
    <col min="6924" max="6924" width="5.85546875" style="5" customWidth="1"/>
    <col min="6925" max="6925" width="5.140625" style="5" customWidth="1"/>
    <col min="6926" max="6926" width="5.85546875" style="5" customWidth="1"/>
    <col min="6927" max="6927" width="5.28515625" style="5" customWidth="1"/>
    <col min="6928" max="6928" width="15.42578125" style="5" customWidth="1"/>
    <col min="6929" max="6929" width="10.7109375" style="5" customWidth="1"/>
    <col min="6930" max="7173" width="9.140625" style="5"/>
    <col min="7174" max="7174" width="21.7109375" style="5" customWidth="1"/>
    <col min="7175" max="7176" width="5.140625" style="5" customWidth="1"/>
    <col min="7177" max="7177" width="5.28515625" style="5" customWidth="1"/>
    <col min="7178" max="7178" width="6.28515625" style="5" customWidth="1"/>
    <col min="7179" max="7179" width="6.140625" style="5" customWidth="1"/>
    <col min="7180" max="7180" width="5.85546875" style="5" customWidth="1"/>
    <col min="7181" max="7181" width="5.140625" style="5" customWidth="1"/>
    <col min="7182" max="7182" width="5.85546875" style="5" customWidth="1"/>
    <col min="7183" max="7183" width="5.28515625" style="5" customWidth="1"/>
    <col min="7184" max="7184" width="15.42578125" style="5" customWidth="1"/>
    <col min="7185" max="7185" width="10.7109375" style="5" customWidth="1"/>
    <col min="7186" max="7429" width="9.140625" style="5"/>
    <col min="7430" max="7430" width="21.7109375" style="5" customWidth="1"/>
    <col min="7431" max="7432" width="5.140625" style="5" customWidth="1"/>
    <col min="7433" max="7433" width="5.28515625" style="5" customWidth="1"/>
    <col min="7434" max="7434" width="6.28515625" style="5" customWidth="1"/>
    <col min="7435" max="7435" width="6.140625" style="5" customWidth="1"/>
    <col min="7436" max="7436" width="5.85546875" style="5" customWidth="1"/>
    <col min="7437" max="7437" width="5.140625" style="5" customWidth="1"/>
    <col min="7438" max="7438" width="5.85546875" style="5" customWidth="1"/>
    <col min="7439" max="7439" width="5.28515625" style="5" customWidth="1"/>
    <col min="7440" max="7440" width="15.42578125" style="5" customWidth="1"/>
    <col min="7441" max="7441" width="10.7109375" style="5" customWidth="1"/>
    <col min="7442" max="7685" width="9.140625" style="5"/>
    <col min="7686" max="7686" width="21.7109375" style="5" customWidth="1"/>
    <col min="7687" max="7688" width="5.140625" style="5" customWidth="1"/>
    <col min="7689" max="7689" width="5.28515625" style="5" customWidth="1"/>
    <col min="7690" max="7690" width="6.28515625" style="5" customWidth="1"/>
    <col min="7691" max="7691" width="6.140625" style="5" customWidth="1"/>
    <col min="7692" max="7692" width="5.85546875" style="5" customWidth="1"/>
    <col min="7693" max="7693" width="5.140625" style="5" customWidth="1"/>
    <col min="7694" max="7694" width="5.85546875" style="5" customWidth="1"/>
    <col min="7695" max="7695" width="5.28515625" style="5" customWidth="1"/>
    <col min="7696" max="7696" width="15.42578125" style="5" customWidth="1"/>
    <col min="7697" max="7697" width="10.7109375" style="5" customWidth="1"/>
    <col min="7698" max="7941" width="9.140625" style="5"/>
    <col min="7942" max="7942" width="21.7109375" style="5" customWidth="1"/>
    <col min="7943" max="7944" width="5.140625" style="5" customWidth="1"/>
    <col min="7945" max="7945" width="5.28515625" style="5" customWidth="1"/>
    <col min="7946" max="7946" width="6.28515625" style="5" customWidth="1"/>
    <col min="7947" max="7947" width="6.140625" style="5" customWidth="1"/>
    <col min="7948" max="7948" width="5.85546875" style="5" customWidth="1"/>
    <col min="7949" max="7949" width="5.140625" style="5" customWidth="1"/>
    <col min="7950" max="7950" width="5.85546875" style="5" customWidth="1"/>
    <col min="7951" max="7951" width="5.28515625" style="5" customWidth="1"/>
    <col min="7952" max="7952" width="15.42578125" style="5" customWidth="1"/>
    <col min="7953" max="7953" width="10.7109375" style="5" customWidth="1"/>
    <col min="7954" max="8197" width="9.140625" style="5"/>
    <col min="8198" max="8198" width="21.7109375" style="5" customWidth="1"/>
    <col min="8199" max="8200" width="5.140625" style="5" customWidth="1"/>
    <col min="8201" max="8201" width="5.28515625" style="5" customWidth="1"/>
    <col min="8202" max="8202" width="6.28515625" style="5" customWidth="1"/>
    <col min="8203" max="8203" width="6.140625" style="5" customWidth="1"/>
    <col min="8204" max="8204" width="5.85546875" style="5" customWidth="1"/>
    <col min="8205" max="8205" width="5.140625" style="5" customWidth="1"/>
    <col min="8206" max="8206" width="5.85546875" style="5" customWidth="1"/>
    <col min="8207" max="8207" width="5.28515625" style="5" customWidth="1"/>
    <col min="8208" max="8208" width="15.42578125" style="5" customWidth="1"/>
    <col min="8209" max="8209" width="10.7109375" style="5" customWidth="1"/>
    <col min="8210" max="8453" width="9.140625" style="5"/>
    <col min="8454" max="8454" width="21.7109375" style="5" customWidth="1"/>
    <col min="8455" max="8456" width="5.140625" style="5" customWidth="1"/>
    <col min="8457" max="8457" width="5.28515625" style="5" customWidth="1"/>
    <col min="8458" max="8458" width="6.28515625" style="5" customWidth="1"/>
    <col min="8459" max="8459" width="6.140625" style="5" customWidth="1"/>
    <col min="8460" max="8460" width="5.85546875" style="5" customWidth="1"/>
    <col min="8461" max="8461" width="5.140625" style="5" customWidth="1"/>
    <col min="8462" max="8462" width="5.85546875" style="5" customWidth="1"/>
    <col min="8463" max="8463" width="5.28515625" style="5" customWidth="1"/>
    <col min="8464" max="8464" width="15.42578125" style="5" customWidth="1"/>
    <col min="8465" max="8465" width="10.7109375" style="5" customWidth="1"/>
    <col min="8466" max="8709" width="9.140625" style="5"/>
    <col min="8710" max="8710" width="21.7109375" style="5" customWidth="1"/>
    <col min="8711" max="8712" width="5.140625" style="5" customWidth="1"/>
    <col min="8713" max="8713" width="5.28515625" style="5" customWidth="1"/>
    <col min="8714" max="8714" width="6.28515625" style="5" customWidth="1"/>
    <col min="8715" max="8715" width="6.140625" style="5" customWidth="1"/>
    <col min="8716" max="8716" width="5.85546875" style="5" customWidth="1"/>
    <col min="8717" max="8717" width="5.140625" style="5" customWidth="1"/>
    <col min="8718" max="8718" width="5.85546875" style="5" customWidth="1"/>
    <col min="8719" max="8719" width="5.28515625" style="5" customWidth="1"/>
    <col min="8720" max="8720" width="15.42578125" style="5" customWidth="1"/>
    <col min="8721" max="8721" width="10.7109375" style="5" customWidth="1"/>
    <col min="8722" max="8965" width="9.140625" style="5"/>
    <col min="8966" max="8966" width="21.7109375" style="5" customWidth="1"/>
    <col min="8967" max="8968" width="5.140625" style="5" customWidth="1"/>
    <col min="8969" max="8969" width="5.28515625" style="5" customWidth="1"/>
    <col min="8970" max="8970" width="6.28515625" style="5" customWidth="1"/>
    <col min="8971" max="8971" width="6.140625" style="5" customWidth="1"/>
    <col min="8972" max="8972" width="5.85546875" style="5" customWidth="1"/>
    <col min="8973" max="8973" width="5.140625" style="5" customWidth="1"/>
    <col min="8974" max="8974" width="5.85546875" style="5" customWidth="1"/>
    <col min="8975" max="8975" width="5.28515625" style="5" customWidth="1"/>
    <col min="8976" max="8976" width="15.42578125" style="5" customWidth="1"/>
    <col min="8977" max="8977" width="10.7109375" style="5" customWidth="1"/>
    <col min="8978" max="9221" width="9.140625" style="5"/>
    <col min="9222" max="9222" width="21.7109375" style="5" customWidth="1"/>
    <col min="9223" max="9224" width="5.140625" style="5" customWidth="1"/>
    <col min="9225" max="9225" width="5.28515625" style="5" customWidth="1"/>
    <col min="9226" max="9226" width="6.28515625" style="5" customWidth="1"/>
    <col min="9227" max="9227" width="6.140625" style="5" customWidth="1"/>
    <col min="9228" max="9228" width="5.85546875" style="5" customWidth="1"/>
    <col min="9229" max="9229" width="5.140625" style="5" customWidth="1"/>
    <col min="9230" max="9230" width="5.85546875" style="5" customWidth="1"/>
    <col min="9231" max="9231" width="5.28515625" style="5" customWidth="1"/>
    <col min="9232" max="9232" width="15.42578125" style="5" customWidth="1"/>
    <col min="9233" max="9233" width="10.7109375" style="5" customWidth="1"/>
    <col min="9234" max="9477" width="9.140625" style="5"/>
    <col min="9478" max="9478" width="21.7109375" style="5" customWidth="1"/>
    <col min="9479" max="9480" width="5.140625" style="5" customWidth="1"/>
    <col min="9481" max="9481" width="5.28515625" style="5" customWidth="1"/>
    <col min="9482" max="9482" width="6.28515625" style="5" customWidth="1"/>
    <col min="9483" max="9483" width="6.140625" style="5" customWidth="1"/>
    <col min="9484" max="9484" width="5.85546875" style="5" customWidth="1"/>
    <col min="9485" max="9485" width="5.140625" style="5" customWidth="1"/>
    <col min="9486" max="9486" width="5.85546875" style="5" customWidth="1"/>
    <col min="9487" max="9487" width="5.28515625" style="5" customWidth="1"/>
    <col min="9488" max="9488" width="15.42578125" style="5" customWidth="1"/>
    <col min="9489" max="9489" width="10.7109375" style="5" customWidth="1"/>
    <col min="9490" max="9733" width="9.140625" style="5"/>
    <col min="9734" max="9734" width="21.7109375" style="5" customWidth="1"/>
    <col min="9735" max="9736" width="5.140625" style="5" customWidth="1"/>
    <col min="9737" max="9737" width="5.28515625" style="5" customWidth="1"/>
    <col min="9738" max="9738" width="6.28515625" style="5" customWidth="1"/>
    <col min="9739" max="9739" width="6.140625" style="5" customWidth="1"/>
    <col min="9740" max="9740" width="5.85546875" style="5" customWidth="1"/>
    <col min="9741" max="9741" width="5.140625" style="5" customWidth="1"/>
    <col min="9742" max="9742" width="5.85546875" style="5" customWidth="1"/>
    <col min="9743" max="9743" width="5.28515625" style="5" customWidth="1"/>
    <col min="9744" max="9744" width="15.42578125" style="5" customWidth="1"/>
    <col min="9745" max="9745" width="10.7109375" style="5" customWidth="1"/>
    <col min="9746" max="9989" width="9.140625" style="5"/>
    <col min="9990" max="9990" width="21.7109375" style="5" customWidth="1"/>
    <col min="9991" max="9992" width="5.140625" style="5" customWidth="1"/>
    <col min="9993" max="9993" width="5.28515625" style="5" customWidth="1"/>
    <col min="9994" max="9994" width="6.28515625" style="5" customWidth="1"/>
    <col min="9995" max="9995" width="6.140625" style="5" customWidth="1"/>
    <col min="9996" max="9996" width="5.85546875" style="5" customWidth="1"/>
    <col min="9997" max="9997" width="5.140625" style="5" customWidth="1"/>
    <col min="9998" max="9998" width="5.85546875" style="5" customWidth="1"/>
    <col min="9999" max="9999" width="5.28515625" style="5" customWidth="1"/>
    <col min="10000" max="10000" width="15.42578125" style="5" customWidth="1"/>
    <col min="10001" max="10001" width="10.7109375" style="5" customWidth="1"/>
    <col min="10002" max="10245" width="9.140625" style="5"/>
    <col min="10246" max="10246" width="21.7109375" style="5" customWidth="1"/>
    <col min="10247" max="10248" width="5.140625" style="5" customWidth="1"/>
    <col min="10249" max="10249" width="5.28515625" style="5" customWidth="1"/>
    <col min="10250" max="10250" width="6.28515625" style="5" customWidth="1"/>
    <col min="10251" max="10251" width="6.140625" style="5" customWidth="1"/>
    <col min="10252" max="10252" width="5.85546875" style="5" customWidth="1"/>
    <col min="10253" max="10253" width="5.140625" style="5" customWidth="1"/>
    <col min="10254" max="10254" width="5.85546875" style="5" customWidth="1"/>
    <col min="10255" max="10255" width="5.28515625" style="5" customWidth="1"/>
    <col min="10256" max="10256" width="15.42578125" style="5" customWidth="1"/>
    <col min="10257" max="10257" width="10.7109375" style="5" customWidth="1"/>
    <col min="10258" max="10501" width="9.140625" style="5"/>
    <col min="10502" max="10502" width="21.7109375" style="5" customWidth="1"/>
    <col min="10503" max="10504" width="5.140625" style="5" customWidth="1"/>
    <col min="10505" max="10505" width="5.28515625" style="5" customWidth="1"/>
    <col min="10506" max="10506" width="6.28515625" style="5" customWidth="1"/>
    <col min="10507" max="10507" width="6.140625" style="5" customWidth="1"/>
    <col min="10508" max="10508" width="5.85546875" style="5" customWidth="1"/>
    <col min="10509" max="10509" width="5.140625" style="5" customWidth="1"/>
    <col min="10510" max="10510" width="5.85546875" style="5" customWidth="1"/>
    <col min="10511" max="10511" width="5.28515625" style="5" customWidth="1"/>
    <col min="10512" max="10512" width="15.42578125" style="5" customWidth="1"/>
    <col min="10513" max="10513" width="10.7109375" style="5" customWidth="1"/>
    <col min="10514" max="10757" width="9.140625" style="5"/>
    <col min="10758" max="10758" width="21.7109375" style="5" customWidth="1"/>
    <col min="10759" max="10760" width="5.140625" style="5" customWidth="1"/>
    <col min="10761" max="10761" width="5.28515625" style="5" customWidth="1"/>
    <col min="10762" max="10762" width="6.28515625" style="5" customWidth="1"/>
    <col min="10763" max="10763" width="6.140625" style="5" customWidth="1"/>
    <col min="10764" max="10764" width="5.85546875" style="5" customWidth="1"/>
    <col min="10765" max="10765" width="5.140625" style="5" customWidth="1"/>
    <col min="10766" max="10766" width="5.85546875" style="5" customWidth="1"/>
    <col min="10767" max="10767" width="5.28515625" style="5" customWidth="1"/>
    <col min="10768" max="10768" width="15.42578125" style="5" customWidth="1"/>
    <col min="10769" max="10769" width="10.7109375" style="5" customWidth="1"/>
    <col min="10770" max="11013" width="9.140625" style="5"/>
    <col min="11014" max="11014" width="21.7109375" style="5" customWidth="1"/>
    <col min="11015" max="11016" width="5.140625" style="5" customWidth="1"/>
    <col min="11017" max="11017" width="5.28515625" style="5" customWidth="1"/>
    <col min="11018" max="11018" width="6.28515625" style="5" customWidth="1"/>
    <col min="11019" max="11019" width="6.140625" style="5" customWidth="1"/>
    <col min="11020" max="11020" width="5.85546875" style="5" customWidth="1"/>
    <col min="11021" max="11021" width="5.140625" style="5" customWidth="1"/>
    <col min="11022" max="11022" width="5.85546875" style="5" customWidth="1"/>
    <col min="11023" max="11023" width="5.28515625" style="5" customWidth="1"/>
    <col min="11024" max="11024" width="15.42578125" style="5" customWidth="1"/>
    <col min="11025" max="11025" width="10.7109375" style="5" customWidth="1"/>
    <col min="11026" max="11269" width="9.140625" style="5"/>
    <col min="11270" max="11270" width="21.7109375" style="5" customWidth="1"/>
    <col min="11271" max="11272" width="5.140625" style="5" customWidth="1"/>
    <col min="11273" max="11273" width="5.28515625" style="5" customWidth="1"/>
    <col min="11274" max="11274" width="6.28515625" style="5" customWidth="1"/>
    <col min="11275" max="11275" width="6.140625" style="5" customWidth="1"/>
    <col min="11276" max="11276" width="5.85546875" style="5" customWidth="1"/>
    <col min="11277" max="11277" width="5.140625" style="5" customWidth="1"/>
    <col min="11278" max="11278" width="5.85546875" style="5" customWidth="1"/>
    <col min="11279" max="11279" width="5.28515625" style="5" customWidth="1"/>
    <col min="11280" max="11280" width="15.42578125" style="5" customWidth="1"/>
    <col min="11281" max="11281" width="10.7109375" style="5" customWidth="1"/>
    <col min="11282" max="11525" width="9.140625" style="5"/>
    <col min="11526" max="11526" width="21.7109375" style="5" customWidth="1"/>
    <col min="11527" max="11528" width="5.140625" style="5" customWidth="1"/>
    <col min="11529" max="11529" width="5.28515625" style="5" customWidth="1"/>
    <col min="11530" max="11530" width="6.28515625" style="5" customWidth="1"/>
    <col min="11531" max="11531" width="6.140625" style="5" customWidth="1"/>
    <col min="11532" max="11532" width="5.85546875" style="5" customWidth="1"/>
    <col min="11533" max="11533" width="5.140625" style="5" customWidth="1"/>
    <col min="11534" max="11534" width="5.85546875" style="5" customWidth="1"/>
    <col min="11535" max="11535" width="5.28515625" style="5" customWidth="1"/>
    <col min="11536" max="11536" width="15.42578125" style="5" customWidth="1"/>
    <col min="11537" max="11537" width="10.7109375" style="5" customWidth="1"/>
    <col min="11538" max="11781" width="9.140625" style="5"/>
    <col min="11782" max="11782" width="21.7109375" style="5" customWidth="1"/>
    <col min="11783" max="11784" width="5.140625" style="5" customWidth="1"/>
    <col min="11785" max="11785" width="5.28515625" style="5" customWidth="1"/>
    <col min="11786" max="11786" width="6.28515625" style="5" customWidth="1"/>
    <col min="11787" max="11787" width="6.140625" style="5" customWidth="1"/>
    <col min="11788" max="11788" width="5.85546875" style="5" customWidth="1"/>
    <col min="11789" max="11789" width="5.140625" style="5" customWidth="1"/>
    <col min="11790" max="11790" width="5.85546875" style="5" customWidth="1"/>
    <col min="11791" max="11791" width="5.28515625" style="5" customWidth="1"/>
    <col min="11792" max="11792" width="15.42578125" style="5" customWidth="1"/>
    <col min="11793" max="11793" width="10.7109375" style="5" customWidth="1"/>
    <col min="11794" max="12037" width="9.140625" style="5"/>
    <col min="12038" max="12038" width="21.7109375" style="5" customWidth="1"/>
    <col min="12039" max="12040" width="5.140625" style="5" customWidth="1"/>
    <col min="12041" max="12041" width="5.28515625" style="5" customWidth="1"/>
    <col min="12042" max="12042" width="6.28515625" style="5" customWidth="1"/>
    <col min="12043" max="12043" width="6.140625" style="5" customWidth="1"/>
    <col min="12044" max="12044" width="5.85546875" style="5" customWidth="1"/>
    <col min="12045" max="12045" width="5.140625" style="5" customWidth="1"/>
    <col min="12046" max="12046" width="5.85546875" style="5" customWidth="1"/>
    <col min="12047" max="12047" width="5.28515625" style="5" customWidth="1"/>
    <col min="12048" max="12048" width="15.42578125" style="5" customWidth="1"/>
    <col min="12049" max="12049" width="10.7109375" style="5" customWidth="1"/>
    <col min="12050" max="12293" width="9.140625" style="5"/>
    <col min="12294" max="12294" width="21.7109375" style="5" customWidth="1"/>
    <col min="12295" max="12296" width="5.140625" style="5" customWidth="1"/>
    <col min="12297" max="12297" width="5.28515625" style="5" customWidth="1"/>
    <col min="12298" max="12298" width="6.28515625" style="5" customWidth="1"/>
    <col min="12299" max="12299" width="6.140625" style="5" customWidth="1"/>
    <col min="12300" max="12300" width="5.85546875" style="5" customWidth="1"/>
    <col min="12301" max="12301" width="5.140625" style="5" customWidth="1"/>
    <col min="12302" max="12302" width="5.85546875" style="5" customWidth="1"/>
    <col min="12303" max="12303" width="5.28515625" style="5" customWidth="1"/>
    <col min="12304" max="12304" width="15.42578125" style="5" customWidth="1"/>
    <col min="12305" max="12305" width="10.7109375" style="5" customWidth="1"/>
    <col min="12306" max="12549" width="9.140625" style="5"/>
    <col min="12550" max="12550" width="21.7109375" style="5" customWidth="1"/>
    <col min="12551" max="12552" width="5.140625" style="5" customWidth="1"/>
    <col min="12553" max="12553" width="5.28515625" style="5" customWidth="1"/>
    <col min="12554" max="12554" width="6.28515625" style="5" customWidth="1"/>
    <col min="12555" max="12555" width="6.140625" style="5" customWidth="1"/>
    <col min="12556" max="12556" width="5.85546875" style="5" customWidth="1"/>
    <col min="12557" max="12557" width="5.140625" style="5" customWidth="1"/>
    <col min="12558" max="12558" width="5.85546875" style="5" customWidth="1"/>
    <col min="12559" max="12559" width="5.28515625" style="5" customWidth="1"/>
    <col min="12560" max="12560" width="15.42578125" style="5" customWidth="1"/>
    <col min="12561" max="12561" width="10.7109375" style="5" customWidth="1"/>
    <col min="12562" max="12805" width="9.140625" style="5"/>
    <col min="12806" max="12806" width="21.7109375" style="5" customWidth="1"/>
    <col min="12807" max="12808" width="5.140625" style="5" customWidth="1"/>
    <col min="12809" max="12809" width="5.28515625" style="5" customWidth="1"/>
    <col min="12810" max="12810" width="6.28515625" style="5" customWidth="1"/>
    <col min="12811" max="12811" width="6.140625" style="5" customWidth="1"/>
    <col min="12812" max="12812" width="5.85546875" style="5" customWidth="1"/>
    <col min="12813" max="12813" width="5.140625" style="5" customWidth="1"/>
    <col min="12814" max="12814" width="5.85546875" style="5" customWidth="1"/>
    <col min="12815" max="12815" width="5.28515625" style="5" customWidth="1"/>
    <col min="12816" max="12816" width="15.42578125" style="5" customWidth="1"/>
    <col min="12817" max="12817" width="10.7109375" style="5" customWidth="1"/>
    <col min="12818" max="13061" width="9.140625" style="5"/>
    <col min="13062" max="13062" width="21.7109375" style="5" customWidth="1"/>
    <col min="13063" max="13064" width="5.140625" style="5" customWidth="1"/>
    <col min="13065" max="13065" width="5.28515625" style="5" customWidth="1"/>
    <col min="13066" max="13066" width="6.28515625" style="5" customWidth="1"/>
    <col min="13067" max="13067" width="6.140625" style="5" customWidth="1"/>
    <col min="13068" max="13068" width="5.85546875" style="5" customWidth="1"/>
    <col min="13069" max="13069" width="5.140625" style="5" customWidth="1"/>
    <col min="13070" max="13070" width="5.85546875" style="5" customWidth="1"/>
    <col min="13071" max="13071" width="5.28515625" style="5" customWidth="1"/>
    <col min="13072" max="13072" width="15.42578125" style="5" customWidth="1"/>
    <col min="13073" max="13073" width="10.7109375" style="5" customWidth="1"/>
    <col min="13074" max="13317" width="9.140625" style="5"/>
    <col min="13318" max="13318" width="21.7109375" style="5" customWidth="1"/>
    <col min="13319" max="13320" width="5.140625" style="5" customWidth="1"/>
    <col min="13321" max="13321" width="5.28515625" style="5" customWidth="1"/>
    <col min="13322" max="13322" width="6.28515625" style="5" customWidth="1"/>
    <col min="13323" max="13323" width="6.140625" style="5" customWidth="1"/>
    <col min="13324" max="13324" width="5.85546875" style="5" customWidth="1"/>
    <col min="13325" max="13325" width="5.140625" style="5" customWidth="1"/>
    <col min="13326" max="13326" width="5.85546875" style="5" customWidth="1"/>
    <col min="13327" max="13327" width="5.28515625" style="5" customWidth="1"/>
    <col min="13328" max="13328" width="15.42578125" style="5" customWidth="1"/>
    <col min="13329" max="13329" width="10.7109375" style="5" customWidth="1"/>
    <col min="13330" max="13573" width="9.140625" style="5"/>
    <col min="13574" max="13574" width="21.7109375" style="5" customWidth="1"/>
    <col min="13575" max="13576" width="5.140625" style="5" customWidth="1"/>
    <col min="13577" max="13577" width="5.28515625" style="5" customWidth="1"/>
    <col min="13578" max="13578" width="6.28515625" style="5" customWidth="1"/>
    <col min="13579" max="13579" width="6.140625" style="5" customWidth="1"/>
    <col min="13580" max="13580" width="5.85546875" style="5" customWidth="1"/>
    <col min="13581" max="13581" width="5.140625" style="5" customWidth="1"/>
    <col min="13582" max="13582" width="5.85546875" style="5" customWidth="1"/>
    <col min="13583" max="13583" width="5.28515625" style="5" customWidth="1"/>
    <col min="13584" max="13584" width="15.42578125" style="5" customWidth="1"/>
    <col min="13585" max="13585" width="10.7109375" style="5" customWidth="1"/>
    <col min="13586" max="13829" width="9.140625" style="5"/>
    <col min="13830" max="13830" width="21.7109375" style="5" customWidth="1"/>
    <col min="13831" max="13832" width="5.140625" style="5" customWidth="1"/>
    <col min="13833" max="13833" width="5.28515625" style="5" customWidth="1"/>
    <col min="13834" max="13834" width="6.28515625" style="5" customWidth="1"/>
    <col min="13835" max="13835" width="6.140625" style="5" customWidth="1"/>
    <col min="13836" max="13836" width="5.85546875" style="5" customWidth="1"/>
    <col min="13837" max="13837" width="5.140625" style="5" customWidth="1"/>
    <col min="13838" max="13838" width="5.85546875" style="5" customWidth="1"/>
    <col min="13839" max="13839" width="5.28515625" style="5" customWidth="1"/>
    <col min="13840" max="13840" width="15.42578125" style="5" customWidth="1"/>
    <col min="13841" max="13841" width="10.7109375" style="5" customWidth="1"/>
    <col min="13842" max="14085" width="9.140625" style="5"/>
    <col min="14086" max="14086" width="21.7109375" style="5" customWidth="1"/>
    <col min="14087" max="14088" width="5.140625" style="5" customWidth="1"/>
    <col min="14089" max="14089" width="5.28515625" style="5" customWidth="1"/>
    <col min="14090" max="14090" width="6.28515625" style="5" customWidth="1"/>
    <col min="14091" max="14091" width="6.140625" style="5" customWidth="1"/>
    <col min="14092" max="14092" width="5.85546875" style="5" customWidth="1"/>
    <col min="14093" max="14093" width="5.140625" style="5" customWidth="1"/>
    <col min="14094" max="14094" width="5.85546875" style="5" customWidth="1"/>
    <col min="14095" max="14095" width="5.28515625" style="5" customWidth="1"/>
    <col min="14096" max="14096" width="15.42578125" style="5" customWidth="1"/>
    <col min="14097" max="14097" width="10.7109375" style="5" customWidth="1"/>
    <col min="14098" max="14341" width="9.140625" style="5"/>
    <col min="14342" max="14342" width="21.7109375" style="5" customWidth="1"/>
    <col min="14343" max="14344" width="5.140625" style="5" customWidth="1"/>
    <col min="14345" max="14345" width="5.28515625" style="5" customWidth="1"/>
    <col min="14346" max="14346" width="6.28515625" style="5" customWidth="1"/>
    <col min="14347" max="14347" width="6.140625" style="5" customWidth="1"/>
    <col min="14348" max="14348" width="5.85546875" style="5" customWidth="1"/>
    <col min="14349" max="14349" width="5.140625" style="5" customWidth="1"/>
    <col min="14350" max="14350" width="5.85546875" style="5" customWidth="1"/>
    <col min="14351" max="14351" width="5.28515625" style="5" customWidth="1"/>
    <col min="14352" max="14352" width="15.42578125" style="5" customWidth="1"/>
    <col min="14353" max="14353" width="10.7109375" style="5" customWidth="1"/>
    <col min="14354" max="14597" width="9.140625" style="5"/>
    <col min="14598" max="14598" width="21.7109375" style="5" customWidth="1"/>
    <col min="14599" max="14600" width="5.140625" style="5" customWidth="1"/>
    <col min="14601" max="14601" width="5.28515625" style="5" customWidth="1"/>
    <col min="14602" max="14602" width="6.28515625" style="5" customWidth="1"/>
    <col min="14603" max="14603" width="6.140625" style="5" customWidth="1"/>
    <col min="14604" max="14604" width="5.85546875" style="5" customWidth="1"/>
    <col min="14605" max="14605" width="5.140625" style="5" customWidth="1"/>
    <col min="14606" max="14606" width="5.85546875" style="5" customWidth="1"/>
    <col min="14607" max="14607" width="5.28515625" style="5" customWidth="1"/>
    <col min="14608" max="14608" width="15.42578125" style="5" customWidth="1"/>
    <col min="14609" max="14609" width="10.7109375" style="5" customWidth="1"/>
    <col min="14610" max="14853" width="9.140625" style="5"/>
    <col min="14854" max="14854" width="21.7109375" style="5" customWidth="1"/>
    <col min="14855" max="14856" width="5.140625" style="5" customWidth="1"/>
    <col min="14857" max="14857" width="5.28515625" style="5" customWidth="1"/>
    <col min="14858" max="14858" width="6.28515625" style="5" customWidth="1"/>
    <col min="14859" max="14859" width="6.140625" style="5" customWidth="1"/>
    <col min="14860" max="14860" width="5.85546875" style="5" customWidth="1"/>
    <col min="14861" max="14861" width="5.140625" style="5" customWidth="1"/>
    <col min="14862" max="14862" width="5.85546875" style="5" customWidth="1"/>
    <col min="14863" max="14863" width="5.28515625" style="5" customWidth="1"/>
    <col min="14864" max="14864" width="15.42578125" style="5" customWidth="1"/>
    <col min="14865" max="14865" width="10.7109375" style="5" customWidth="1"/>
    <col min="14866" max="15109" width="9.140625" style="5"/>
    <col min="15110" max="15110" width="21.7109375" style="5" customWidth="1"/>
    <col min="15111" max="15112" width="5.140625" style="5" customWidth="1"/>
    <col min="15113" max="15113" width="5.28515625" style="5" customWidth="1"/>
    <col min="15114" max="15114" width="6.28515625" style="5" customWidth="1"/>
    <col min="15115" max="15115" width="6.140625" style="5" customWidth="1"/>
    <col min="15116" max="15116" width="5.85546875" style="5" customWidth="1"/>
    <col min="15117" max="15117" width="5.140625" style="5" customWidth="1"/>
    <col min="15118" max="15118" width="5.85546875" style="5" customWidth="1"/>
    <col min="15119" max="15119" width="5.28515625" style="5" customWidth="1"/>
    <col min="15120" max="15120" width="15.42578125" style="5" customWidth="1"/>
    <col min="15121" max="15121" width="10.7109375" style="5" customWidth="1"/>
    <col min="15122" max="15365" width="9.140625" style="5"/>
    <col min="15366" max="15366" width="21.7109375" style="5" customWidth="1"/>
    <col min="15367" max="15368" width="5.140625" style="5" customWidth="1"/>
    <col min="15369" max="15369" width="5.28515625" style="5" customWidth="1"/>
    <col min="15370" max="15370" width="6.28515625" style="5" customWidth="1"/>
    <col min="15371" max="15371" width="6.140625" style="5" customWidth="1"/>
    <col min="15372" max="15372" width="5.85546875" style="5" customWidth="1"/>
    <col min="15373" max="15373" width="5.140625" style="5" customWidth="1"/>
    <col min="15374" max="15374" width="5.85546875" style="5" customWidth="1"/>
    <col min="15375" max="15375" width="5.28515625" style="5" customWidth="1"/>
    <col min="15376" max="15376" width="15.42578125" style="5" customWidth="1"/>
    <col min="15377" max="15377" width="10.7109375" style="5" customWidth="1"/>
    <col min="15378" max="15621" width="9.140625" style="5"/>
    <col min="15622" max="15622" width="21.7109375" style="5" customWidth="1"/>
    <col min="15623" max="15624" width="5.140625" style="5" customWidth="1"/>
    <col min="15625" max="15625" width="5.28515625" style="5" customWidth="1"/>
    <col min="15626" max="15626" width="6.28515625" style="5" customWidth="1"/>
    <col min="15627" max="15627" width="6.140625" style="5" customWidth="1"/>
    <col min="15628" max="15628" width="5.85546875" style="5" customWidth="1"/>
    <col min="15629" max="15629" width="5.140625" style="5" customWidth="1"/>
    <col min="15630" max="15630" width="5.85546875" style="5" customWidth="1"/>
    <col min="15631" max="15631" width="5.28515625" style="5" customWidth="1"/>
    <col min="15632" max="15632" width="15.42578125" style="5" customWidth="1"/>
    <col min="15633" max="15633" width="10.7109375" style="5" customWidth="1"/>
    <col min="15634" max="15877" width="9.140625" style="5"/>
    <col min="15878" max="15878" width="21.7109375" style="5" customWidth="1"/>
    <col min="15879" max="15880" width="5.140625" style="5" customWidth="1"/>
    <col min="15881" max="15881" width="5.28515625" style="5" customWidth="1"/>
    <col min="15882" max="15882" width="6.28515625" style="5" customWidth="1"/>
    <col min="15883" max="15883" width="6.140625" style="5" customWidth="1"/>
    <col min="15884" max="15884" width="5.85546875" style="5" customWidth="1"/>
    <col min="15885" max="15885" width="5.140625" style="5" customWidth="1"/>
    <col min="15886" max="15886" width="5.85546875" style="5" customWidth="1"/>
    <col min="15887" max="15887" width="5.28515625" style="5" customWidth="1"/>
    <col min="15888" max="15888" width="15.42578125" style="5" customWidth="1"/>
    <col min="15889" max="15889" width="10.7109375" style="5" customWidth="1"/>
    <col min="15890" max="16133" width="9.140625" style="5"/>
    <col min="16134" max="16134" width="21.7109375" style="5" customWidth="1"/>
    <col min="16135" max="16136" width="5.140625" style="5" customWidth="1"/>
    <col min="16137" max="16137" width="5.28515625" style="5" customWidth="1"/>
    <col min="16138" max="16138" width="6.28515625" style="5" customWidth="1"/>
    <col min="16139" max="16139" width="6.140625" style="5" customWidth="1"/>
    <col min="16140" max="16140" width="5.85546875" style="5" customWidth="1"/>
    <col min="16141" max="16141" width="5.140625" style="5" customWidth="1"/>
    <col min="16142" max="16142" width="5.85546875" style="5" customWidth="1"/>
    <col min="16143" max="16143" width="5.28515625" style="5" customWidth="1"/>
    <col min="16144" max="16144" width="15.42578125" style="5" customWidth="1"/>
    <col min="16145" max="16145" width="10.7109375" style="5" customWidth="1"/>
    <col min="16146" max="16384" width="9.140625" style="5"/>
  </cols>
  <sheetData>
    <row r="1" spans="1:26" ht="26.25" customHeight="1" thickBot="1" x14ac:dyDescent="0.3">
      <c r="A1" s="220" t="s">
        <v>352</v>
      </c>
      <c r="B1" s="220"/>
      <c r="C1" s="220"/>
      <c r="D1" s="220"/>
      <c r="E1" s="220"/>
      <c r="F1" s="220"/>
      <c r="G1" s="220"/>
      <c r="H1" s="220"/>
      <c r="I1" s="326"/>
      <c r="J1" s="326"/>
      <c r="K1" s="326"/>
      <c r="L1" s="326"/>
      <c r="M1" s="108"/>
      <c r="N1" s="66"/>
      <c r="O1" s="78"/>
      <c r="P1" s="81"/>
      <c r="T1" s="143" t="s">
        <v>214</v>
      </c>
      <c r="U1" s="143" t="s">
        <v>215</v>
      </c>
      <c r="V1" s="143" t="s">
        <v>216</v>
      </c>
      <c r="W1" s="143" t="s">
        <v>217</v>
      </c>
      <c r="X1" s="143" t="s">
        <v>218</v>
      </c>
    </row>
    <row r="2" spans="1:26" ht="5.0999999999999996" customHeight="1" x14ac:dyDescent="0.3">
      <c r="A2" s="6"/>
      <c r="B2" s="6"/>
      <c r="C2" s="6"/>
      <c r="D2" s="6"/>
      <c r="E2" s="6"/>
      <c r="F2" s="6"/>
      <c r="G2" s="6"/>
      <c r="H2" s="6"/>
      <c r="I2" s="6"/>
      <c r="J2" s="6"/>
      <c r="K2" s="6"/>
      <c r="L2" s="6"/>
      <c r="M2" s="6"/>
      <c r="N2" s="6"/>
      <c r="O2" s="6"/>
      <c r="P2" s="6"/>
    </row>
    <row r="3" spans="1:26" ht="20.100000000000001" customHeight="1" x14ac:dyDescent="0.25">
      <c r="A3" s="7" t="s">
        <v>47</v>
      </c>
      <c r="B3" s="304"/>
      <c r="C3" s="304"/>
      <c r="D3" s="304"/>
      <c r="E3" s="304"/>
      <c r="F3" s="304"/>
      <c r="G3" s="296" t="s">
        <v>49</v>
      </c>
      <c r="H3" s="296"/>
      <c r="I3" s="304"/>
      <c r="J3" s="304"/>
      <c r="K3" s="304"/>
      <c r="L3" s="304"/>
      <c r="M3" s="11"/>
      <c r="N3" s="11"/>
      <c r="O3" s="11"/>
      <c r="P3" s="11"/>
      <c r="T3" s="16" t="s">
        <v>228</v>
      </c>
      <c r="U3" s="16"/>
      <c r="V3" s="16"/>
      <c r="W3" s="16"/>
      <c r="X3" s="16"/>
      <c r="Y3" s="16"/>
      <c r="Z3" s="16"/>
    </row>
    <row r="4" spans="1:26" ht="20.100000000000001" customHeight="1" x14ac:dyDescent="0.25">
      <c r="A4" s="7" t="s">
        <v>48</v>
      </c>
      <c r="B4" s="281"/>
      <c r="C4" s="281"/>
      <c r="D4" s="281"/>
      <c r="E4" s="281"/>
      <c r="F4" s="281"/>
      <c r="G4" s="296" t="s">
        <v>206</v>
      </c>
      <c r="H4" s="296"/>
      <c r="I4" s="304"/>
      <c r="J4" s="304"/>
      <c r="K4" s="304"/>
      <c r="L4" s="304"/>
      <c r="M4" s="89"/>
      <c r="N4" s="89"/>
      <c r="O4" s="89"/>
      <c r="P4" s="89"/>
      <c r="T4" s="16" t="s">
        <v>226</v>
      </c>
      <c r="U4" s="16"/>
      <c r="V4" s="16"/>
      <c r="W4" s="16"/>
      <c r="X4" s="16"/>
      <c r="Y4" s="16"/>
      <c r="Z4" s="16"/>
    </row>
    <row r="5" spans="1:26" ht="20.100000000000001" customHeight="1" x14ac:dyDescent="0.25">
      <c r="A5" s="7" t="s">
        <v>86</v>
      </c>
      <c r="B5" s="281"/>
      <c r="C5" s="281"/>
      <c r="D5" s="281"/>
      <c r="E5" s="281"/>
      <c r="F5" s="281"/>
      <c r="G5" s="296" t="s">
        <v>207</v>
      </c>
      <c r="H5" s="296"/>
      <c r="I5" s="304"/>
      <c r="J5" s="304"/>
      <c r="K5" s="304"/>
      <c r="L5" s="304"/>
      <c r="M5" s="11"/>
      <c r="N5" s="8"/>
      <c r="O5" s="8"/>
      <c r="P5" s="8"/>
      <c r="T5" s="16" t="s">
        <v>227</v>
      </c>
      <c r="U5" s="16"/>
      <c r="V5" s="16"/>
      <c r="W5" s="16"/>
      <c r="X5" s="16"/>
      <c r="Y5" s="16"/>
      <c r="Z5" s="16"/>
    </row>
    <row r="6" spans="1:26" ht="20.100000000000001" customHeight="1" x14ac:dyDescent="0.25">
      <c r="A6" s="7" t="s">
        <v>253</v>
      </c>
      <c r="B6" s="281"/>
      <c r="C6" s="281"/>
      <c r="D6" s="281"/>
      <c r="E6" s="281"/>
      <c r="F6" s="281"/>
      <c r="G6" s="296" t="s">
        <v>254</v>
      </c>
      <c r="H6" s="296"/>
      <c r="I6" s="281"/>
      <c r="J6" s="281"/>
      <c r="K6" s="281"/>
      <c r="L6" s="281"/>
      <c r="M6" s="11"/>
      <c r="N6" s="8"/>
      <c r="O6" s="8"/>
      <c r="P6" s="8"/>
      <c r="T6" s="16" t="s">
        <v>229</v>
      </c>
      <c r="U6" s="16"/>
      <c r="V6" s="16"/>
      <c r="W6" s="16"/>
      <c r="X6" s="16"/>
      <c r="Y6" s="16"/>
      <c r="Z6" s="16"/>
    </row>
    <row r="7" spans="1:26" ht="29.25" customHeight="1" thickBot="1" x14ac:dyDescent="0.3">
      <c r="A7" s="166" t="s">
        <v>257</v>
      </c>
      <c r="B7" s="328" t="s">
        <v>258</v>
      </c>
      <c r="C7" s="328"/>
      <c r="D7" s="328"/>
      <c r="E7" s="328"/>
      <c r="F7" s="328"/>
      <c r="G7" s="328"/>
      <c r="H7" s="328"/>
      <c r="I7" s="328"/>
      <c r="J7" s="328"/>
      <c r="K7" s="328"/>
      <c r="L7" s="328"/>
      <c r="M7" s="11"/>
      <c r="N7" s="8"/>
      <c r="O7" s="8"/>
      <c r="P7" s="8"/>
      <c r="T7" s="16" t="s">
        <v>230</v>
      </c>
      <c r="U7" s="16"/>
      <c r="V7" s="16"/>
      <c r="W7" s="16"/>
      <c r="X7" s="16"/>
      <c r="Y7" s="16"/>
      <c r="Z7" s="16"/>
    </row>
    <row r="8" spans="1:26" ht="18" customHeight="1" thickTop="1" x14ac:dyDescent="0.25">
      <c r="A8" s="341" t="s">
        <v>186</v>
      </c>
      <c r="B8" s="341"/>
      <c r="C8" s="341"/>
      <c r="D8" s="341"/>
      <c r="E8" s="341"/>
      <c r="F8" s="341"/>
      <c r="G8" s="341"/>
      <c r="H8" s="341"/>
      <c r="I8" s="341"/>
      <c r="J8" s="341"/>
      <c r="K8" s="341"/>
      <c r="L8" s="341"/>
      <c r="M8" s="115"/>
      <c r="N8" s="69"/>
      <c r="O8" s="69"/>
      <c r="P8" s="69"/>
      <c r="T8" s="16" t="s">
        <v>250</v>
      </c>
      <c r="U8" s="16" t="s">
        <v>55</v>
      </c>
      <c r="V8" s="16" t="s">
        <v>88</v>
      </c>
      <c r="W8" s="16" t="s">
        <v>56</v>
      </c>
      <c r="X8" s="16"/>
      <c r="Y8" s="16"/>
      <c r="Z8" s="16"/>
    </row>
    <row r="9" spans="1:26" ht="20.100000000000001" customHeight="1" x14ac:dyDescent="0.25">
      <c r="A9" s="334" t="s">
        <v>189</v>
      </c>
      <c r="B9" s="334"/>
      <c r="C9" s="334"/>
      <c r="D9" s="334"/>
      <c r="E9" s="177"/>
      <c r="F9" s="333" t="s">
        <v>184</v>
      </c>
      <c r="G9" s="333"/>
      <c r="H9" s="333"/>
      <c r="I9" s="333"/>
      <c r="J9" s="333"/>
      <c r="K9" s="340"/>
      <c r="L9" s="340"/>
      <c r="M9" s="103"/>
      <c r="N9" s="10"/>
      <c r="O9" s="10"/>
      <c r="P9" s="10"/>
      <c r="T9" s="16" t="s">
        <v>59</v>
      </c>
      <c r="U9" s="16" t="s">
        <v>215</v>
      </c>
      <c r="V9" s="16" t="s">
        <v>89</v>
      </c>
      <c r="W9" s="16" t="s">
        <v>57</v>
      </c>
      <c r="X9" s="16" t="s">
        <v>212</v>
      </c>
      <c r="Y9" s="16"/>
      <c r="Z9" s="16"/>
    </row>
    <row r="10" spans="1:26" ht="71.25" customHeight="1" x14ac:dyDescent="0.25">
      <c r="A10" s="301" t="s">
        <v>190</v>
      </c>
      <c r="B10" s="301"/>
      <c r="C10" s="301"/>
      <c r="D10" s="301"/>
      <c r="E10" s="177"/>
      <c r="F10" s="333" t="s">
        <v>209</v>
      </c>
      <c r="G10" s="333"/>
      <c r="H10" s="333"/>
      <c r="I10" s="333"/>
      <c r="J10" s="333"/>
      <c r="K10" s="340"/>
      <c r="L10" s="340"/>
      <c r="M10" s="103"/>
      <c r="N10" s="8"/>
      <c r="O10" s="8"/>
      <c r="P10" s="8"/>
      <c r="T10" s="16"/>
      <c r="U10" s="16" t="s">
        <v>224</v>
      </c>
      <c r="V10" s="16"/>
      <c r="W10" s="16" t="s">
        <v>58</v>
      </c>
      <c r="X10" s="16" t="s">
        <v>198</v>
      </c>
      <c r="Y10" s="16"/>
      <c r="Z10" s="16"/>
    </row>
    <row r="11" spans="1:26" ht="20.100000000000001" customHeight="1" x14ac:dyDescent="0.25">
      <c r="A11" s="334" t="s">
        <v>191</v>
      </c>
      <c r="B11" s="334"/>
      <c r="C11" s="334"/>
      <c r="D11" s="334"/>
      <c r="E11" s="177"/>
      <c r="F11" s="295" t="s">
        <v>185</v>
      </c>
      <c r="G11" s="295"/>
      <c r="H11" s="295"/>
      <c r="I11" s="295"/>
      <c r="J11" s="295"/>
      <c r="K11" s="340"/>
      <c r="L11" s="340"/>
      <c r="M11" s="104"/>
      <c r="N11" s="8"/>
      <c r="O11" s="8"/>
      <c r="P11" s="8"/>
      <c r="T11" s="16"/>
      <c r="U11" s="16" t="s">
        <v>225</v>
      </c>
      <c r="V11" s="16"/>
      <c r="W11" s="16" t="s">
        <v>213</v>
      </c>
      <c r="X11" s="16" t="s">
        <v>211</v>
      </c>
      <c r="Y11" s="16"/>
      <c r="Z11" s="16"/>
    </row>
    <row r="12" spans="1:26" ht="17.25" customHeight="1" x14ac:dyDescent="0.25">
      <c r="A12" s="336" t="s">
        <v>188</v>
      </c>
      <c r="B12" s="336"/>
      <c r="C12" s="336"/>
      <c r="D12" s="336"/>
      <c r="E12" s="336"/>
      <c r="F12" s="336"/>
      <c r="G12" s="336"/>
      <c r="H12" s="336"/>
      <c r="I12" s="336"/>
      <c r="J12" s="336"/>
      <c r="K12" s="336"/>
      <c r="L12" s="336"/>
      <c r="M12" s="104"/>
      <c r="N12" s="8"/>
      <c r="O12" s="8"/>
      <c r="P12" s="8"/>
      <c r="T12" s="16"/>
      <c r="U12" s="16"/>
      <c r="V12" s="16"/>
      <c r="W12" s="16" t="s">
        <v>220</v>
      </c>
      <c r="X12" s="16" t="s">
        <v>223</v>
      </c>
      <c r="Y12" s="16"/>
      <c r="Z12" s="16"/>
    </row>
    <row r="13" spans="1:26" ht="20.100000000000001" customHeight="1" thickBot="1" x14ac:dyDescent="0.3">
      <c r="A13" s="334" t="s">
        <v>192</v>
      </c>
      <c r="B13" s="334"/>
      <c r="C13" s="334"/>
      <c r="D13" s="334"/>
      <c r="E13" s="177"/>
      <c r="F13" s="296" t="s">
        <v>193</v>
      </c>
      <c r="G13" s="296"/>
      <c r="H13" s="296"/>
      <c r="I13" s="296"/>
      <c r="J13" s="296"/>
      <c r="K13" s="340"/>
      <c r="L13" s="340"/>
      <c r="M13" s="98"/>
      <c r="N13" s="8"/>
      <c r="O13" s="8"/>
      <c r="P13" s="8"/>
      <c r="T13" s="16"/>
      <c r="U13" s="16"/>
      <c r="V13" s="16"/>
      <c r="W13" s="16" t="s">
        <v>221</v>
      </c>
      <c r="X13" s="16" t="s">
        <v>58</v>
      </c>
      <c r="Y13" s="16"/>
      <c r="Z13" s="16"/>
    </row>
    <row r="14" spans="1:26" ht="20.100000000000001" customHeight="1" thickBot="1" x14ac:dyDescent="0.3">
      <c r="A14" s="337" t="s">
        <v>196</v>
      </c>
      <c r="B14" s="334"/>
      <c r="C14" s="334"/>
      <c r="D14" s="334"/>
      <c r="E14" s="177"/>
      <c r="F14" s="296" t="s">
        <v>194</v>
      </c>
      <c r="G14" s="296"/>
      <c r="H14" s="296"/>
      <c r="I14" s="296"/>
      <c r="J14" s="296"/>
      <c r="K14" s="340"/>
      <c r="L14" s="340"/>
      <c r="M14" s="98"/>
      <c r="N14" s="8"/>
      <c r="O14" s="8"/>
      <c r="P14" s="8"/>
      <c r="T14" s="143" t="s">
        <v>219</v>
      </c>
      <c r="U14" s="16"/>
      <c r="V14" s="16"/>
      <c r="W14" s="16" t="s">
        <v>222</v>
      </c>
      <c r="X14" s="16" t="s">
        <v>356</v>
      </c>
      <c r="Y14" s="16"/>
      <c r="Z14" s="16"/>
    </row>
    <row r="15" spans="1:26" ht="30.75" customHeight="1" thickBot="1" x14ac:dyDescent="0.3">
      <c r="A15" s="329" t="s">
        <v>210</v>
      </c>
      <c r="B15" s="338"/>
      <c r="C15" s="338"/>
      <c r="D15" s="338"/>
      <c r="E15" s="177"/>
      <c r="F15" s="339"/>
      <c r="G15" s="339"/>
      <c r="H15" s="339"/>
      <c r="I15" s="339"/>
      <c r="J15" s="339"/>
      <c r="K15" s="164"/>
      <c r="L15" s="164"/>
      <c r="M15" s="98"/>
      <c r="N15" s="8"/>
      <c r="O15" s="8"/>
      <c r="P15" s="8"/>
      <c r="T15" s="5" t="s">
        <v>208</v>
      </c>
      <c r="W15" s="16"/>
      <c r="X15" s="5" t="s">
        <v>357</v>
      </c>
    </row>
    <row r="16" spans="1:26" ht="17.25" customHeight="1" thickTop="1" x14ac:dyDescent="0.25">
      <c r="A16" s="300" t="s">
        <v>303</v>
      </c>
      <c r="B16" s="300"/>
      <c r="C16" s="300"/>
      <c r="D16" s="300"/>
      <c r="E16" s="300"/>
      <c r="F16" s="300"/>
      <c r="G16" s="300"/>
      <c r="H16" s="300"/>
      <c r="I16" s="300"/>
      <c r="J16" s="300"/>
      <c r="K16" s="300"/>
      <c r="L16" s="300"/>
      <c r="M16" s="98"/>
      <c r="N16" s="8"/>
      <c r="O16" s="8"/>
      <c r="P16" s="8"/>
      <c r="W16" s="16"/>
    </row>
    <row r="17" spans="1:27" ht="20.100000000000001" customHeight="1" x14ac:dyDescent="0.25">
      <c r="A17" s="301" t="s">
        <v>297</v>
      </c>
      <c r="B17" s="301"/>
      <c r="C17" s="301"/>
      <c r="D17" s="301"/>
      <c r="E17" s="177"/>
      <c r="F17" s="305" t="s">
        <v>301</v>
      </c>
      <c r="G17" s="305"/>
      <c r="H17" s="305"/>
      <c r="I17" s="305"/>
      <c r="J17" s="305"/>
      <c r="K17" s="178"/>
      <c r="L17" s="218"/>
      <c r="M17" s="98"/>
      <c r="N17" s="8"/>
      <c r="O17" s="8"/>
      <c r="P17" s="8"/>
      <c r="W17" s="16"/>
    </row>
    <row r="18" spans="1:27" ht="20.100000000000001" customHeight="1" x14ac:dyDescent="0.25">
      <c r="A18" s="301" t="s">
        <v>298</v>
      </c>
      <c r="B18" s="301"/>
      <c r="C18" s="301"/>
      <c r="D18" s="301"/>
      <c r="E18" s="177"/>
      <c r="F18" s="305" t="s">
        <v>202</v>
      </c>
      <c r="G18" s="305"/>
      <c r="H18" s="305"/>
      <c r="I18" s="305"/>
      <c r="J18" s="305"/>
      <c r="K18" s="178"/>
      <c r="L18" s="218"/>
      <c r="M18" s="98"/>
      <c r="N18" s="8"/>
      <c r="O18" s="8"/>
      <c r="P18" s="8"/>
      <c r="W18" s="16"/>
    </row>
    <row r="19" spans="1:27" ht="20.100000000000001" customHeight="1" x14ac:dyDescent="0.25">
      <c r="A19" s="301" t="s">
        <v>299</v>
      </c>
      <c r="B19" s="301"/>
      <c r="C19" s="301"/>
      <c r="D19" s="301"/>
      <c r="E19" s="177"/>
      <c r="F19" s="305" t="s">
        <v>203</v>
      </c>
      <c r="G19" s="305"/>
      <c r="H19" s="305"/>
      <c r="I19" s="305"/>
      <c r="J19" s="305"/>
      <c r="K19" s="178"/>
      <c r="L19" s="218"/>
      <c r="M19" s="98"/>
      <c r="N19" s="8"/>
      <c r="O19" s="8"/>
      <c r="P19" s="8"/>
      <c r="W19" s="16"/>
    </row>
    <row r="20" spans="1:27" ht="20.100000000000001" customHeight="1" thickBot="1" x14ac:dyDescent="0.3">
      <c r="A20" s="329" t="s">
        <v>300</v>
      </c>
      <c r="B20" s="329"/>
      <c r="C20" s="329"/>
      <c r="D20" s="329"/>
      <c r="E20" s="195"/>
      <c r="F20" s="330"/>
      <c r="G20" s="330"/>
      <c r="H20" s="330"/>
      <c r="I20" s="330"/>
      <c r="J20" s="330"/>
      <c r="K20" s="164"/>
      <c r="L20" s="164"/>
      <c r="M20" s="98"/>
      <c r="N20" s="8"/>
      <c r="O20" s="8"/>
      <c r="P20" s="8"/>
      <c r="W20" s="16"/>
    </row>
    <row r="21" spans="1:27" ht="16.5" customHeight="1" thickTop="1" x14ac:dyDescent="0.25">
      <c r="A21" s="325" t="s">
        <v>255</v>
      </c>
      <c r="B21" s="325"/>
      <c r="C21" s="325"/>
      <c r="D21" s="325"/>
      <c r="E21" s="325"/>
      <c r="F21" s="325"/>
      <c r="G21" s="325"/>
      <c r="H21" s="325"/>
      <c r="I21" s="325"/>
      <c r="J21" s="325"/>
      <c r="K21" s="325"/>
      <c r="L21" s="325"/>
      <c r="M21" s="98"/>
      <c r="N21" s="8"/>
      <c r="O21" s="8"/>
      <c r="P21" s="8"/>
      <c r="W21" s="16"/>
    </row>
    <row r="22" spans="1:27" ht="39.75" customHeight="1" thickBot="1" x14ac:dyDescent="0.3">
      <c r="A22" s="327" t="s">
        <v>256</v>
      </c>
      <c r="B22" s="327"/>
      <c r="C22" s="327"/>
      <c r="D22" s="327"/>
      <c r="E22" s="327"/>
      <c r="F22" s="327"/>
      <c r="G22" s="327"/>
      <c r="H22" s="327"/>
      <c r="I22" s="327"/>
      <c r="J22" s="327"/>
      <c r="K22" s="327"/>
      <c r="L22" s="327"/>
      <c r="M22" s="98"/>
      <c r="N22" s="8"/>
      <c r="O22" s="165"/>
      <c r="P22" s="8"/>
      <c r="T22" s="5" t="s">
        <v>267</v>
      </c>
      <c r="W22" s="16"/>
    </row>
    <row r="23" spans="1:27" ht="24.75" customHeight="1" thickTop="1" x14ac:dyDescent="0.25">
      <c r="A23" s="335" t="s">
        <v>187</v>
      </c>
      <c r="B23" s="335"/>
      <c r="C23" s="335"/>
      <c r="D23" s="335"/>
      <c r="E23" s="335"/>
      <c r="F23" s="335"/>
      <c r="G23" s="335"/>
      <c r="H23" s="335"/>
      <c r="I23" s="335"/>
      <c r="J23" s="335"/>
      <c r="K23" s="335"/>
      <c r="L23" s="335"/>
      <c r="M23" s="98"/>
      <c r="N23" s="8"/>
      <c r="O23" s="165"/>
      <c r="P23" s="8"/>
      <c r="T23" s="5" t="s">
        <v>63</v>
      </c>
      <c r="W23" s="16"/>
    </row>
    <row r="24" spans="1:27" ht="68.25" customHeight="1" x14ac:dyDescent="0.25">
      <c r="A24" s="342"/>
      <c r="B24" s="342"/>
      <c r="C24" s="342"/>
      <c r="D24" s="342"/>
      <c r="E24" s="342"/>
      <c r="F24" s="342"/>
      <c r="G24" s="342"/>
      <c r="H24" s="342"/>
      <c r="I24" s="342"/>
      <c r="J24" s="342"/>
      <c r="K24" s="342"/>
      <c r="L24" s="342"/>
      <c r="M24" s="98"/>
      <c r="N24" s="8"/>
      <c r="O24" s="165"/>
      <c r="P24" s="8"/>
      <c r="W24" s="16"/>
    </row>
    <row r="25" spans="1:27" ht="39.75" customHeight="1" thickBot="1" x14ac:dyDescent="0.3">
      <c r="A25" s="311" t="s">
        <v>268</v>
      </c>
      <c r="B25" s="311"/>
      <c r="C25" s="311"/>
      <c r="D25" s="311"/>
      <c r="E25" s="311"/>
      <c r="F25" s="311"/>
      <c r="G25" s="311"/>
      <c r="H25" s="311"/>
      <c r="I25" s="311"/>
      <c r="J25" s="311"/>
      <c r="K25" s="174"/>
      <c r="L25" s="175"/>
      <c r="M25" s="98"/>
      <c r="N25" s="8"/>
      <c r="O25" s="165"/>
      <c r="P25" s="8"/>
      <c r="W25" s="16"/>
    </row>
    <row r="26" spans="1:27" ht="28.5" customHeight="1" thickTop="1" x14ac:dyDescent="0.25">
      <c r="A26" s="326" t="s">
        <v>354</v>
      </c>
      <c r="B26" s="326"/>
      <c r="C26" s="326"/>
      <c r="D26" s="326"/>
      <c r="E26" s="326"/>
      <c r="F26" s="326"/>
      <c r="G26" s="326"/>
      <c r="H26" s="326"/>
      <c r="I26" s="343"/>
      <c r="J26" s="343"/>
      <c r="K26" s="343"/>
      <c r="L26" s="343"/>
      <c r="M26" s="98"/>
      <c r="N26" s="8"/>
      <c r="O26" s="165"/>
      <c r="P26" s="8"/>
      <c r="W26" s="16"/>
    </row>
    <row r="27" spans="1:27" ht="17.100000000000001" customHeight="1" x14ac:dyDescent="0.25">
      <c r="A27" s="99"/>
      <c r="B27" s="99"/>
      <c r="C27" s="99"/>
      <c r="D27" s="99"/>
      <c r="E27" s="332" t="s">
        <v>74</v>
      </c>
      <c r="F27" s="332"/>
      <c r="G27" s="332"/>
      <c r="H27" s="331" t="s">
        <v>75</v>
      </c>
      <c r="I27" s="331"/>
      <c r="J27" s="331"/>
      <c r="K27" s="99"/>
      <c r="L27" s="99"/>
      <c r="M27" s="99"/>
      <c r="N27" s="12"/>
      <c r="O27" s="12"/>
      <c r="P27" s="12"/>
      <c r="X27" s="5" t="str">
        <f>IF($E$12="","","Single specie cover crops will generally produce less total biomass than cover crop mixes containing multiple crop types")</f>
        <v/>
      </c>
      <c r="Y27" s="5" t="str">
        <f>IF($E$12="","","Single specie cover crops will generally produce less total biomass than cover crop mixes containing multiple crop types")</f>
        <v/>
      </c>
    </row>
    <row r="28" spans="1:27" ht="17.100000000000001" customHeight="1" x14ac:dyDescent="0.25">
      <c r="A28" s="299" t="s">
        <v>97</v>
      </c>
      <c r="B28" s="299"/>
      <c r="C28" s="299"/>
      <c r="D28" s="299"/>
      <c r="E28" s="297"/>
      <c r="F28" s="281"/>
      <c r="G28" s="298"/>
      <c r="H28" s="297"/>
      <c r="I28" s="281"/>
      <c r="J28" s="298"/>
      <c r="K28" s="124"/>
      <c r="L28" s="124"/>
      <c r="M28" s="9"/>
      <c r="N28" s="9"/>
      <c r="O28" s="9" t="str">
        <f>IF(Z2="","","Be aware of forage value and potential nutritional side effects such as bloat or high nitrates")</f>
        <v/>
      </c>
      <c r="P28" s="9"/>
      <c r="Q28" s="5" t="str">
        <f t="shared" ref="Q28:AA28" si="0">IF(AA2="","","Be aware of forage value and potential nutritional side effects such as bloat or high nitrates")</f>
        <v/>
      </c>
      <c r="R28" s="5" t="str">
        <f t="shared" si="0"/>
        <v/>
      </c>
      <c r="S28" s="5" t="str">
        <f t="shared" si="0"/>
        <v/>
      </c>
      <c r="T28" s="5" t="str">
        <f t="shared" si="0"/>
        <v/>
      </c>
      <c r="U28" s="5" t="str">
        <f t="shared" si="0"/>
        <v/>
      </c>
      <c r="V28" s="5" t="str">
        <f t="shared" si="0"/>
        <v/>
      </c>
      <c r="W28" s="5" t="str">
        <f t="shared" si="0"/>
        <v/>
      </c>
      <c r="X28" s="5" t="str">
        <f t="shared" si="0"/>
        <v/>
      </c>
      <c r="Y28" s="5" t="str">
        <f t="shared" si="0"/>
        <v/>
      </c>
      <c r="Z28" s="5" t="str">
        <f t="shared" si="0"/>
        <v/>
      </c>
      <c r="AA28" s="5" t="str">
        <f t="shared" si="0"/>
        <v/>
      </c>
    </row>
    <row r="29" spans="1:27" ht="17.100000000000001" customHeight="1" x14ac:dyDescent="0.25">
      <c r="A29" s="299" t="s">
        <v>53</v>
      </c>
      <c r="B29" s="299"/>
      <c r="C29" s="299"/>
      <c r="D29" s="299"/>
      <c r="E29" s="297"/>
      <c r="F29" s="281"/>
      <c r="G29" s="298"/>
      <c r="H29" s="297"/>
      <c r="I29" s="281"/>
      <c r="J29" s="298"/>
      <c r="K29" s="9"/>
      <c r="L29" s="9"/>
      <c r="M29" s="9"/>
      <c r="N29" s="9"/>
      <c r="O29" s="9"/>
      <c r="P29" s="9"/>
    </row>
    <row r="30" spans="1:27" ht="8.1" customHeight="1" x14ac:dyDescent="0.25">
      <c r="A30" s="88"/>
      <c r="B30" s="88"/>
      <c r="C30" s="88"/>
      <c r="D30" s="88"/>
      <c r="E30" s="100"/>
      <c r="F30" s="100"/>
      <c r="G30" s="100"/>
      <c r="H30" s="101"/>
      <c r="I30" s="101"/>
      <c r="J30" s="101"/>
      <c r="K30" s="9"/>
      <c r="L30" s="9"/>
      <c r="M30" s="9"/>
      <c r="N30" s="9"/>
      <c r="O30" s="9"/>
      <c r="P30" s="9"/>
    </row>
    <row r="31" spans="1:27" ht="17.100000000000001" customHeight="1" x14ac:dyDescent="0.25">
      <c r="A31" s="176" t="s">
        <v>96</v>
      </c>
      <c r="B31" s="304"/>
      <c r="C31" s="304"/>
      <c r="D31" s="304"/>
      <c r="E31" s="304"/>
      <c r="F31" s="304"/>
      <c r="G31" s="304"/>
      <c r="H31" s="304"/>
      <c r="I31" s="304"/>
      <c r="J31" s="304"/>
      <c r="K31" s="304"/>
      <c r="L31" s="304"/>
      <c r="M31" s="117"/>
      <c r="N31" s="11"/>
      <c r="O31" s="102"/>
      <c r="P31" s="102"/>
    </row>
    <row r="32" spans="1:27" ht="5.0999999999999996" customHeight="1" x14ac:dyDescent="0.25">
      <c r="A32" s="123"/>
      <c r="B32" s="117"/>
      <c r="C32" s="117"/>
      <c r="D32" s="117"/>
      <c r="E32" s="117"/>
      <c r="F32" s="117"/>
      <c r="G32" s="117"/>
      <c r="H32" s="117"/>
      <c r="I32" s="117"/>
      <c r="J32" s="117"/>
      <c r="K32" s="117"/>
      <c r="L32" s="117"/>
      <c r="M32" s="117"/>
      <c r="N32" s="11"/>
      <c r="O32" s="102"/>
      <c r="P32" s="102"/>
    </row>
    <row r="33" spans="1:22" ht="15" customHeight="1" x14ac:dyDescent="0.25">
      <c r="A33" s="176" t="s">
        <v>69</v>
      </c>
      <c r="B33" s="303"/>
      <c r="C33" s="303"/>
      <c r="D33" s="303"/>
      <c r="E33" s="303"/>
      <c r="F33" s="303"/>
      <c r="G33" s="299" t="s">
        <v>51</v>
      </c>
      <c r="H33" s="299"/>
      <c r="I33" s="299"/>
      <c r="J33" s="303"/>
      <c r="K33" s="303"/>
      <c r="L33" s="303"/>
      <c r="M33" s="14"/>
      <c r="N33" s="14"/>
      <c r="O33" s="14"/>
      <c r="P33" s="14"/>
      <c r="Q33" s="14"/>
      <c r="R33" s="14"/>
      <c r="S33" s="14"/>
    </row>
    <row r="34" spans="1:22" ht="30.75" customHeight="1" x14ac:dyDescent="0.25">
      <c r="A34" s="176" t="s">
        <v>76</v>
      </c>
      <c r="B34" s="281"/>
      <c r="C34" s="281"/>
      <c r="D34" s="281"/>
      <c r="E34" s="281"/>
      <c r="F34" s="281"/>
      <c r="G34" s="279" t="s">
        <v>99</v>
      </c>
      <c r="H34" s="279"/>
      <c r="I34" s="279"/>
      <c r="J34" s="302"/>
      <c r="K34" s="302"/>
      <c r="L34" s="302"/>
      <c r="M34" s="118"/>
      <c r="N34" s="71"/>
      <c r="O34" s="71"/>
      <c r="P34" s="71"/>
    </row>
    <row r="35" spans="1:22" ht="15" customHeight="1" x14ac:dyDescent="0.25">
      <c r="A35" s="176" t="s">
        <v>54</v>
      </c>
      <c r="B35" s="281"/>
      <c r="C35" s="281"/>
      <c r="D35" s="281"/>
      <c r="E35" s="281"/>
      <c r="F35" s="281"/>
      <c r="G35" s="279" t="s">
        <v>95</v>
      </c>
      <c r="H35" s="279"/>
      <c r="I35" s="277" t="s">
        <v>353</v>
      </c>
      <c r="J35" s="277"/>
      <c r="K35" s="277"/>
      <c r="L35" s="277"/>
      <c r="M35" s="107"/>
      <c r="N35" s="14"/>
      <c r="O35" s="14"/>
      <c r="P35" s="14"/>
    </row>
    <row r="36" spans="1:22" ht="8.1" customHeight="1" x14ac:dyDescent="0.25">
      <c r="A36" s="14"/>
      <c r="C36" s="14"/>
      <c r="D36" s="14"/>
      <c r="E36" s="14"/>
      <c r="F36" s="14"/>
      <c r="G36" s="279"/>
      <c r="H36" s="279"/>
      <c r="I36" s="277"/>
      <c r="J36" s="277"/>
      <c r="K36" s="277"/>
      <c r="L36" s="277"/>
      <c r="M36" s="14"/>
      <c r="N36" s="14"/>
      <c r="O36" s="14"/>
      <c r="P36" s="14"/>
    </row>
    <row r="37" spans="1:22" ht="18" customHeight="1" x14ac:dyDescent="0.25">
      <c r="A37" s="169" t="s">
        <v>98</v>
      </c>
      <c r="B37" s="272"/>
      <c r="C37" s="272"/>
      <c r="D37" s="280" t="s">
        <v>180</v>
      </c>
      <c r="E37" s="280"/>
      <c r="F37" s="219"/>
      <c r="G37" s="279"/>
      <c r="H37" s="279"/>
      <c r="I37" s="278"/>
      <c r="J37" s="278"/>
      <c r="K37" s="278"/>
      <c r="L37" s="278"/>
      <c r="M37" s="119"/>
    </row>
    <row r="38" spans="1:22" ht="8.1" customHeight="1" x14ac:dyDescent="0.25">
      <c r="A38" s="17"/>
      <c r="D38" s="18"/>
      <c r="E38" s="18"/>
      <c r="F38" s="18"/>
      <c r="G38" s="18"/>
      <c r="H38" s="18"/>
      <c r="I38" s="18"/>
      <c r="J38" s="18"/>
      <c r="K38" s="18"/>
      <c r="L38" s="18"/>
      <c r="M38" s="18"/>
      <c r="N38" s="18"/>
      <c r="O38" s="18"/>
      <c r="P38" s="18"/>
      <c r="Q38" s="19"/>
      <c r="R38" s="19"/>
      <c r="S38" s="20"/>
    </row>
    <row r="39" spans="1:22" ht="19.5" customHeight="1" x14ac:dyDescent="0.25">
      <c r="A39" s="286" t="s">
        <v>52</v>
      </c>
      <c r="B39" s="275" t="s">
        <v>94</v>
      </c>
      <c r="C39" s="275"/>
      <c r="D39" s="286" t="s">
        <v>246</v>
      </c>
      <c r="E39" s="286" t="s">
        <v>72</v>
      </c>
      <c r="F39" s="286" t="s">
        <v>73</v>
      </c>
      <c r="G39" s="286" t="s">
        <v>200</v>
      </c>
      <c r="H39" s="286"/>
      <c r="I39" s="270" t="s">
        <v>25</v>
      </c>
      <c r="J39" s="270" t="s">
        <v>24</v>
      </c>
      <c r="K39" s="276"/>
      <c r="L39" s="270" t="s">
        <v>199</v>
      </c>
      <c r="M39" s="287" t="s">
        <v>65</v>
      </c>
      <c r="N39" s="269" t="s">
        <v>77</v>
      </c>
      <c r="O39" s="273" t="s">
        <v>82</v>
      </c>
      <c r="P39" s="273" t="s">
        <v>72</v>
      </c>
      <c r="Q39" s="269" t="s">
        <v>67</v>
      </c>
      <c r="R39" s="269" t="s">
        <v>85</v>
      </c>
      <c r="S39" s="269" t="s">
        <v>66</v>
      </c>
      <c r="T39" s="271" t="s">
        <v>83</v>
      </c>
      <c r="U39" s="267" t="s">
        <v>91</v>
      </c>
      <c r="V39" s="266" t="s">
        <v>90</v>
      </c>
    </row>
    <row r="40" spans="1:22" ht="19.5" customHeight="1" x14ac:dyDescent="0.25">
      <c r="A40" s="286"/>
      <c r="B40" s="275"/>
      <c r="C40" s="275"/>
      <c r="D40" s="286"/>
      <c r="E40" s="286"/>
      <c r="F40" s="286"/>
      <c r="G40" s="286"/>
      <c r="H40" s="286"/>
      <c r="I40" s="270"/>
      <c r="J40" s="270"/>
      <c r="K40" s="276"/>
      <c r="L40" s="270"/>
      <c r="M40" s="288"/>
      <c r="N40" s="269"/>
      <c r="O40" s="274"/>
      <c r="P40" s="274"/>
      <c r="Q40" s="269"/>
      <c r="R40" s="269"/>
      <c r="S40" s="269"/>
      <c r="T40" s="271"/>
      <c r="U40" s="268"/>
      <c r="V40" s="266"/>
    </row>
    <row r="41" spans="1:22" ht="17.100000000000001" customHeight="1" x14ac:dyDescent="0.25">
      <c r="A41" s="140"/>
      <c r="B41" s="291" t="str">
        <f>IF(A41="","",IF(B35="Drill / Planter",(VLOOKUP(U41,U41,1,FALSE)),IF(B35="Broadcast",(VLOOKUP(V41,V41,1,FALSE)))))</f>
        <v/>
      </c>
      <c r="C41" s="291" t="e">
        <f>IF(#REF!="","",VLOOKUP(#REF!,'Data Table'!$A2:$S35,15,FALSE))</f>
        <v>#REF!</v>
      </c>
      <c r="D41" s="141"/>
      <c r="E41" s="29">
        <f t="shared" ref="E41:E52" si="1">IF(D41&gt;0,D41/B41,0)</f>
        <v>0</v>
      </c>
      <c r="F41" s="60">
        <f>IF(D41&gt;0,G41/G53,0)</f>
        <v>0</v>
      </c>
      <c r="G41" s="294" t="e">
        <f>M41*N41/(B37*43560)</f>
        <v>#DIV/0!</v>
      </c>
      <c r="H41" s="294"/>
      <c r="I41" s="97" t="str">
        <f>IF(A41="","",VLOOKUP(A41,'Data Table'!A3:B30,2,FALSE))</f>
        <v/>
      </c>
      <c r="J41" s="21" t="str">
        <f>IF(A41="","",VLOOKUP(A41,'Data Table'!$A3:$S33,11,FALSE))</f>
        <v/>
      </c>
      <c r="K41" s="161"/>
      <c r="L41" s="22" t="str">
        <f>IF(A41="","",IF(B35="Drill / Planter",VLOOKUP(A41,'Data Table'!A3:S33,7,FALSE),(IF(B35="Broadcast","Surface"))))</f>
        <v/>
      </c>
      <c r="M41" s="163">
        <f>IF(A41="",0,VLOOKUP(A41,'Data Table'!A3:J30,10,FALSE))</f>
        <v>0</v>
      </c>
      <c r="N41" s="21">
        <f t="shared" ref="N41:N52" si="2">$B$37*D41</f>
        <v>0</v>
      </c>
      <c r="O41" s="91" t="str">
        <f>IF(A41="","",(N41/M53))</f>
        <v/>
      </c>
      <c r="P41" s="91">
        <f t="shared" ref="P41:P52" si="3">IF(D41&gt;0,D41/B41,0)</f>
        <v>0</v>
      </c>
      <c r="Q41" s="22" t="str">
        <f>IF(A41="","",IF(J37="Early to Mid Vegetative",(VLOOKUP(A41,'Data Table'!A2:S35,14,FALSE)),IF(J37="Late Vegatative","",(VLOOKUP(A41,'Data Table'!A2:S35,15,FALSE)))))</f>
        <v/>
      </c>
      <c r="R41" s="93" t="str">
        <f t="shared" ref="R41:R52" si="4">IF(A41="","",((O41+P41)/2)*(Q41))</f>
        <v/>
      </c>
      <c r="S41" s="94" t="str">
        <f>IF(A41="","",VLOOKUP(A41,'Data Table'!A2:Q35,7,FALSE))</f>
        <v/>
      </c>
      <c r="T41" s="21"/>
      <c r="U41" s="95" t="str">
        <f>IF(A41="","",IF(F37="6a to 6b",(VLOOKUP(A41,'Data Table'!A3:C30,3,FALSE)),IF(F37="7a to 7b",(VLOOKUP(A41,'Data Table'!A3:C30,3,FALSE)))))</f>
        <v/>
      </c>
      <c r="V41" s="58" t="str">
        <f t="shared" ref="V41:V52" si="5">IF(A41="","",(U41*1.5))</f>
        <v/>
      </c>
    </row>
    <row r="42" spans="1:22" ht="17.100000000000001" customHeight="1" x14ac:dyDescent="0.25">
      <c r="A42" s="140"/>
      <c r="B42" s="291" t="str">
        <f>IF(A42="","",IF(B35="Drill / Planter",(VLOOKUP(U42,U42,1,FALSE)),IF(B35="Broadcast",(VLOOKUP(V42,V42,1,FALSE)))))</f>
        <v/>
      </c>
      <c r="C42" s="291" t="e">
        <f>IF(#REF!="","",VLOOKUP(#REF!,'Data Table'!$A3:$S36,15,FALSE))</f>
        <v>#REF!</v>
      </c>
      <c r="D42" s="141"/>
      <c r="E42" s="29">
        <f t="shared" si="1"/>
        <v>0</v>
      </c>
      <c r="F42" s="60">
        <f>IF(D42&gt;0,G42/G53,0)</f>
        <v>0</v>
      </c>
      <c r="G42" s="294" t="e">
        <f>M42*N42/(B37*43560)</f>
        <v>#DIV/0!</v>
      </c>
      <c r="H42" s="294"/>
      <c r="I42" s="97" t="str">
        <f>IF(A42="","",VLOOKUP(A42,'Data Table'!A3:B30,2,FALSE))</f>
        <v/>
      </c>
      <c r="J42" s="21" t="str">
        <f>IF(A42="","",VLOOKUP(A42,'Data Table'!$A3:$S33,11,FALSE))</f>
        <v/>
      </c>
      <c r="K42" s="161"/>
      <c r="L42" s="22" t="str">
        <f>IF(A42="","",IF(B35="Drill / Planter",VLOOKUP(A42,'Data Table'!A3:S34,7,FALSE),(IF(B35="Broadcast","Surface"))))</f>
        <v/>
      </c>
      <c r="M42" s="163">
        <f>IF(A42="",0,VLOOKUP(A42,'Data Table'!A3:J30,10,FALSE))</f>
        <v>0</v>
      </c>
      <c r="N42" s="21">
        <f t="shared" si="2"/>
        <v>0</v>
      </c>
      <c r="O42" s="91" t="str">
        <f>IF(A42="","",(N42/M53))</f>
        <v/>
      </c>
      <c r="P42" s="91">
        <f t="shared" si="3"/>
        <v>0</v>
      </c>
      <c r="Q42" s="22" t="str">
        <f>IF(A42="","",IF(J37="Early to Mid Vegetative",(VLOOKUP(A42,'Data Table'!A2:S36,14,FALSE)),IF(J37="Late Vegatative","",(VLOOKUP(A42,'Data Table'!A2:S36,15,FALSE)))))</f>
        <v/>
      </c>
      <c r="R42" s="93" t="str">
        <f t="shared" si="4"/>
        <v/>
      </c>
      <c r="S42" s="94" t="str">
        <f>IF(A42="","",VLOOKUP(A42,'Data Table'!A2:Q35,7,FALSE))</f>
        <v/>
      </c>
      <c r="T42" s="21"/>
      <c r="U42" s="95" t="str">
        <f>IF(A42="","",IF(F37="6a to 6b",(VLOOKUP(A42,'Data Table'!A3:C30,3,FALSE)),IF(F37="7a to 7b",(VLOOKUP(A42,'Data Table'!A3:C30,3,FALSE)))))</f>
        <v/>
      </c>
      <c r="V42" s="58" t="str">
        <f t="shared" si="5"/>
        <v/>
      </c>
    </row>
    <row r="43" spans="1:22" ht="17.100000000000001" customHeight="1" x14ac:dyDescent="0.25">
      <c r="A43" s="140"/>
      <c r="B43" s="291" t="str">
        <f>IF(A43="","",IF(B35="Drill / Planter",(VLOOKUP(U43,U43,1,FALSE)),IF(B35="Broadcast",(VLOOKUP(V43,V43,1,FALSE)))))</f>
        <v/>
      </c>
      <c r="C43" s="291" t="e">
        <f>IF(#REF!="","",VLOOKUP(#REF!,'Data Table'!$A4:$S37,15,FALSE))</f>
        <v>#REF!</v>
      </c>
      <c r="D43" s="141"/>
      <c r="E43" s="29">
        <f t="shared" si="1"/>
        <v>0</v>
      </c>
      <c r="F43" s="60">
        <f>IF(D43&gt;0,G43/G53,0)</f>
        <v>0</v>
      </c>
      <c r="G43" s="294" t="e">
        <f>M43*N43/(B37*43560)</f>
        <v>#DIV/0!</v>
      </c>
      <c r="H43" s="294"/>
      <c r="I43" s="97" t="str">
        <f>IF(A43="","",VLOOKUP(A43,'Data Table'!A3:B30,2,FALSE))</f>
        <v/>
      </c>
      <c r="J43" s="21" t="str">
        <f>IF(A43="","",VLOOKUP(A43,'Data Table'!$A3:$S33,11,FALSE))</f>
        <v/>
      </c>
      <c r="K43" s="161"/>
      <c r="L43" s="22" t="str">
        <f>IF(A43="","",IF(B35="Drill / Planter",VLOOKUP(A43,'Data Table'!A3:S35,7,FALSE),(IF(B35="Broadcast","Surface"))))</f>
        <v/>
      </c>
      <c r="M43" s="163">
        <f>IF(A43="",0,VLOOKUP(A43,'Data Table'!A3:J30,10,FALSE))</f>
        <v>0</v>
      </c>
      <c r="N43" s="21">
        <f t="shared" si="2"/>
        <v>0</v>
      </c>
      <c r="O43" s="91" t="str">
        <f>IF(A43="","",(N43/M53))</f>
        <v/>
      </c>
      <c r="P43" s="91">
        <f t="shared" si="3"/>
        <v>0</v>
      </c>
      <c r="Q43" s="22" t="str">
        <f>IF(A43="","",IF(J37="Early to Mid Vegetative",(VLOOKUP(A43,'Data Table'!A2:S37,14,FALSE)),IF(J37="Late Vegatative","",(VLOOKUP(A43,'Data Table'!A2:S37,15,FALSE)))))</f>
        <v/>
      </c>
      <c r="R43" s="93" t="str">
        <f t="shared" si="4"/>
        <v/>
      </c>
      <c r="S43" s="94" t="str">
        <f>IF(A43="","",VLOOKUP(A43,'Data Table'!A2:Q35,7,FALSE))</f>
        <v/>
      </c>
      <c r="T43" s="21"/>
      <c r="U43" s="95" t="str">
        <f>IF(A43="","",IF(F37="6a to 6b",(VLOOKUP(A43,'Data Table'!A3:C30,3,FALSE)),IF(F37="7a to 7b",(VLOOKUP(A43,'Data Table'!A3:C30,3,FALSE)))))</f>
        <v/>
      </c>
      <c r="V43" s="58" t="str">
        <f t="shared" si="5"/>
        <v/>
      </c>
    </row>
    <row r="44" spans="1:22" ht="17.100000000000001" customHeight="1" x14ac:dyDescent="0.25">
      <c r="A44" s="140"/>
      <c r="B44" s="291" t="str">
        <f>IF(A44="","",IF(B35="Drill / Planter",(VLOOKUP(U44,U44,1,FALSE)),IF(B35="Broadcast",(VLOOKUP(V44,V44,1,FALSE)))))</f>
        <v/>
      </c>
      <c r="C44" s="291" t="e">
        <f>IF(#REF!="","",VLOOKUP(#REF!,'Data Table'!$A5:$S38,15,FALSE))</f>
        <v>#REF!</v>
      </c>
      <c r="D44" s="141"/>
      <c r="E44" s="29">
        <f t="shared" si="1"/>
        <v>0</v>
      </c>
      <c r="F44" s="60">
        <f>IF(D44&gt;0,G44/G53,0)</f>
        <v>0</v>
      </c>
      <c r="G44" s="294" t="e">
        <f>M44*N44/(B37*43560)</f>
        <v>#DIV/0!</v>
      </c>
      <c r="H44" s="294"/>
      <c r="I44" s="97" t="str">
        <f>IF(A44="","",VLOOKUP(A44,'Data Table'!A3:B30,2,FALSE))</f>
        <v/>
      </c>
      <c r="J44" s="21" t="str">
        <f>IF(A44="","",VLOOKUP(A44,'Data Table'!$A3:$S33,11,FALSE))</f>
        <v/>
      </c>
      <c r="K44" s="161"/>
      <c r="L44" s="22" t="str">
        <f>IF(A44="","",IF(B35="Drill / Planter",VLOOKUP(A44,'Data Table'!A3:S36,7,FALSE),(IF(B35="Broadcast","Surface"))))</f>
        <v/>
      </c>
      <c r="M44" s="163">
        <f>IF(A44="",0,VLOOKUP(A44,'Data Table'!A3:J30,10,FALSE))</f>
        <v>0</v>
      </c>
      <c r="N44" s="21">
        <f t="shared" si="2"/>
        <v>0</v>
      </c>
      <c r="O44" s="91" t="str">
        <f>IF(A44="","",(N44/M53))</f>
        <v/>
      </c>
      <c r="P44" s="91">
        <f t="shared" si="3"/>
        <v>0</v>
      </c>
      <c r="Q44" s="22" t="str">
        <f>IF(A44="","",IF(J37="Early to Mid Vegetative",(VLOOKUP(A44,'Data Table'!A2:S38,14,FALSE)),IF(J37="Late Vegatative","",(VLOOKUP(A44,'Data Table'!A2:S38,15,FALSE)))))</f>
        <v/>
      </c>
      <c r="R44" s="93" t="str">
        <f t="shared" si="4"/>
        <v/>
      </c>
      <c r="S44" s="94" t="str">
        <f>IF(A44="","",VLOOKUP(A44,'Data Table'!A2:Q35,7,FALSE))</f>
        <v/>
      </c>
      <c r="T44" s="21"/>
      <c r="U44" s="95" t="str">
        <f>IF(A44="","",IF(F37="6a to 6b",(VLOOKUP(A44,'Data Table'!A3:C30,3,FALSE)),IF(F37="7a to 7b",(VLOOKUP(A44,'Data Table'!A3:C30,3,FALSE)))))</f>
        <v/>
      </c>
      <c r="V44" s="58" t="str">
        <f t="shared" si="5"/>
        <v/>
      </c>
    </row>
    <row r="45" spans="1:22" ht="17.100000000000001" customHeight="1" x14ac:dyDescent="0.25">
      <c r="A45" s="140"/>
      <c r="B45" s="291" t="str">
        <f>IF(A45="","",IF(B35="Drill / Planter",(VLOOKUP(U45,U45,1,FALSE)),IF(B35="Broadcast",(VLOOKUP(V45,V45,1,FALSE)))))</f>
        <v/>
      </c>
      <c r="C45" s="291" t="e">
        <f>IF(#REF!="","",VLOOKUP(#REF!,'Data Table'!$A6:$S39,15,FALSE))</f>
        <v>#REF!</v>
      </c>
      <c r="D45" s="141"/>
      <c r="E45" s="29">
        <f t="shared" si="1"/>
        <v>0</v>
      </c>
      <c r="F45" s="60">
        <f>IF(D45&gt;0,G45/G53,0)</f>
        <v>0</v>
      </c>
      <c r="G45" s="294" t="e">
        <f>M45*N45/(B37*43560)</f>
        <v>#DIV/0!</v>
      </c>
      <c r="H45" s="294"/>
      <c r="I45" s="97" t="str">
        <f>IF(A45="","",VLOOKUP(A45,'Data Table'!A3:B30,2,FALSE))</f>
        <v/>
      </c>
      <c r="J45" s="21" t="str">
        <f>IF(A45="","",VLOOKUP(A45,'Data Table'!$A3:$S33,11,FALSE))</f>
        <v/>
      </c>
      <c r="K45" s="161"/>
      <c r="L45" s="22" t="str">
        <f>IF(A45="","",IF(B35="Drill / Planter",VLOOKUP(A45,'Data Table'!A3:S37,7,FALSE),(IF(B35="Broadcast","Surface"))))</f>
        <v/>
      </c>
      <c r="M45" s="163">
        <f>IF(A45="",0,VLOOKUP(A45,'Data Table'!A3:J30,10,FALSE))</f>
        <v>0</v>
      </c>
      <c r="N45" s="21">
        <f t="shared" si="2"/>
        <v>0</v>
      </c>
      <c r="O45" s="91" t="str">
        <f>IF(A45="","",(N45/M53))</f>
        <v/>
      </c>
      <c r="P45" s="91">
        <f t="shared" si="3"/>
        <v>0</v>
      </c>
      <c r="Q45" s="22" t="str">
        <f>IF(A45="","",IF(J37="Early to Mid Vegetative",(VLOOKUP(A45,'Data Table'!A2:S39,14,FALSE)),IF(J37="Late Vegatative","",(VLOOKUP(A45,'Data Table'!A2:S39,15,FALSE)))))</f>
        <v/>
      </c>
      <c r="R45" s="93" t="str">
        <f t="shared" si="4"/>
        <v/>
      </c>
      <c r="S45" s="94" t="str">
        <f>IF(A45="","",VLOOKUP(A45,'Data Table'!A2:Q35,7,FALSE))</f>
        <v/>
      </c>
      <c r="T45" s="21"/>
      <c r="U45" s="95" t="str">
        <f>IF(A45="","",IF(F37="6a to 6b",(VLOOKUP(A45,'Data Table'!A3:C30,3,FALSE)),IF(F37="7a to 7b",(VLOOKUP(A45,'Data Table'!A3:C30,3,FALSE)))))</f>
        <v/>
      </c>
      <c r="V45" s="58" t="str">
        <f t="shared" si="5"/>
        <v/>
      </c>
    </row>
    <row r="46" spans="1:22" ht="17.100000000000001" customHeight="1" x14ac:dyDescent="0.25">
      <c r="A46" s="140"/>
      <c r="B46" s="291" t="str">
        <f>IF(A46="","",IF(B35="Drill / Planter",(VLOOKUP(U46,U46,1,FALSE)),IF(B35="Broadcast",(VLOOKUP(V46,V46,1,FALSE)))))</f>
        <v/>
      </c>
      <c r="C46" s="291" t="e">
        <f>IF(#REF!="","",VLOOKUP(#REF!,'Data Table'!$A6:$S40,15,FALSE))</f>
        <v>#REF!</v>
      </c>
      <c r="D46" s="141"/>
      <c r="E46" s="29">
        <f t="shared" si="1"/>
        <v>0</v>
      </c>
      <c r="F46" s="60">
        <f>IF(D46&gt;0,G46/G53,0)</f>
        <v>0</v>
      </c>
      <c r="G46" s="294" t="e">
        <f>M46*N46/(B37*43560)</f>
        <v>#DIV/0!</v>
      </c>
      <c r="H46" s="294"/>
      <c r="I46" s="97" t="str">
        <f>IF(A46="","",VLOOKUP(A46,'Data Table'!A3:B30,2,FALSE))</f>
        <v/>
      </c>
      <c r="J46" s="21" t="str">
        <f>IF(A46="","",VLOOKUP(A46,'Data Table'!$A3:$S33,11,FALSE))</f>
        <v/>
      </c>
      <c r="K46" s="161"/>
      <c r="L46" s="22" t="str">
        <f>IF(A46="","",IF(B35="Drill / Planter",VLOOKUP(A46,'Data Table'!A3:S38,7,FALSE),(IF(B35="Broadcast","Surface"))))</f>
        <v/>
      </c>
      <c r="M46" s="163">
        <f>IF(A46="",0,VLOOKUP(A46,'Data Table'!A3:J30,10,FALSE))</f>
        <v>0</v>
      </c>
      <c r="N46" s="21">
        <f t="shared" si="2"/>
        <v>0</v>
      </c>
      <c r="O46" s="91" t="str">
        <f>IF(A46="","",(N46/M53))</f>
        <v/>
      </c>
      <c r="P46" s="91">
        <f t="shared" si="3"/>
        <v>0</v>
      </c>
      <c r="Q46" s="22" t="str">
        <f>IF(A46="","",IF(J37="Early to Mid Vegetative",(VLOOKUP(A46,'Data Table'!A2:S40,14,FALSE)),IF(J37="Late Vegatative","",(VLOOKUP(A46,'Data Table'!A2:S40,15,FALSE)))))</f>
        <v/>
      </c>
      <c r="R46" s="93" t="str">
        <f t="shared" si="4"/>
        <v/>
      </c>
      <c r="S46" s="94" t="str">
        <f>IF(A46="","",VLOOKUP(A46,'Data Table'!A2:Q35,7,FALSE))</f>
        <v/>
      </c>
      <c r="T46" s="21"/>
      <c r="U46" s="95" t="str">
        <f>IF(A46="","",IF(F37="6a to 6b",(VLOOKUP(A46,'Data Table'!A3:C30,3,FALSE)),IF(F37="7a to 7b",(VLOOKUP(A46,'Data Table'!A3:C30,3,FALSE)))))</f>
        <v/>
      </c>
      <c r="V46" s="58" t="str">
        <f t="shared" si="5"/>
        <v/>
      </c>
    </row>
    <row r="47" spans="1:22" ht="17.100000000000001" customHeight="1" x14ac:dyDescent="0.25">
      <c r="A47" s="140"/>
      <c r="B47" s="291" t="str">
        <f>IF(A47="","",IF(B35="Drill / Planter",(VLOOKUP(U47,U47,1,FALSE)),IF(B35="Broadcast",(VLOOKUP(V47,V47,1,FALSE)))))</f>
        <v/>
      </c>
      <c r="C47" s="291" t="e">
        <f>IF(#REF!="","",VLOOKUP(#REF!,'Data Table'!$A6:$S41,15,FALSE))</f>
        <v>#REF!</v>
      </c>
      <c r="D47" s="141"/>
      <c r="E47" s="29">
        <f t="shared" si="1"/>
        <v>0</v>
      </c>
      <c r="F47" s="60">
        <f>IF(D47&gt;0,G47/G53,0)</f>
        <v>0</v>
      </c>
      <c r="G47" s="294" t="e">
        <f>M47*N47/(B37*43560)</f>
        <v>#DIV/0!</v>
      </c>
      <c r="H47" s="294"/>
      <c r="I47" s="97" t="str">
        <f>IF(A47="","",VLOOKUP(A47,'Data Table'!A3:B30,2,FALSE))</f>
        <v/>
      </c>
      <c r="J47" s="21" t="str">
        <f>IF(A47="","",VLOOKUP(A47,'Data Table'!$A3:$S33,11,FALSE))</f>
        <v/>
      </c>
      <c r="K47" s="161"/>
      <c r="L47" s="22" t="str">
        <f>IF(A47="","",IF(B35="Drill / Planter",VLOOKUP(A47,'Data Table'!A3:S39,7,FALSE),(IF(B35="Broadcast","Surface"))))</f>
        <v/>
      </c>
      <c r="M47" s="163">
        <f>IF(A47="",0,VLOOKUP(A47,'Data Table'!A3:J30,10,FALSE))</f>
        <v>0</v>
      </c>
      <c r="N47" s="21">
        <f t="shared" si="2"/>
        <v>0</v>
      </c>
      <c r="O47" s="91" t="str">
        <f>IF(A47="","",(N47/M53))</f>
        <v/>
      </c>
      <c r="P47" s="91">
        <f t="shared" si="3"/>
        <v>0</v>
      </c>
      <c r="Q47" s="22" t="str">
        <f>IF(A47="","",IF(J37="Early to Mid Vegetative",(VLOOKUP(A47,'Data Table'!A2:S41,14,FALSE)),IF(J37="Late Vegatative","",(VLOOKUP(A47,'Data Table'!A2:S41,15,FALSE)))))</f>
        <v/>
      </c>
      <c r="R47" s="93" t="str">
        <f t="shared" si="4"/>
        <v/>
      </c>
      <c r="S47" s="94" t="str">
        <f>IF(A47="","",VLOOKUP(A47,'Data Table'!A2:Q35,7,FALSE))</f>
        <v/>
      </c>
      <c r="T47" s="21"/>
      <c r="U47" s="95" t="str">
        <f>IF(A47="","",IF(F37="6a to 6b",(VLOOKUP(A47,'Data Table'!A3:C30,3,FALSE)),IF(F37="7a to 7b",(VLOOKUP(A47,'Data Table'!A3:C30,3,FALSE)))))</f>
        <v/>
      </c>
      <c r="V47" s="58" t="str">
        <f t="shared" si="5"/>
        <v/>
      </c>
    </row>
    <row r="48" spans="1:22" ht="17.100000000000001" customHeight="1" x14ac:dyDescent="0.25">
      <c r="A48" s="140"/>
      <c r="B48" s="291" t="str">
        <f>IF(A48="","",IF(B35="Drill / Planter",(VLOOKUP(U48,U48,1,FALSE)),IF(B35="Broadcast",(VLOOKUP(V48,V48,1,FALSE)))))</f>
        <v/>
      </c>
      <c r="C48" s="291" t="e">
        <f>IF(#REF!="","",VLOOKUP(#REF!,'Data Table'!$A6:$S42,15,FALSE))</f>
        <v>#REF!</v>
      </c>
      <c r="D48" s="141"/>
      <c r="E48" s="29">
        <f t="shared" si="1"/>
        <v>0</v>
      </c>
      <c r="F48" s="60">
        <f>IF(D48&gt;0,G48/G53,0)</f>
        <v>0</v>
      </c>
      <c r="G48" s="294" t="e">
        <f>M48*N48/(B37*43560)</f>
        <v>#DIV/0!</v>
      </c>
      <c r="H48" s="294"/>
      <c r="I48" s="97" t="str">
        <f>IF(A48="","",VLOOKUP(A48,'Data Table'!A3:B30,2,FALSE))</f>
        <v/>
      </c>
      <c r="J48" s="21" t="str">
        <f>IF(A48="","",VLOOKUP(A48,'Data Table'!$A3:$S33,11,FALSE))</f>
        <v/>
      </c>
      <c r="K48" s="161"/>
      <c r="L48" s="22" t="str">
        <f>IF(A48="","",IF(B35="Drill / Planter",VLOOKUP(A48,'Data Table'!A3:S40,7,FALSE),(IF(B35="Broadcast","Surface"))))</f>
        <v/>
      </c>
      <c r="M48" s="163">
        <f>IF(A48="",0,VLOOKUP(A48,'Data Table'!A3:J30,10,FALSE))</f>
        <v>0</v>
      </c>
      <c r="N48" s="21">
        <f t="shared" si="2"/>
        <v>0</v>
      </c>
      <c r="O48" s="91" t="str">
        <f>IF(A48="","",(N48/M53))</f>
        <v/>
      </c>
      <c r="P48" s="91">
        <f t="shared" si="3"/>
        <v>0</v>
      </c>
      <c r="Q48" s="22" t="str">
        <f>IF(A48="","",IF(J37="Early to Mid Vegetative",(VLOOKUP(A48,'Data Table'!A2:S42,14,FALSE)),IF(J37="Late Vegatative","",(VLOOKUP(A48,'Data Table'!A2:S42,15,FALSE)))))</f>
        <v/>
      </c>
      <c r="R48" s="93" t="str">
        <f t="shared" si="4"/>
        <v/>
      </c>
      <c r="S48" s="94" t="str">
        <f>IF(A48="","",VLOOKUP(A48,'Data Table'!A2:Q35,7,FALSE))</f>
        <v/>
      </c>
      <c r="T48" s="21"/>
      <c r="U48" s="95" t="str">
        <f>IF(A48="","",IF(F37="6a to 6b",(VLOOKUP(A48,'Data Table'!A3:C30,3,FALSE)),IF(F37="7a to 7b",(VLOOKUP(A48,'Data Table'!A3:C30,3,FALSE)))))</f>
        <v/>
      </c>
      <c r="V48" s="58" t="str">
        <f t="shared" si="5"/>
        <v/>
      </c>
    </row>
    <row r="49" spans="1:22" ht="17.100000000000001" customHeight="1" x14ac:dyDescent="0.25">
      <c r="A49" s="140"/>
      <c r="B49" s="291" t="str">
        <f>IF(A49="","",IF(B35="Drill / Planter",(VLOOKUP(U49,U49,1,FALSE)),IF(B35="Broadcast",(VLOOKUP(V49,V49,1,FALSE)))))</f>
        <v/>
      </c>
      <c r="C49" s="291" t="e">
        <f>IF(#REF!="","",VLOOKUP(#REF!,'Data Table'!$A7:$S43,15,FALSE))</f>
        <v>#REF!</v>
      </c>
      <c r="D49" s="141"/>
      <c r="E49" s="29">
        <f t="shared" si="1"/>
        <v>0</v>
      </c>
      <c r="F49" s="60">
        <f>IF(D49&gt;0,G49/G53,0)</f>
        <v>0</v>
      </c>
      <c r="G49" s="294" t="e">
        <f>M49*N49/(B37*43560)</f>
        <v>#DIV/0!</v>
      </c>
      <c r="H49" s="294"/>
      <c r="I49" s="97" t="str">
        <f>IF(A49="","",VLOOKUP(A49,'Data Table'!A3:B30,2,FALSE))</f>
        <v/>
      </c>
      <c r="J49" s="21" t="str">
        <f>IF(A49="","",VLOOKUP(A49,'Data Table'!$A3:$S33,11,FALSE))</f>
        <v/>
      </c>
      <c r="K49" s="161"/>
      <c r="L49" s="22" t="str">
        <f>IF(A49="","",IF(B35="Drill / Planter",VLOOKUP(A49,'Data Table'!A3:S41,7,FALSE),(IF(B35="Broadcast","Surface"))))</f>
        <v/>
      </c>
      <c r="M49" s="163">
        <f>IF(A49="",0,VLOOKUP(A49,'Data Table'!A3:J30,10,FALSE))</f>
        <v>0</v>
      </c>
      <c r="N49" s="21">
        <f t="shared" si="2"/>
        <v>0</v>
      </c>
      <c r="O49" s="91" t="str">
        <f>IF(A49="","",(N49/M53))</f>
        <v/>
      </c>
      <c r="P49" s="91">
        <f t="shared" si="3"/>
        <v>0</v>
      </c>
      <c r="Q49" s="22" t="str">
        <f>IF(A49="","",IF(J37="Early to Mid Vegetative",(VLOOKUP(A49,'Data Table'!A2:S43,14,FALSE)),IF(J37="Late Vegatative","",(VLOOKUP(A49,'Data Table'!A2:S43,15,FALSE)))))</f>
        <v/>
      </c>
      <c r="R49" s="93" t="str">
        <f t="shared" si="4"/>
        <v/>
      </c>
      <c r="S49" s="94" t="str">
        <f>IF(A49="","",VLOOKUP(A49,'Data Table'!A2:Q35,7,FALSE))</f>
        <v/>
      </c>
      <c r="T49" s="21"/>
      <c r="U49" s="95" t="str">
        <f>IF(A49="","",IF(F37="6a to 6b",(VLOOKUP(A49,'Data Table'!A3:C30,3,FALSE)),IF(F37="7a to 7b",(VLOOKUP(A49,'Data Table'!A3:C30,3,FALSE)))))</f>
        <v/>
      </c>
      <c r="V49" s="58" t="str">
        <f t="shared" si="5"/>
        <v/>
      </c>
    </row>
    <row r="50" spans="1:22" ht="17.100000000000001" customHeight="1" x14ac:dyDescent="0.25">
      <c r="A50" s="140"/>
      <c r="B50" s="291" t="str">
        <f>IF(A50="","",IF(B35="Drill / Planter",(VLOOKUP(U50,U50,1,FALSE)),IF(B35="Broadcast",(VLOOKUP(V50,V50,1,FALSE)))))</f>
        <v/>
      </c>
      <c r="C50" s="291" t="e">
        <f>IF(#REF!="","",VLOOKUP(#REF!,'Data Table'!$A8:$S44,15,FALSE))</f>
        <v>#REF!</v>
      </c>
      <c r="D50" s="141"/>
      <c r="E50" s="29">
        <f t="shared" si="1"/>
        <v>0</v>
      </c>
      <c r="F50" s="60">
        <f>IF(D50&gt;0,G50/G53,0)</f>
        <v>0</v>
      </c>
      <c r="G50" s="294" t="e">
        <f>M50*N50/(B37*43560)</f>
        <v>#DIV/0!</v>
      </c>
      <c r="H50" s="294"/>
      <c r="I50" s="97" t="str">
        <f>IF(A50="","",VLOOKUP(A50,'Data Table'!A3:B30,2,FALSE))</f>
        <v/>
      </c>
      <c r="J50" s="21" t="str">
        <f>IF(A50="","",VLOOKUP(A50,'Data Table'!$A3:$S33,11,FALSE))</f>
        <v/>
      </c>
      <c r="K50" s="161"/>
      <c r="L50" s="22" t="str">
        <f>IF(A50="","",IF(B35="Drill / Planter",VLOOKUP(A50,'Data Table'!A3:S42,7,FALSE),(IF(B35="Broadcast","Surface"))))</f>
        <v/>
      </c>
      <c r="M50" s="163">
        <f>IF(A50="",0,VLOOKUP(A50,'Data Table'!A3:J30,10,FALSE))</f>
        <v>0</v>
      </c>
      <c r="N50" s="21">
        <f t="shared" si="2"/>
        <v>0</v>
      </c>
      <c r="O50" s="91" t="str">
        <f>IF(A50="","",(N50/M53))</f>
        <v/>
      </c>
      <c r="P50" s="91">
        <f t="shared" si="3"/>
        <v>0</v>
      </c>
      <c r="Q50" s="22" t="str">
        <f>IF(A50="","",IF(J37="Early to Mid Vegetative",(VLOOKUP(A50,'Data Table'!A2:S44,14,FALSE)),IF(J37="Late Vegatative","",(VLOOKUP(A50,'Data Table'!A2:S44,15,FALSE)))))</f>
        <v/>
      </c>
      <c r="R50" s="93" t="str">
        <f t="shared" si="4"/>
        <v/>
      </c>
      <c r="S50" s="94" t="str">
        <f>IF(A50="","",VLOOKUP(A50,'Data Table'!A2:Q35,7,FALSE))</f>
        <v/>
      </c>
      <c r="T50" s="21"/>
      <c r="U50" s="95" t="str">
        <f>IF(A50="","",IF(F37="6a to 6b",(VLOOKUP(A50,'Data Table'!A3:C30,3,FALSE)),IF(F37="7a to 7b",(VLOOKUP(A50,'Data Table'!A3:C30,3,FALSE)))))</f>
        <v/>
      </c>
      <c r="V50" s="58" t="str">
        <f t="shared" si="5"/>
        <v/>
      </c>
    </row>
    <row r="51" spans="1:22" ht="17.100000000000001" customHeight="1" x14ac:dyDescent="0.25">
      <c r="A51" s="140"/>
      <c r="B51" s="291" t="str">
        <f>IF(A51="","",IF(B35="Drill / Planter",(VLOOKUP(U51,U51,1,FALSE)),IF(B35="Broadcast",(VLOOKUP(V51,V51,1,FALSE)))))</f>
        <v/>
      </c>
      <c r="C51" s="291" t="e">
        <f>IF(#REF!="","",VLOOKUP(#REF!,'Data Table'!$A11:$S45,15,FALSE))</f>
        <v>#REF!</v>
      </c>
      <c r="D51" s="141"/>
      <c r="E51" s="29">
        <f t="shared" si="1"/>
        <v>0</v>
      </c>
      <c r="F51" s="60">
        <f>IF(D51&gt;0,G51/G53,0)</f>
        <v>0</v>
      </c>
      <c r="G51" s="294" t="e">
        <f>M51*N51/(B37*43560)</f>
        <v>#DIV/0!</v>
      </c>
      <c r="H51" s="294"/>
      <c r="I51" s="97" t="str">
        <f>IF(A51="","",VLOOKUP(A51,'Data Table'!A3:B30,2,FALSE))</f>
        <v/>
      </c>
      <c r="J51" s="21" t="str">
        <f>IF(A51="","",VLOOKUP(A51,'Data Table'!$A3:$S33,11,FALSE))</f>
        <v/>
      </c>
      <c r="K51" s="161"/>
      <c r="L51" s="22" t="str">
        <f>IF(A51="","",IF(B35="Drill / Planter",VLOOKUP(A51,'Data Table'!A3:S43,7,FALSE),(IF(B35="Broadcast","Surface"))))</f>
        <v/>
      </c>
      <c r="M51" s="163">
        <f>IF(A51="",0,VLOOKUP(A51,'Data Table'!A3:J30,10,FALSE))</f>
        <v>0</v>
      </c>
      <c r="N51" s="21">
        <f t="shared" si="2"/>
        <v>0</v>
      </c>
      <c r="O51" s="91" t="str">
        <f>IF(A51="","",(N51/M53))</f>
        <v/>
      </c>
      <c r="P51" s="91">
        <f t="shared" si="3"/>
        <v>0</v>
      </c>
      <c r="Q51" s="22" t="str">
        <f>IF(A51="","",IF(J37="Early to Mid Vegetative",(VLOOKUP(A51,'Data Table'!A2:S45,14,FALSE)),IF(J37="Late Vegatative","",(VLOOKUP(A51,'Data Table'!A2:S45,15,FALSE)))))</f>
        <v/>
      </c>
      <c r="R51" s="93" t="str">
        <f t="shared" si="4"/>
        <v/>
      </c>
      <c r="S51" s="94" t="str">
        <f>IF(A51="","",VLOOKUP(A51,'Data Table'!A2:Q35,7,FALSE))</f>
        <v/>
      </c>
      <c r="T51" s="21"/>
      <c r="U51" s="95" t="str">
        <f>IF(A51="","",IF(F37="6a to 6b",(VLOOKUP(A51,'Data Table'!A3:C30,3,FALSE)),IF(F37="7a to 7b",(VLOOKUP(A51,'Data Table'!A3:C30,3,FALSE)))))</f>
        <v/>
      </c>
      <c r="V51" s="58" t="str">
        <f t="shared" si="5"/>
        <v/>
      </c>
    </row>
    <row r="52" spans="1:22" ht="17.100000000000001" customHeight="1" x14ac:dyDescent="0.25">
      <c r="A52" s="140"/>
      <c r="B52" s="291" t="str">
        <f>IF(A52="","",IF(B35="Drill / Planter",(VLOOKUP(U52,U52,1,FALSE)),IF(B35="Broadcast",(VLOOKUP(V52,V52,1,FALSE)))))</f>
        <v/>
      </c>
      <c r="C52" s="291" t="e">
        <f>IF(#REF!="","",VLOOKUP(#REF!,'Data Table'!$A11:$S46,15,FALSE))</f>
        <v>#REF!</v>
      </c>
      <c r="D52" s="141"/>
      <c r="E52" s="29">
        <f t="shared" si="1"/>
        <v>0</v>
      </c>
      <c r="F52" s="60">
        <f>IF(D52&gt;0,G52/G53,0)</f>
        <v>0</v>
      </c>
      <c r="G52" s="294" t="e">
        <f>M52*N52/(B37*43560)</f>
        <v>#DIV/0!</v>
      </c>
      <c r="H52" s="294"/>
      <c r="I52" s="97" t="str">
        <f>IF(A52="","",VLOOKUP(A52,'Data Table'!A3:B30,2,FALSE))</f>
        <v/>
      </c>
      <c r="J52" s="21" t="str">
        <f>IF(A52="","",VLOOKUP(A52,'Data Table'!$A3:$S33,11,FALSE))</f>
        <v/>
      </c>
      <c r="K52" s="162"/>
      <c r="L52" s="22" t="str">
        <f>IF(A52="","",IF(B35="Drill / Planter",VLOOKUP(A52,'Data Table'!A3:S44,7,FALSE),(IF(B35="Broadcast","Surface"))))</f>
        <v/>
      </c>
      <c r="M52" s="163">
        <f>IF(A52="",0,VLOOKUP(A52,'Data Table'!A3:J30,10,FALSE))</f>
        <v>0</v>
      </c>
      <c r="N52" s="21">
        <f t="shared" si="2"/>
        <v>0</v>
      </c>
      <c r="O52" s="91" t="str">
        <f>IF(A52="","",(N52/M53))</f>
        <v/>
      </c>
      <c r="P52" s="91">
        <f t="shared" si="3"/>
        <v>0</v>
      </c>
      <c r="Q52" s="22" t="str">
        <f>IF(A52="","",IF(J37="Early to Mid Vegetative",(VLOOKUP(A52,'Data Table'!A2:S46,14,FALSE)),IF(J37="Late Vegatative","",(VLOOKUP(A52,'Data Table'!A2:S46,15,FALSE)))))</f>
        <v/>
      </c>
      <c r="R52" s="93" t="str">
        <f t="shared" si="4"/>
        <v/>
      </c>
      <c r="S52" s="94" t="str">
        <f>IF(A52="","",VLOOKUP(A52,'Data Table'!A2:Q35,7,FALSE))</f>
        <v/>
      </c>
      <c r="T52" s="21"/>
      <c r="U52" s="95" t="str">
        <f>IF(A52="","",IF(F37="6a to 6b",(VLOOKUP(A52,'Data Table'!A3:C30,3,FALSE)),IF(F37="7a to 7b",(VLOOKUP(A52,'Data Table'!A3:C30,3,FALSE)))))</f>
        <v/>
      </c>
      <c r="V52" s="58" t="str">
        <f t="shared" si="5"/>
        <v/>
      </c>
    </row>
    <row r="53" spans="1:22" ht="18.75" customHeight="1" x14ac:dyDescent="0.25">
      <c r="A53" s="293" t="s">
        <v>261</v>
      </c>
      <c r="B53" s="293"/>
      <c r="C53" s="293"/>
      <c r="D53" s="142">
        <f>SUM(D41:D52)</f>
        <v>0</v>
      </c>
      <c r="E53" s="121">
        <f>SUM(E41:E52)</f>
        <v>0</v>
      </c>
      <c r="F53" s="90"/>
      <c r="G53" s="324" t="e">
        <f>SUM(G41:G52)</f>
        <v>#DIV/0!</v>
      </c>
      <c r="H53" s="324"/>
      <c r="I53" s="320" t="s">
        <v>302</v>
      </c>
      <c r="J53" s="321"/>
      <c r="K53" s="194"/>
      <c r="L53" s="318">
        <f>SUM(N41:N52)</f>
        <v>0</v>
      </c>
      <c r="M53" s="192"/>
      <c r="N53" s="68"/>
      <c r="O53" s="68"/>
      <c r="P53" s="68"/>
      <c r="Q53" s="68"/>
      <c r="R53" s="68">
        <f>SUM(R41:R52)</f>
        <v>0</v>
      </c>
      <c r="S53" s="96" t="str">
        <f>IF(L41="","",SUM(S41:S52)/COUNTIF(S41:S52,"&gt;0"))</f>
        <v/>
      </c>
      <c r="T53" s="12"/>
      <c r="U53" s="8"/>
    </row>
    <row r="54" spans="1:22" ht="28.5" customHeight="1" x14ac:dyDescent="0.25">
      <c r="A54" s="289" t="s">
        <v>252</v>
      </c>
      <c r="B54" s="290"/>
      <c r="C54" s="290"/>
      <c r="D54" s="290"/>
      <c r="E54" s="292" t="str">
        <f>IF(A41="","",IF(S53&lt;=0.5,"0.25 - 0.5",IF(S53&lt;=0.75,"0.5 - 0.75",IF(AND(S53&gt;0.75,S53&lt;=1),"0.75 - 1.0",IF(AND(S53&gt;1,S53&lt;=1.75),"1.0 - 1.75","1.75 - 3")))))</f>
        <v/>
      </c>
      <c r="F54" s="292" t="e">
        <f>IF(#REF!="","",IF(G56=0.5,"0.25 - 0.5",IF(G56&lt;=0.75,"0.5 - 0.75",IF(AND(G56&gt;0.75,G56&lt;=1),"0.75 - 1.0",IF(AND(G56&gt;1,G56&lt;=1.75),"1.0 - 1.75","1.75 - 3")))))</f>
        <v>#REF!</v>
      </c>
      <c r="G54" s="167"/>
      <c r="H54" s="193"/>
      <c r="I54" s="322"/>
      <c r="J54" s="323"/>
      <c r="K54" s="194"/>
      <c r="L54" s="319"/>
      <c r="M54" s="192"/>
      <c r="N54" s="68"/>
      <c r="O54" s="68"/>
      <c r="P54" s="68"/>
      <c r="Q54" s="68"/>
      <c r="R54" s="68"/>
      <c r="S54" s="96"/>
      <c r="T54" s="12"/>
      <c r="U54" s="8"/>
    </row>
    <row r="55" spans="1:22" ht="35.25" customHeight="1" thickBot="1" x14ac:dyDescent="0.3">
      <c r="A55" s="312" t="s">
        <v>233</v>
      </c>
      <c r="B55" s="312"/>
      <c r="C55" s="312"/>
      <c r="D55" s="312"/>
      <c r="E55" s="312"/>
      <c r="F55" s="312"/>
      <c r="G55" s="312"/>
      <c r="H55" s="312"/>
      <c r="I55" s="312"/>
      <c r="J55" s="312"/>
      <c r="K55" s="312"/>
      <c r="L55" s="312"/>
      <c r="M55" s="23"/>
      <c r="N55" s="23"/>
      <c r="O55" s="23"/>
      <c r="P55" s="23"/>
      <c r="Q55" s="24"/>
      <c r="R55" s="24"/>
      <c r="S55" s="25"/>
    </row>
    <row r="56" spans="1:22" ht="66.75" customHeight="1" thickTop="1" thickBot="1" x14ac:dyDescent="0.3">
      <c r="A56" s="309" t="s">
        <v>260</v>
      </c>
      <c r="B56" s="310"/>
      <c r="C56" s="310"/>
      <c r="D56" s="310"/>
      <c r="E56" s="310"/>
      <c r="F56" s="310"/>
      <c r="G56" s="310"/>
      <c r="H56" s="310"/>
      <c r="I56" s="310"/>
      <c r="J56" s="310"/>
      <c r="K56" s="310"/>
      <c r="L56" s="310"/>
      <c r="M56" s="106"/>
      <c r="N56" s="67"/>
      <c r="O56" s="79"/>
      <c r="P56" s="80"/>
      <c r="Q56" s="26"/>
      <c r="R56" s="26"/>
      <c r="S56" s="26"/>
    </row>
    <row r="57" spans="1:22" ht="30" customHeight="1" thickTop="1" x14ac:dyDescent="0.25">
      <c r="A57" s="313" t="s">
        <v>60</v>
      </c>
      <c r="B57" s="313"/>
      <c r="C57" s="317"/>
      <c r="D57" s="317"/>
      <c r="E57" s="317"/>
      <c r="F57" s="317"/>
      <c r="G57" s="317"/>
      <c r="H57" s="317"/>
      <c r="I57" s="168" t="s">
        <v>61</v>
      </c>
      <c r="J57" s="316">
        <f ca="1">TODAY()</f>
        <v>43475</v>
      </c>
      <c r="K57" s="316"/>
      <c r="L57" s="316"/>
      <c r="M57" s="13"/>
      <c r="N57" s="13"/>
      <c r="O57" s="13"/>
      <c r="P57" s="13"/>
      <c r="Q57" s="27"/>
      <c r="R57" s="27"/>
      <c r="S57" s="27"/>
    </row>
    <row r="58" spans="1:22" ht="30" customHeight="1" x14ac:dyDescent="0.25">
      <c r="A58" s="314" t="s">
        <v>269</v>
      </c>
      <c r="B58" s="315"/>
      <c r="C58" s="307"/>
      <c r="D58" s="307"/>
      <c r="E58" s="307"/>
      <c r="F58" s="307"/>
      <c r="G58" s="307"/>
      <c r="H58" s="307"/>
      <c r="I58" s="168" t="s">
        <v>61</v>
      </c>
      <c r="J58" s="308"/>
      <c r="K58" s="308"/>
      <c r="L58" s="308"/>
      <c r="M58" s="110"/>
      <c r="N58" s="63"/>
      <c r="O58" s="74"/>
      <c r="P58" s="86"/>
      <c r="Q58" s="48"/>
      <c r="R58" s="48"/>
      <c r="S58" s="48"/>
    </row>
    <row r="59" spans="1:22" ht="27" customHeight="1" x14ac:dyDescent="0.25">
      <c r="A59" s="306" t="s">
        <v>259</v>
      </c>
      <c r="B59" s="306"/>
      <c r="C59" s="306"/>
      <c r="D59" s="306"/>
      <c r="E59" s="306"/>
      <c r="F59" s="306"/>
      <c r="G59" s="306"/>
      <c r="H59" s="306"/>
      <c r="I59" s="306"/>
      <c r="J59" s="306"/>
      <c r="K59" s="306"/>
      <c r="L59" s="306"/>
      <c r="M59" s="32"/>
      <c r="N59" s="32"/>
      <c r="O59" s="32"/>
      <c r="P59" s="32"/>
      <c r="Q59" s="32"/>
      <c r="R59" s="32"/>
      <c r="S59" s="33"/>
    </row>
    <row r="60" spans="1:22" ht="17.100000000000001" customHeight="1" x14ac:dyDescent="0.25">
      <c r="M60" s="112"/>
      <c r="N60" s="62"/>
      <c r="O60" s="73"/>
      <c r="P60" s="83"/>
      <c r="Q60" s="37"/>
      <c r="R60" s="37"/>
      <c r="S60" s="37"/>
    </row>
    <row r="61" spans="1:22" ht="17.100000000000001" customHeight="1" x14ac:dyDescent="0.25">
      <c r="M61" s="112"/>
      <c r="N61" s="62"/>
      <c r="O61" s="73"/>
      <c r="P61" s="83"/>
      <c r="Q61" s="37"/>
      <c r="R61" s="37"/>
      <c r="S61" s="37"/>
    </row>
    <row r="62" spans="1:22" ht="17.100000000000001" customHeight="1" x14ac:dyDescent="0.25">
      <c r="M62" s="112"/>
      <c r="N62" s="62"/>
      <c r="O62" s="73"/>
      <c r="P62" s="83"/>
      <c r="Q62" s="37"/>
      <c r="R62" s="37"/>
      <c r="S62" s="37"/>
    </row>
    <row r="63" spans="1:22" ht="7.5" customHeight="1" x14ac:dyDescent="0.25">
      <c r="M63" s="37"/>
      <c r="N63" s="37"/>
      <c r="O63" s="37"/>
      <c r="P63" s="37"/>
      <c r="Q63" s="37"/>
      <c r="R63" s="37"/>
      <c r="S63" s="34"/>
    </row>
    <row r="64" spans="1:22" x14ac:dyDescent="0.25">
      <c r="M64" s="37"/>
      <c r="N64" s="37"/>
      <c r="O64" s="37"/>
      <c r="P64" s="37"/>
      <c r="Q64" s="37"/>
      <c r="R64" s="37"/>
      <c r="S64" s="34"/>
    </row>
    <row r="65" spans="13:19" ht="42.75" customHeight="1" x14ac:dyDescent="0.25">
      <c r="M65" s="114"/>
      <c r="N65" s="59"/>
      <c r="O65" s="59"/>
      <c r="P65" s="59"/>
      <c r="Q65" s="59"/>
      <c r="R65" s="59"/>
      <c r="S65" s="59"/>
    </row>
    <row r="66" spans="13:19" ht="36.75" customHeight="1" x14ac:dyDescent="0.25">
      <c r="M66" s="111"/>
      <c r="N66" s="64"/>
      <c r="O66" s="75"/>
      <c r="P66" s="87"/>
      <c r="Q66" s="47"/>
      <c r="R66" s="47"/>
      <c r="S66" s="47"/>
    </row>
    <row r="67" spans="13:19" ht="20.100000000000001" customHeight="1" x14ac:dyDescent="0.25">
      <c r="M67" s="120"/>
      <c r="N67" s="73"/>
      <c r="O67" s="73"/>
      <c r="P67" s="83"/>
      <c r="Q67" s="37"/>
      <c r="R67" s="37"/>
      <c r="S67" s="37"/>
    </row>
    <row r="68" spans="13:19" ht="20.100000000000001" customHeight="1" x14ac:dyDescent="0.25">
      <c r="M68" s="105"/>
      <c r="N68" s="105"/>
      <c r="O68" s="105"/>
      <c r="P68" s="105"/>
      <c r="Q68" s="105"/>
      <c r="R68" s="105"/>
      <c r="S68" s="105"/>
    </row>
    <row r="69" spans="13:19" ht="20.100000000000001" customHeight="1" x14ac:dyDescent="0.25">
      <c r="M69" s="120"/>
      <c r="N69" s="73"/>
      <c r="O69" s="73"/>
      <c r="P69" s="83"/>
      <c r="Q69" s="37"/>
      <c r="R69" s="37"/>
      <c r="S69" s="37"/>
    </row>
    <row r="70" spans="13:19" ht="20.100000000000001" customHeight="1" x14ac:dyDescent="0.25">
      <c r="M70" s="105"/>
      <c r="N70" s="105"/>
      <c r="O70" s="105"/>
      <c r="P70" s="105"/>
      <c r="Q70" s="105"/>
      <c r="R70" s="105"/>
      <c r="S70" s="105"/>
    </row>
    <row r="71" spans="13:19" ht="20.100000000000001" customHeight="1" x14ac:dyDescent="0.25">
      <c r="M71" s="109"/>
      <c r="N71" s="76"/>
      <c r="O71" s="76"/>
      <c r="P71" s="84"/>
      <c r="Q71" s="283"/>
      <c r="R71" s="283"/>
      <c r="S71" s="283"/>
    </row>
    <row r="72" spans="13:19" ht="20.100000000000001" customHeight="1" x14ac:dyDescent="0.25">
      <c r="M72" s="105"/>
      <c r="N72" s="61"/>
      <c r="O72" s="72"/>
      <c r="P72" s="82"/>
      <c r="Q72" s="50"/>
      <c r="R72" s="39"/>
      <c r="S72" s="39"/>
    </row>
    <row r="73" spans="13:19" ht="20.100000000000001" customHeight="1" x14ac:dyDescent="0.25">
      <c r="M73" s="120"/>
      <c r="N73" s="73"/>
      <c r="O73" s="73"/>
      <c r="P73" s="83"/>
      <c r="Q73" s="285"/>
      <c r="R73" s="285"/>
      <c r="S73" s="285"/>
    </row>
    <row r="74" spans="13:19" ht="20.100000000000001" customHeight="1" x14ac:dyDescent="0.25">
      <c r="M74" s="105"/>
      <c r="N74" s="61"/>
      <c r="O74" s="72"/>
      <c r="P74" s="82"/>
      <c r="Q74" s="50"/>
      <c r="R74" s="50"/>
      <c r="S74" s="50"/>
    </row>
    <row r="75" spans="13:19" ht="20.100000000000001" customHeight="1" x14ac:dyDescent="0.25">
      <c r="M75" s="120"/>
      <c r="N75" s="73"/>
      <c r="O75" s="73"/>
      <c r="P75" s="83"/>
      <c r="Q75" s="284"/>
      <c r="R75" s="284"/>
      <c r="S75" s="37"/>
    </row>
    <row r="76" spans="13:19" ht="20.100000000000001" customHeight="1" x14ac:dyDescent="0.25">
      <c r="M76" s="105"/>
      <c r="N76" s="61"/>
      <c r="O76" s="72"/>
      <c r="P76" s="82"/>
      <c r="Q76" s="50"/>
      <c r="R76" s="50"/>
      <c r="S76" s="50"/>
    </row>
    <row r="77" spans="13:19" ht="20.100000000000001" customHeight="1" x14ac:dyDescent="0.25">
      <c r="M77" s="109"/>
      <c r="N77" s="76"/>
      <c r="O77" s="76"/>
      <c r="P77" s="84"/>
      <c r="Q77" s="40"/>
      <c r="R77" s="33"/>
      <c r="S77" s="40"/>
    </row>
    <row r="78" spans="13:19" ht="20.100000000000001" customHeight="1" x14ac:dyDescent="0.25">
      <c r="M78" s="105"/>
      <c r="N78" s="61"/>
      <c r="O78" s="72"/>
      <c r="P78" s="82"/>
      <c r="Q78" s="33"/>
      <c r="R78" s="33"/>
      <c r="S78" s="33"/>
    </row>
    <row r="79" spans="13:19" ht="20.100000000000001" customHeight="1" x14ac:dyDescent="0.25">
      <c r="M79" s="120"/>
      <c r="N79" s="73"/>
      <c r="O79" s="73"/>
      <c r="P79" s="83"/>
      <c r="Q79" s="37"/>
      <c r="R79" s="37"/>
      <c r="S79" s="37"/>
    </row>
    <row r="80" spans="13:19" ht="20.100000000000001" customHeight="1" x14ac:dyDescent="0.25">
      <c r="M80" s="37"/>
      <c r="N80" s="37"/>
      <c r="O80" s="37"/>
      <c r="P80" s="37"/>
      <c r="Q80" s="37"/>
      <c r="R80" s="37"/>
      <c r="S80" s="37"/>
    </row>
    <row r="81" spans="13:19" ht="24.75" customHeight="1" x14ac:dyDescent="0.25">
      <c r="M81" s="120"/>
      <c r="N81" s="73"/>
      <c r="O81" s="73"/>
      <c r="P81" s="83"/>
      <c r="Q81" s="41"/>
      <c r="R81" s="41"/>
      <c r="S81" s="41"/>
    </row>
    <row r="82" spans="13:19" ht="32.25" customHeight="1" x14ac:dyDescent="0.25">
      <c r="M82" s="120"/>
      <c r="N82" s="73"/>
      <c r="O82" s="73"/>
      <c r="P82" s="83"/>
      <c r="Q82" s="41"/>
      <c r="R82" s="41"/>
      <c r="S82" s="41"/>
    </row>
    <row r="83" spans="13:19" ht="7.5" customHeight="1" x14ac:dyDescent="0.25">
      <c r="M83" s="42"/>
      <c r="N83" s="42"/>
      <c r="O83" s="42"/>
      <c r="P83" s="42"/>
      <c r="Q83" s="282"/>
      <c r="R83" s="282"/>
      <c r="S83" s="92"/>
    </row>
    <row r="84" spans="13:19" x14ac:dyDescent="0.25">
      <c r="M84" s="51"/>
      <c r="N84" s="51"/>
      <c r="O84" s="51"/>
      <c r="P84" s="51"/>
      <c r="Q84" s="51"/>
      <c r="R84" s="38"/>
      <c r="S84" s="38"/>
    </row>
    <row r="85" spans="13:19" ht="20.100000000000001" customHeight="1" x14ac:dyDescent="0.25">
      <c r="M85" s="116"/>
      <c r="N85" s="70"/>
      <c r="O85" s="70"/>
      <c r="P85" s="70"/>
      <c r="Q85" s="52"/>
      <c r="R85" s="52"/>
      <c r="S85" s="52"/>
    </row>
    <row r="86" spans="13:19" ht="20.100000000000001" customHeight="1" x14ac:dyDescent="0.25">
      <c r="M86" s="116"/>
      <c r="N86" s="70"/>
      <c r="O86" s="70"/>
      <c r="P86" s="70"/>
      <c r="Q86" s="52"/>
      <c r="R86" s="52"/>
      <c r="S86" s="52"/>
    </row>
    <row r="87" spans="13:19" ht="20.100000000000001" customHeight="1" x14ac:dyDescent="0.25">
      <c r="M87" s="116"/>
      <c r="N87" s="70"/>
      <c r="O87" s="70"/>
      <c r="P87" s="70"/>
      <c r="Q87" s="52"/>
      <c r="R87" s="52"/>
      <c r="S87" s="52"/>
    </row>
    <row r="88" spans="13:19" ht="20.100000000000001" customHeight="1" x14ac:dyDescent="0.25">
      <c r="M88" s="116"/>
      <c r="N88" s="70"/>
      <c r="O88" s="70"/>
      <c r="P88" s="70"/>
      <c r="Q88" s="52"/>
      <c r="R88" s="52"/>
      <c r="S88" s="52"/>
    </row>
    <row r="89" spans="13:19" x14ac:dyDescent="0.25">
      <c r="M89" s="39"/>
      <c r="N89" s="39"/>
      <c r="O89" s="39"/>
      <c r="P89" s="39"/>
      <c r="Q89" s="39"/>
      <c r="R89" s="39"/>
      <c r="S89" s="39"/>
    </row>
    <row r="90" spans="13:19" x14ac:dyDescent="0.25">
      <c r="M90" s="39"/>
      <c r="N90" s="39"/>
      <c r="O90" s="39"/>
      <c r="P90" s="39"/>
      <c r="Q90" s="39"/>
      <c r="R90" s="39"/>
      <c r="S90" s="39"/>
    </row>
    <row r="91" spans="13:19" x14ac:dyDescent="0.25">
      <c r="M91" s="39"/>
      <c r="N91" s="39"/>
      <c r="O91" s="39"/>
      <c r="P91" s="39"/>
      <c r="Q91" s="39"/>
      <c r="R91" s="39"/>
      <c r="S91" s="39"/>
    </row>
    <row r="92" spans="13:19" ht="9" customHeight="1" x14ac:dyDescent="0.25">
      <c r="M92" s="39"/>
      <c r="N92" s="39"/>
      <c r="O92" s="39"/>
      <c r="P92" s="39"/>
      <c r="Q92" s="39"/>
      <c r="R92" s="39"/>
      <c r="S92" s="39"/>
    </row>
    <row r="93" spans="13:19" x14ac:dyDescent="0.25">
      <c r="M93" s="113"/>
      <c r="N93" s="65"/>
      <c r="O93" s="77"/>
      <c r="P93" s="85"/>
      <c r="Q93" s="39"/>
      <c r="R93" s="39"/>
      <c r="S93" s="39"/>
    </row>
    <row r="94" spans="13:19" ht="6" customHeight="1" x14ac:dyDescent="0.25">
      <c r="M94" s="39"/>
      <c r="N94" s="39"/>
      <c r="O94" s="39"/>
      <c r="P94" s="39"/>
      <c r="Q94" s="39"/>
      <c r="R94" s="39"/>
      <c r="S94" s="39"/>
    </row>
    <row r="95" spans="13:19" x14ac:dyDescent="0.25">
      <c r="M95" s="44"/>
      <c r="N95" s="44"/>
      <c r="O95" s="44"/>
      <c r="P95" s="44"/>
      <c r="Q95" s="44"/>
      <c r="R95" s="44"/>
      <c r="S95" s="44"/>
    </row>
    <row r="96" spans="13:19" x14ac:dyDescent="0.25">
      <c r="M96" s="39"/>
      <c r="N96" s="39"/>
      <c r="O96" s="39"/>
      <c r="P96" s="39"/>
      <c r="Q96" s="39"/>
      <c r="R96" s="39"/>
      <c r="S96" s="45"/>
    </row>
    <row r="97" spans="13:19" x14ac:dyDescent="0.25">
      <c r="M97" s="45"/>
      <c r="N97" s="45"/>
      <c r="O97" s="45"/>
      <c r="P97" s="45"/>
      <c r="Q97" s="45"/>
      <c r="R97" s="45"/>
      <c r="S97" s="45"/>
    </row>
    <row r="98" spans="13:19" ht="9" customHeight="1" x14ac:dyDescent="0.25"/>
  </sheetData>
  <sheetProtection selectLockedCells="1" autoFilter="0"/>
  <protectedRanges>
    <protectedRange sqref="C23 A24:A26" name="Range2"/>
    <protectedRange sqref="B3:B7 E5:E7 K3:L7 E28:J29 B31 B33:F35 A37:B37 F37 J37 D41:D52 J33:L35 B57 K9:L22 E9:E22 A41:A52" name="Range1"/>
  </protectedRanges>
  <dataConsolidate/>
  <customSheetViews>
    <customSheetView guid="{2F3613F4-5368-46EC-8C26-2BDBAD3A636D}" printArea="1" hiddenColumns="1" topLeftCell="A7">
      <selection activeCell="X31" sqref="X31"/>
      <rowBreaks count="1" manualBreakCount="1">
        <brk id="52" max="11" man="1"/>
      </rowBreaks>
      <pageMargins left="0.5" right="0.5" top="0.75" bottom="0.5" header="0.05" footer="0.3"/>
      <pageSetup scale="94" orientation="portrait" r:id="rId1"/>
      <headerFooter>
        <oddHeader>&amp;LUS Department of Agriculture
Natural Resouces Conservation Service
&amp;RNE-CPA-7
07/2013</oddHeader>
        <oddFooter>&amp;CPage ____  of _____</oddFooter>
      </headerFooter>
    </customSheetView>
  </customSheetViews>
  <mergeCells count="132">
    <mergeCell ref="B3:F3"/>
    <mergeCell ref="B4:F4"/>
    <mergeCell ref="B5:F5"/>
    <mergeCell ref="B6:F6"/>
    <mergeCell ref="A24:L24"/>
    <mergeCell ref="G47:H47"/>
    <mergeCell ref="G48:H48"/>
    <mergeCell ref="I3:L3"/>
    <mergeCell ref="I4:L4"/>
    <mergeCell ref="I5:L5"/>
    <mergeCell ref="K9:L9"/>
    <mergeCell ref="K10:L10"/>
    <mergeCell ref="K11:L11"/>
    <mergeCell ref="K13:L13"/>
    <mergeCell ref="F10:J10"/>
    <mergeCell ref="A10:D10"/>
    <mergeCell ref="A11:D11"/>
    <mergeCell ref="I26:L26"/>
    <mergeCell ref="A26:H26"/>
    <mergeCell ref="A13:D13"/>
    <mergeCell ref="I1:L1"/>
    <mergeCell ref="G49:H49"/>
    <mergeCell ref="G50:H50"/>
    <mergeCell ref="A22:L22"/>
    <mergeCell ref="B7:L7"/>
    <mergeCell ref="A20:D20"/>
    <mergeCell ref="F20:J20"/>
    <mergeCell ref="G42:H42"/>
    <mergeCell ref="G43:H43"/>
    <mergeCell ref="G44:H44"/>
    <mergeCell ref="G45:H45"/>
    <mergeCell ref="G46:H46"/>
    <mergeCell ref="H27:J27"/>
    <mergeCell ref="E27:G27"/>
    <mergeCell ref="F9:J9"/>
    <mergeCell ref="A9:D9"/>
    <mergeCell ref="A23:L23"/>
    <mergeCell ref="A12:L12"/>
    <mergeCell ref="A14:D14"/>
    <mergeCell ref="F14:J14"/>
    <mergeCell ref="A15:D15"/>
    <mergeCell ref="F15:J15"/>
    <mergeCell ref="K14:L14"/>
    <mergeCell ref="A8:L8"/>
    <mergeCell ref="G51:H51"/>
    <mergeCell ref="G52:H52"/>
    <mergeCell ref="G39:H40"/>
    <mergeCell ref="G3:H3"/>
    <mergeCell ref="G4:H4"/>
    <mergeCell ref="G5:H5"/>
    <mergeCell ref="G6:H6"/>
    <mergeCell ref="A59:L59"/>
    <mergeCell ref="C58:H58"/>
    <mergeCell ref="J58:L58"/>
    <mergeCell ref="A56:L56"/>
    <mergeCell ref="A25:J25"/>
    <mergeCell ref="A55:L55"/>
    <mergeCell ref="A57:B57"/>
    <mergeCell ref="A58:B58"/>
    <mergeCell ref="J57:L57"/>
    <mergeCell ref="C57:H57"/>
    <mergeCell ref="L53:L54"/>
    <mergeCell ref="I53:J54"/>
    <mergeCell ref="G53:H53"/>
    <mergeCell ref="G33:I33"/>
    <mergeCell ref="J33:L33"/>
    <mergeCell ref="I6:L6"/>
    <mergeCell ref="A21:L21"/>
    <mergeCell ref="B52:C52"/>
    <mergeCell ref="B41:C41"/>
    <mergeCell ref="B42:C42"/>
    <mergeCell ref="F11:J11"/>
    <mergeCell ref="F13:J13"/>
    <mergeCell ref="H29:J29"/>
    <mergeCell ref="A28:D28"/>
    <mergeCell ref="E28:G28"/>
    <mergeCell ref="H28:J28"/>
    <mergeCell ref="B34:F34"/>
    <mergeCell ref="A16:L16"/>
    <mergeCell ref="A17:D17"/>
    <mergeCell ref="A39:A40"/>
    <mergeCell ref="J34:L34"/>
    <mergeCell ref="B33:F33"/>
    <mergeCell ref="G34:I34"/>
    <mergeCell ref="B31:L31"/>
    <mergeCell ref="A29:D29"/>
    <mergeCell ref="E29:G29"/>
    <mergeCell ref="A18:D18"/>
    <mergeCell ref="A19:D19"/>
    <mergeCell ref="F17:J17"/>
    <mergeCell ref="F18:J18"/>
    <mergeCell ref="F19:J19"/>
    <mergeCell ref="Q83:R83"/>
    <mergeCell ref="Q71:S71"/>
    <mergeCell ref="Q75:R75"/>
    <mergeCell ref="Q73:S73"/>
    <mergeCell ref="D39:D40"/>
    <mergeCell ref="E39:E40"/>
    <mergeCell ref="F39:F40"/>
    <mergeCell ref="J39:J40"/>
    <mergeCell ref="L39:L40"/>
    <mergeCell ref="O39:O40"/>
    <mergeCell ref="M39:M40"/>
    <mergeCell ref="A54:D54"/>
    <mergeCell ref="B51:C51"/>
    <mergeCell ref="E54:F54"/>
    <mergeCell ref="B50:C50"/>
    <mergeCell ref="B47:C47"/>
    <mergeCell ref="B48:C48"/>
    <mergeCell ref="B49:C49"/>
    <mergeCell ref="B43:C43"/>
    <mergeCell ref="B44:C44"/>
    <mergeCell ref="A53:C53"/>
    <mergeCell ref="B45:C45"/>
    <mergeCell ref="B46:C46"/>
    <mergeCell ref="G41:H41"/>
    <mergeCell ref="V39:V40"/>
    <mergeCell ref="U39:U40"/>
    <mergeCell ref="R39:R40"/>
    <mergeCell ref="Q39:Q40"/>
    <mergeCell ref="N39:N40"/>
    <mergeCell ref="I39:I40"/>
    <mergeCell ref="T39:T40"/>
    <mergeCell ref="S39:S40"/>
    <mergeCell ref="B37:C37"/>
    <mergeCell ref="P39:P40"/>
    <mergeCell ref="B39:C40"/>
    <mergeCell ref="K39:K40"/>
    <mergeCell ref="I35:L37"/>
    <mergeCell ref="G35:H37"/>
    <mergeCell ref="D37:E37"/>
    <mergeCell ref="B35:F35"/>
  </mergeCells>
  <dataValidations count="11">
    <dataValidation type="list" allowBlank="1" showInputMessage="1" showErrorMessage="1" sqref="F37" xr:uid="{00000000-0002-0000-0100-000000000000}">
      <formula1>Zones</formula1>
    </dataValidation>
    <dataValidation type="list" allowBlank="1" showInputMessage="1" showErrorMessage="1" sqref="M34" xr:uid="{00000000-0002-0000-0100-000001000000}">
      <formula1>$W$8:$W$13</formula1>
    </dataValidation>
    <dataValidation type="list" showInputMessage="1" showErrorMessage="1" sqref="B35" xr:uid="{00000000-0002-0000-0100-000002000000}">
      <formula1>$V$8:$V$12</formula1>
    </dataValidation>
    <dataValidation type="list" allowBlank="1" showInputMessage="1" showErrorMessage="1" sqref="M35" xr:uid="{00000000-0002-0000-0100-000003000000}">
      <formula1>$U$8:$U$11</formula1>
    </dataValidation>
    <dataValidation showInputMessage="1" showErrorMessage="1" sqref="E29:E30" xr:uid="{00000000-0002-0000-0100-000004000000}"/>
    <dataValidation type="list" allowBlank="1" showInputMessage="1" showErrorMessage="1" sqref="B33:F33" xr:uid="{00000000-0002-0000-0100-000005000000}">
      <formula1>$X$8:$X$15</formula1>
    </dataValidation>
    <dataValidation type="list" allowBlank="1" showInputMessage="1" showErrorMessage="1" sqref="J33:L33" xr:uid="{00000000-0002-0000-0100-000006000000}">
      <formula1>$W$8:$W$15</formula1>
    </dataValidation>
    <dataValidation type="list" allowBlank="1" showInputMessage="1" showErrorMessage="1" sqref="J34:L34" xr:uid="{00000000-0002-0000-0100-000007000000}">
      <formula1>$U$8:$U$12</formula1>
    </dataValidation>
    <dataValidation type="list" allowBlank="1" showInputMessage="1" showErrorMessage="1" sqref="L25" xr:uid="{00000000-0002-0000-0100-000008000000}">
      <formula1>$T$22:$T$23</formula1>
    </dataValidation>
    <dataValidation type="list" allowBlank="1" showInputMessage="1" showErrorMessage="1" sqref="I3:L3" xr:uid="{00000000-0002-0000-0100-000009000000}">
      <formula1>$T$3:$T$11</formula1>
    </dataValidation>
    <dataValidation type="list" allowBlank="1" showInputMessage="1" showErrorMessage="1" sqref="E9:E11 E13:E15 K9:L11 K13:L14 E17:E20 L17:L19" xr:uid="{00000000-0002-0000-0100-00000A000000}">
      <formula1>$T$15:$T$16</formula1>
    </dataValidation>
  </dataValidations>
  <pageMargins left="0.5" right="0.5" top="0.5" bottom="0.5" header="0.3" footer="0.3"/>
  <pageSetup orientation="portrait" verticalDpi="598" r:id="rId2"/>
  <headerFooter>
    <oddHeader xml:space="preserve">&amp;L
</oddHeader>
    <oddFooter>&amp;LUSDA - NRCS - NJ&amp;CPage &amp;P of &amp;N&amp;RNovember 2015</oddFooter>
  </headerFooter>
  <rowBreaks count="2" manualBreakCount="2">
    <brk id="25" max="11" man="1"/>
    <brk id="63" max="15" man="1"/>
  </rowBreaks>
  <colBreaks count="1" manualBreakCount="1">
    <brk id="12" max="57" man="1"/>
  </colBreaks>
  <drawing r:id="rId3"/>
  <legacyDrawing r:id="rId4"/>
  <controls>
    <mc:AlternateContent xmlns:mc="http://schemas.openxmlformats.org/markup-compatibility/2006">
      <mc:Choice Requires="x14">
        <control shapeId="6260" r:id="rId5" name="TempCombo">
          <controlPr autoLine="0" r:id="rId6">
            <anchor moveWithCells="1">
              <from>
                <xdr:col>0</xdr:col>
                <xdr:colOff>123825</xdr:colOff>
                <xdr:row>0</xdr:row>
                <xdr:rowOff>123825</xdr:rowOff>
              </from>
              <to>
                <xdr:col>0</xdr:col>
                <xdr:colOff>123825</xdr:colOff>
                <xdr:row>0</xdr:row>
                <xdr:rowOff>152400</xdr:rowOff>
              </to>
            </anchor>
          </controlPr>
        </control>
      </mc:Choice>
      <mc:Fallback>
        <control shapeId="6260" r:id="rId5" name="TempCombo"/>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xr:uid="{00000000-0002-0000-0100-00000B000000}">
          <x14:formula1>
            <xm:f>'Data Table'!$A$3:$A$31</xm:f>
          </x14:formula1>
          <xm:sqref>A41:A52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T55"/>
  <sheetViews>
    <sheetView topLeftCell="A4" zoomScaleNormal="100" workbookViewId="0">
      <selection activeCell="A31" sqref="A31:K33"/>
    </sheetView>
  </sheetViews>
  <sheetFormatPr defaultRowHeight="15" x14ac:dyDescent="0.25"/>
  <cols>
    <col min="1" max="1" width="17" customWidth="1"/>
    <col min="2" max="2" width="5.5703125" customWidth="1"/>
    <col min="3" max="3" width="9.5703125" customWidth="1"/>
    <col min="4" max="4" width="8.42578125" customWidth="1"/>
    <col min="5" max="5" width="7" customWidth="1"/>
    <col min="6" max="6" width="12.28515625" customWidth="1"/>
    <col min="7" max="7" width="6.140625" customWidth="1"/>
    <col min="8" max="8" width="4" customWidth="1"/>
    <col min="9" max="9" width="6.85546875" customWidth="1"/>
    <col min="10" max="10" width="11.28515625" customWidth="1"/>
    <col min="11" max="11" width="9.28515625" customWidth="1"/>
  </cols>
  <sheetData>
    <row r="1" spans="1:20" ht="25.5" customHeight="1" x14ac:dyDescent="0.25">
      <c r="A1" s="356" t="s">
        <v>244</v>
      </c>
      <c r="B1" s="356"/>
      <c r="C1" s="356"/>
      <c r="D1" s="356"/>
      <c r="E1" s="356"/>
      <c r="F1" s="356"/>
      <c r="G1" s="356"/>
      <c r="H1" s="356"/>
      <c r="I1" s="221"/>
      <c r="J1" s="221"/>
      <c r="K1" s="221"/>
      <c r="L1" s="48"/>
      <c r="M1" s="48"/>
      <c r="N1" s="48"/>
    </row>
    <row r="2" spans="1:20" x14ac:dyDescent="0.25">
      <c r="A2" s="30"/>
      <c r="B2" s="31"/>
      <c r="C2" s="31"/>
      <c r="D2" s="31"/>
      <c r="E2" s="31"/>
      <c r="F2" s="31"/>
      <c r="G2" s="31"/>
      <c r="H2" s="31"/>
      <c r="I2" s="31"/>
      <c r="J2" s="31"/>
      <c r="K2" s="32"/>
      <c r="L2" s="32"/>
      <c r="M2" s="363" t="s">
        <v>351</v>
      </c>
      <c r="N2" s="363"/>
      <c r="O2" s="363"/>
      <c r="P2" s="363"/>
      <c r="Q2" s="363"/>
      <c r="R2" s="363"/>
      <c r="S2" s="363"/>
      <c r="T2" s="363"/>
    </row>
    <row r="3" spans="1:20" x14ac:dyDescent="0.25">
      <c r="A3" s="196" t="s">
        <v>47</v>
      </c>
      <c r="B3" s="368">
        <f>'NJ Cover Crop Design Worksheet'!B3</f>
        <v>0</v>
      </c>
      <c r="C3" s="368"/>
      <c r="D3" s="368"/>
      <c r="E3" s="368"/>
      <c r="F3" s="368"/>
      <c r="G3" s="369" t="s">
        <v>49</v>
      </c>
      <c r="H3" s="369"/>
      <c r="I3" s="368">
        <f>'NJ Cover Crop Design Worksheet'!J3</f>
        <v>0</v>
      </c>
      <c r="J3" s="368"/>
      <c r="K3" s="368"/>
      <c r="L3" s="37"/>
      <c r="M3" s="364" t="s">
        <v>338</v>
      </c>
      <c r="N3" s="364"/>
      <c r="O3" s="364"/>
      <c r="P3" s="364"/>
      <c r="Q3" s="353"/>
      <c r="R3" s="353"/>
      <c r="S3" s="353"/>
      <c r="T3" s="353"/>
    </row>
    <row r="4" spans="1:20" x14ac:dyDescent="0.25">
      <c r="A4" s="197" t="s">
        <v>48</v>
      </c>
      <c r="B4" s="365">
        <f>'NJ Cover Crop Design Worksheet'!B4</f>
        <v>0</v>
      </c>
      <c r="C4" s="365"/>
      <c r="D4" s="365"/>
      <c r="E4" s="365"/>
      <c r="F4" s="365"/>
      <c r="G4" s="369" t="s">
        <v>50</v>
      </c>
      <c r="H4" s="369"/>
      <c r="I4" s="365">
        <f>'NJ Cover Crop Design Worksheet'!J4</f>
        <v>0</v>
      </c>
      <c r="J4" s="365"/>
      <c r="K4" s="365"/>
      <c r="L4" s="37"/>
      <c r="M4" s="364" t="s">
        <v>339</v>
      </c>
      <c r="N4" s="364"/>
      <c r="O4" s="364"/>
      <c r="P4" s="364"/>
      <c r="Q4" s="353"/>
      <c r="R4" s="353"/>
      <c r="S4" s="353"/>
      <c r="T4" s="353"/>
    </row>
    <row r="5" spans="1:20" ht="15" customHeight="1" x14ac:dyDescent="0.25">
      <c r="A5" s="197" t="s">
        <v>86</v>
      </c>
      <c r="B5" s="365">
        <f>'NJ Cover Crop Design Worksheet'!B5</f>
        <v>0</v>
      </c>
      <c r="C5" s="365"/>
      <c r="D5" s="365"/>
      <c r="E5" s="365"/>
      <c r="F5" s="365"/>
      <c r="G5" s="366" t="s">
        <v>231</v>
      </c>
      <c r="H5" s="366"/>
      <c r="I5" s="365">
        <f>'NJ Cover Crop Design Worksheet'!J5</f>
        <v>0</v>
      </c>
      <c r="J5" s="365"/>
      <c r="K5" s="365"/>
      <c r="L5" s="37"/>
      <c r="M5" s="354" t="s">
        <v>340</v>
      </c>
      <c r="N5" s="354"/>
      <c r="O5" s="354"/>
      <c r="P5" s="354"/>
      <c r="Q5" s="354"/>
      <c r="R5" s="354"/>
      <c r="S5" s="354"/>
      <c r="T5" s="354"/>
    </row>
    <row r="6" spans="1:20" ht="15" customHeight="1" x14ac:dyDescent="0.25">
      <c r="A6" s="197" t="s">
        <v>253</v>
      </c>
      <c r="B6" s="365">
        <f>'NJ Cover Crop Design Worksheet'!B6</f>
        <v>0</v>
      </c>
      <c r="C6" s="365"/>
      <c r="D6" s="365"/>
      <c r="E6" s="365"/>
      <c r="F6" s="365"/>
      <c r="G6" s="366" t="s">
        <v>254</v>
      </c>
      <c r="H6" s="366"/>
      <c r="I6" s="365">
        <f>'NJ Cover Crop Design Worksheet'!J6</f>
        <v>0</v>
      </c>
      <c r="J6" s="365"/>
      <c r="K6" s="365"/>
      <c r="L6" s="37"/>
      <c r="M6" s="351">
        <f>A16</f>
        <v>0</v>
      </c>
      <c r="N6" s="352"/>
      <c r="O6" s="352"/>
      <c r="P6" s="352"/>
      <c r="Q6" s="353"/>
      <c r="R6" s="353"/>
      <c r="S6" s="353"/>
      <c r="T6" s="353"/>
    </row>
    <row r="7" spans="1:20" ht="15.75" thickBot="1" x14ac:dyDescent="0.3">
      <c r="A7" s="49"/>
      <c r="B7" s="204"/>
      <c r="C7" s="204"/>
      <c r="D7" s="204"/>
      <c r="E7" s="35" t="str">
        <f>IF('NJ Cover Crop Design Worksheet'!E4="","",'NJ Cover Crop Design Worksheet'!E4)</f>
        <v/>
      </c>
      <c r="F7" s="367"/>
      <c r="G7" s="367"/>
      <c r="H7" s="367"/>
      <c r="I7" s="367"/>
      <c r="J7" s="35"/>
      <c r="K7" s="36"/>
      <c r="L7" s="34"/>
      <c r="M7" s="351">
        <f t="shared" ref="M7:M17" si="0">A17</f>
        <v>0</v>
      </c>
      <c r="N7" s="352"/>
      <c r="O7" s="352"/>
      <c r="P7" s="352"/>
      <c r="Q7" s="353"/>
      <c r="R7" s="353"/>
      <c r="S7" s="353"/>
      <c r="T7" s="353"/>
    </row>
    <row r="8" spans="1:20" ht="15" customHeight="1" thickTop="1" x14ac:dyDescent="0.25">
      <c r="A8" s="360" t="s">
        <v>245</v>
      </c>
      <c r="B8" s="360"/>
      <c r="C8" s="360"/>
      <c r="D8" s="360"/>
      <c r="E8" s="360"/>
      <c r="F8" s="360"/>
      <c r="G8" s="360"/>
      <c r="H8" s="360"/>
      <c r="I8" s="360"/>
      <c r="J8" s="360"/>
      <c r="K8" s="360"/>
      <c r="L8" s="144"/>
      <c r="M8" s="351">
        <f t="shared" si="0"/>
        <v>0</v>
      </c>
      <c r="N8" s="352"/>
      <c r="O8" s="352"/>
      <c r="P8" s="352"/>
      <c r="Q8" s="353"/>
      <c r="R8" s="353"/>
      <c r="S8" s="353"/>
      <c r="T8" s="353"/>
    </row>
    <row r="9" spans="1:20" ht="15" customHeight="1" x14ac:dyDescent="0.25">
      <c r="A9" s="361"/>
      <c r="B9" s="361"/>
      <c r="C9" s="361"/>
      <c r="D9" s="361"/>
      <c r="E9" s="361"/>
      <c r="F9" s="361"/>
      <c r="G9" s="361"/>
      <c r="H9" s="361"/>
      <c r="I9" s="361"/>
      <c r="J9" s="361"/>
      <c r="K9" s="361"/>
      <c r="L9" s="144"/>
      <c r="M9" s="351">
        <f t="shared" si="0"/>
        <v>0</v>
      </c>
      <c r="N9" s="352"/>
      <c r="O9" s="352"/>
      <c r="P9" s="352"/>
      <c r="Q9" s="353"/>
      <c r="R9" s="353"/>
      <c r="S9" s="353"/>
      <c r="T9" s="353"/>
    </row>
    <row r="10" spans="1:20" ht="15" customHeight="1" x14ac:dyDescent="0.25">
      <c r="A10" s="361"/>
      <c r="B10" s="361"/>
      <c r="C10" s="361"/>
      <c r="D10" s="361"/>
      <c r="E10" s="361"/>
      <c r="F10" s="361"/>
      <c r="G10" s="361"/>
      <c r="H10" s="361"/>
      <c r="I10" s="361"/>
      <c r="J10" s="361"/>
      <c r="K10" s="361"/>
      <c r="L10" s="144"/>
      <c r="M10" s="351">
        <f t="shared" si="0"/>
        <v>0</v>
      </c>
      <c r="N10" s="352"/>
      <c r="O10" s="352"/>
      <c r="P10" s="352"/>
      <c r="Q10" s="353"/>
      <c r="R10" s="353"/>
      <c r="S10" s="353"/>
      <c r="T10" s="353"/>
    </row>
    <row r="11" spans="1:20" ht="15" customHeight="1" thickBot="1" x14ac:dyDescent="0.3">
      <c r="A11" s="362"/>
      <c r="B11" s="362"/>
      <c r="C11" s="362"/>
      <c r="D11" s="362"/>
      <c r="E11" s="362"/>
      <c r="F11" s="362"/>
      <c r="G11" s="362"/>
      <c r="H11" s="362"/>
      <c r="I11" s="362"/>
      <c r="J11" s="362"/>
      <c r="K11" s="362"/>
      <c r="L11" s="144"/>
      <c r="M11" s="351">
        <f t="shared" si="0"/>
        <v>0</v>
      </c>
      <c r="N11" s="352"/>
      <c r="O11" s="352"/>
      <c r="P11" s="352"/>
      <c r="Q11" s="353"/>
      <c r="R11" s="353"/>
      <c r="S11" s="353"/>
      <c r="T11" s="353"/>
    </row>
    <row r="12" spans="1:20" ht="15" customHeight="1" thickTop="1" x14ac:dyDescent="0.25">
      <c r="A12" s="373" t="s">
        <v>68</v>
      </c>
      <c r="B12" s="374"/>
      <c r="C12" s="373" t="s">
        <v>265</v>
      </c>
      <c r="D12" s="379" t="s">
        <v>347</v>
      </c>
      <c r="E12" s="379" t="s">
        <v>234</v>
      </c>
      <c r="F12" s="379" t="s">
        <v>235</v>
      </c>
      <c r="G12" s="382" t="s">
        <v>262</v>
      </c>
      <c r="H12" s="382" t="s">
        <v>263</v>
      </c>
      <c r="I12" s="382"/>
      <c r="J12" s="357" t="s">
        <v>264</v>
      </c>
      <c r="K12" s="357" t="s">
        <v>266</v>
      </c>
      <c r="L12" s="144"/>
      <c r="M12" s="351">
        <f t="shared" si="0"/>
        <v>0</v>
      </c>
      <c r="N12" s="352"/>
      <c r="O12" s="352"/>
      <c r="P12" s="352"/>
      <c r="Q12" s="353"/>
      <c r="R12" s="353"/>
      <c r="S12" s="353"/>
      <c r="T12" s="353"/>
    </row>
    <row r="13" spans="1:20" ht="15" customHeight="1" x14ac:dyDescent="0.25">
      <c r="A13" s="375"/>
      <c r="B13" s="376"/>
      <c r="C13" s="375"/>
      <c r="D13" s="380"/>
      <c r="E13" s="380"/>
      <c r="F13" s="380"/>
      <c r="G13" s="383"/>
      <c r="H13" s="383"/>
      <c r="I13" s="383"/>
      <c r="J13" s="358"/>
      <c r="K13" s="358"/>
      <c r="L13" s="144"/>
      <c r="M13" s="351">
        <f t="shared" si="0"/>
        <v>0</v>
      </c>
      <c r="N13" s="352"/>
      <c r="O13" s="352"/>
      <c r="P13" s="352"/>
      <c r="Q13" s="353"/>
      <c r="R13" s="353"/>
      <c r="S13" s="353"/>
      <c r="T13" s="353"/>
    </row>
    <row r="14" spans="1:20" ht="15" customHeight="1" x14ac:dyDescent="0.25">
      <c r="A14" s="375"/>
      <c r="B14" s="376"/>
      <c r="C14" s="375"/>
      <c r="D14" s="380"/>
      <c r="E14" s="380"/>
      <c r="F14" s="380"/>
      <c r="G14" s="383"/>
      <c r="H14" s="383"/>
      <c r="I14" s="383"/>
      <c r="J14" s="358"/>
      <c r="K14" s="358"/>
      <c r="L14" s="144"/>
      <c r="M14" s="351">
        <f t="shared" si="0"/>
        <v>0</v>
      </c>
      <c r="N14" s="352"/>
      <c r="O14" s="352"/>
      <c r="P14" s="352"/>
      <c r="Q14" s="353"/>
      <c r="R14" s="353"/>
      <c r="S14" s="353"/>
      <c r="T14" s="353"/>
    </row>
    <row r="15" spans="1:20" ht="15" customHeight="1" x14ac:dyDescent="0.25">
      <c r="A15" s="377"/>
      <c r="B15" s="378"/>
      <c r="C15" s="377"/>
      <c r="D15" s="381"/>
      <c r="E15" s="381"/>
      <c r="F15" s="381"/>
      <c r="G15" s="384"/>
      <c r="H15" s="384"/>
      <c r="I15" s="384"/>
      <c r="J15" s="359"/>
      <c r="K15" s="359"/>
      <c r="L15" s="40"/>
      <c r="M15" s="351">
        <f t="shared" si="0"/>
        <v>0</v>
      </c>
      <c r="N15" s="352"/>
      <c r="O15" s="352"/>
      <c r="P15" s="352"/>
      <c r="Q15" s="353"/>
      <c r="R15" s="353"/>
      <c r="S15" s="353"/>
      <c r="T15" s="353"/>
    </row>
    <row r="16" spans="1:20" x14ac:dyDescent="0.25">
      <c r="A16" s="370">
        <f>'NJ Cover Crop Design Worksheet'!A41</f>
        <v>0</v>
      </c>
      <c r="B16" s="370"/>
      <c r="C16" s="198">
        <f>'NJ Cover Crop Design Worksheet'!D41</f>
        <v>0</v>
      </c>
      <c r="D16" s="170"/>
      <c r="E16" s="170"/>
      <c r="F16" s="170"/>
      <c r="G16" s="199">
        <f>(E16*F16)/100</f>
        <v>0</v>
      </c>
      <c r="H16" s="371">
        <f>(G16/100)*D16</f>
        <v>0</v>
      </c>
      <c r="I16" s="372"/>
      <c r="J16" s="200" t="e">
        <f>(1/(G16/100))*C16</f>
        <v>#DIV/0!</v>
      </c>
      <c r="K16" s="201">
        <f>H16-C16</f>
        <v>0</v>
      </c>
      <c r="L16" s="145"/>
      <c r="M16" s="351">
        <f t="shared" si="0"/>
        <v>0</v>
      </c>
      <c r="N16" s="352"/>
      <c r="O16" s="352"/>
      <c r="P16" s="352"/>
      <c r="Q16" s="353"/>
      <c r="R16" s="353"/>
      <c r="S16" s="353"/>
      <c r="T16" s="353"/>
    </row>
    <row r="17" spans="1:20" x14ac:dyDescent="0.25">
      <c r="A17" s="370">
        <f>'NJ Cover Crop Design Worksheet'!A42</f>
        <v>0</v>
      </c>
      <c r="B17" s="370"/>
      <c r="C17" s="198">
        <f>'NJ Cover Crop Design Worksheet'!D42</f>
        <v>0</v>
      </c>
      <c r="D17" s="170"/>
      <c r="E17" s="170"/>
      <c r="F17" s="170"/>
      <c r="G17" s="199">
        <f t="shared" ref="G17:G27" si="1">(E17*F17)/100</f>
        <v>0</v>
      </c>
      <c r="H17" s="371">
        <f t="shared" ref="H17:H27" si="2">(G17/100)*D17</f>
        <v>0</v>
      </c>
      <c r="I17" s="372"/>
      <c r="J17" s="200" t="e">
        <f t="shared" ref="J17:J27" si="3">(1/(G17/100))*C17</f>
        <v>#DIV/0!</v>
      </c>
      <c r="K17" s="201">
        <f t="shared" ref="K17:K27" si="4">H17-C17</f>
        <v>0</v>
      </c>
      <c r="L17" s="105"/>
      <c r="M17" s="351">
        <f t="shared" si="0"/>
        <v>0</v>
      </c>
      <c r="N17" s="352"/>
      <c r="O17" s="352"/>
      <c r="P17" s="352"/>
      <c r="Q17" s="353"/>
      <c r="R17" s="353"/>
      <c r="S17" s="353"/>
      <c r="T17" s="353"/>
    </row>
    <row r="18" spans="1:20" x14ac:dyDescent="0.25">
      <c r="A18" s="370">
        <f>'NJ Cover Crop Design Worksheet'!A43</f>
        <v>0</v>
      </c>
      <c r="B18" s="370"/>
      <c r="C18" s="198">
        <f>'NJ Cover Crop Design Worksheet'!D43</f>
        <v>0</v>
      </c>
      <c r="D18" s="170"/>
      <c r="E18" s="170"/>
      <c r="F18" s="170"/>
      <c r="G18" s="199">
        <f t="shared" si="1"/>
        <v>0</v>
      </c>
      <c r="H18" s="371">
        <f t="shared" si="2"/>
        <v>0</v>
      </c>
      <c r="I18" s="372"/>
      <c r="J18" s="200" t="e">
        <f t="shared" si="3"/>
        <v>#DIV/0!</v>
      </c>
      <c r="K18" s="201">
        <f t="shared" si="4"/>
        <v>0</v>
      </c>
      <c r="L18" s="145"/>
      <c r="M18" s="355" t="s">
        <v>341</v>
      </c>
      <c r="N18" s="355"/>
      <c r="O18" s="355"/>
      <c r="P18" s="355"/>
      <c r="Q18" s="355"/>
      <c r="R18" s="355"/>
      <c r="S18" s="355"/>
      <c r="T18" s="355"/>
    </row>
    <row r="19" spans="1:20" x14ac:dyDescent="0.25">
      <c r="A19" s="370">
        <f>'NJ Cover Crop Design Worksheet'!A44</f>
        <v>0</v>
      </c>
      <c r="B19" s="370"/>
      <c r="C19" s="198">
        <f>'NJ Cover Crop Design Worksheet'!D44</f>
        <v>0</v>
      </c>
      <c r="D19" s="170"/>
      <c r="E19" s="170"/>
      <c r="F19" s="170"/>
      <c r="G19" s="199">
        <f t="shared" si="1"/>
        <v>0</v>
      </c>
      <c r="H19" s="371">
        <f t="shared" si="2"/>
        <v>0</v>
      </c>
      <c r="I19" s="372"/>
      <c r="J19" s="200" t="e">
        <f t="shared" si="3"/>
        <v>#DIV/0!</v>
      </c>
      <c r="K19" s="201">
        <f t="shared" si="4"/>
        <v>0</v>
      </c>
      <c r="L19" s="105"/>
      <c r="M19" s="349">
        <f>A16</f>
        <v>0</v>
      </c>
      <c r="N19" s="350"/>
      <c r="O19" s="350"/>
      <c r="P19" s="350"/>
      <c r="Q19" s="348">
        <f>Q3*Q6</f>
        <v>0</v>
      </c>
      <c r="R19" s="348"/>
      <c r="S19" s="348"/>
      <c r="T19" s="348"/>
    </row>
    <row r="20" spans="1:20" x14ac:dyDescent="0.25">
      <c r="A20" s="370">
        <f>'NJ Cover Crop Design Worksheet'!A45</f>
        <v>0</v>
      </c>
      <c r="B20" s="370"/>
      <c r="C20" s="198">
        <f>'NJ Cover Crop Design Worksheet'!D45</f>
        <v>0</v>
      </c>
      <c r="D20" s="170"/>
      <c r="E20" s="170"/>
      <c r="F20" s="170"/>
      <c r="G20" s="199">
        <f t="shared" si="1"/>
        <v>0</v>
      </c>
      <c r="H20" s="371">
        <f t="shared" si="2"/>
        <v>0</v>
      </c>
      <c r="I20" s="372"/>
      <c r="J20" s="200" t="e">
        <f t="shared" si="3"/>
        <v>#DIV/0!</v>
      </c>
      <c r="K20" s="201">
        <f t="shared" si="4"/>
        <v>0</v>
      </c>
      <c r="L20" s="146"/>
      <c r="M20" s="349">
        <f t="shared" ref="M20:M30" si="5">A17</f>
        <v>0</v>
      </c>
      <c r="N20" s="350"/>
      <c r="O20" s="350"/>
      <c r="P20" s="350"/>
      <c r="Q20" s="348">
        <f>Q3*Q7</f>
        <v>0</v>
      </c>
      <c r="R20" s="348"/>
      <c r="S20" s="348"/>
      <c r="T20" s="348"/>
    </row>
    <row r="21" spans="1:20" x14ac:dyDescent="0.25">
      <c r="A21" s="370">
        <f>'NJ Cover Crop Design Worksheet'!A46</f>
        <v>0</v>
      </c>
      <c r="B21" s="370"/>
      <c r="C21" s="198">
        <f>'NJ Cover Crop Design Worksheet'!D46</f>
        <v>0</v>
      </c>
      <c r="D21" s="170"/>
      <c r="E21" s="170"/>
      <c r="F21" s="170"/>
      <c r="G21" s="199">
        <f t="shared" si="1"/>
        <v>0</v>
      </c>
      <c r="H21" s="371">
        <f t="shared" si="2"/>
        <v>0</v>
      </c>
      <c r="I21" s="372"/>
      <c r="J21" s="200" t="e">
        <f t="shared" si="3"/>
        <v>#DIV/0!</v>
      </c>
      <c r="K21" s="201">
        <f t="shared" si="4"/>
        <v>0</v>
      </c>
      <c r="L21" s="105"/>
      <c r="M21" s="349">
        <f t="shared" si="5"/>
        <v>0</v>
      </c>
      <c r="N21" s="350"/>
      <c r="O21" s="350"/>
      <c r="P21" s="350"/>
      <c r="Q21" s="348">
        <f>Q3*Q8</f>
        <v>0</v>
      </c>
      <c r="R21" s="348"/>
      <c r="S21" s="348"/>
      <c r="T21" s="348"/>
    </row>
    <row r="22" spans="1:20" x14ac:dyDescent="0.25">
      <c r="A22" s="370">
        <f>'NJ Cover Crop Design Worksheet'!A47</f>
        <v>0</v>
      </c>
      <c r="B22" s="370"/>
      <c r="C22" s="198">
        <f>'NJ Cover Crop Design Worksheet'!D47</f>
        <v>0</v>
      </c>
      <c r="D22" s="170"/>
      <c r="E22" s="170"/>
      <c r="F22" s="170"/>
      <c r="G22" s="199">
        <f t="shared" si="1"/>
        <v>0</v>
      </c>
      <c r="H22" s="371">
        <f t="shared" si="2"/>
        <v>0</v>
      </c>
      <c r="I22" s="372"/>
      <c r="J22" s="200" t="e">
        <f t="shared" si="3"/>
        <v>#DIV/0!</v>
      </c>
      <c r="K22" s="201">
        <f t="shared" si="4"/>
        <v>0</v>
      </c>
      <c r="L22" s="145"/>
      <c r="M22" s="349">
        <f t="shared" si="5"/>
        <v>0</v>
      </c>
      <c r="N22" s="350"/>
      <c r="O22" s="350"/>
      <c r="P22" s="350"/>
      <c r="Q22" s="348">
        <f>Q3*Q9</f>
        <v>0</v>
      </c>
      <c r="R22" s="348"/>
      <c r="S22" s="348"/>
      <c r="T22" s="348"/>
    </row>
    <row r="23" spans="1:20" x14ac:dyDescent="0.25">
      <c r="A23" s="370">
        <f>'NJ Cover Crop Design Worksheet'!A48</f>
        <v>0</v>
      </c>
      <c r="B23" s="370"/>
      <c r="C23" s="198">
        <f>'NJ Cover Crop Design Worksheet'!D48</f>
        <v>0</v>
      </c>
      <c r="D23" s="170"/>
      <c r="E23" s="170"/>
      <c r="F23" s="170"/>
      <c r="G23" s="199">
        <f t="shared" si="1"/>
        <v>0</v>
      </c>
      <c r="H23" s="371">
        <f t="shared" si="2"/>
        <v>0</v>
      </c>
      <c r="I23" s="372"/>
      <c r="J23" s="200" t="e">
        <f t="shared" si="3"/>
        <v>#DIV/0!</v>
      </c>
      <c r="K23" s="201">
        <f t="shared" si="4"/>
        <v>0</v>
      </c>
      <c r="L23" s="105"/>
      <c r="M23" s="349">
        <f t="shared" si="5"/>
        <v>0</v>
      </c>
      <c r="N23" s="350"/>
      <c r="O23" s="350"/>
      <c r="P23" s="350"/>
      <c r="Q23" s="348">
        <f>Q3*Q10</f>
        <v>0</v>
      </c>
      <c r="R23" s="348"/>
      <c r="S23" s="348"/>
      <c r="T23" s="348"/>
    </row>
    <row r="24" spans="1:20" x14ac:dyDescent="0.25">
      <c r="A24" s="370">
        <f>'NJ Cover Crop Design Worksheet'!A49</f>
        <v>0</v>
      </c>
      <c r="B24" s="370"/>
      <c r="C24" s="198">
        <f>'NJ Cover Crop Design Worksheet'!D49</f>
        <v>0</v>
      </c>
      <c r="D24" s="170"/>
      <c r="E24" s="170"/>
      <c r="F24" s="170"/>
      <c r="G24" s="199">
        <f t="shared" si="1"/>
        <v>0</v>
      </c>
      <c r="H24" s="371">
        <f t="shared" si="2"/>
        <v>0</v>
      </c>
      <c r="I24" s="372"/>
      <c r="J24" s="200" t="e">
        <f t="shared" si="3"/>
        <v>#DIV/0!</v>
      </c>
      <c r="K24" s="201">
        <f t="shared" si="4"/>
        <v>0</v>
      </c>
      <c r="L24" s="145"/>
      <c r="M24" s="349">
        <f t="shared" si="5"/>
        <v>0</v>
      </c>
      <c r="N24" s="350"/>
      <c r="O24" s="350"/>
      <c r="P24" s="350"/>
      <c r="Q24" s="348">
        <f>Q3*Q11</f>
        <v>0</v>
      </c>
      <c r="R24" s="348"/>
      <c r="S24" s="348"/>
      <c r="T24" s="348"/>
    </row>
    <row r="25" spans="1:20" x14ac:dyDescent="0.25">
      <c r="A25" s="370">
        <f>'NJ Cover Crop Design Worksheet'!A50</f>
        <v>0</v>
      </c>
      <c r="B25" s="370"/>
      <c r="C25" s="198">
        <f>'NJ Cover Crop Design Worksheet'!D50</f>
        <v>0</v>
      </c>
      <c r="D25" s="170"/>
      <c r="E25" s="170"/>
      <c r="F25" s="170"/>
      <c r="G25" s="199">
        <f t="shared" si="1"/>
        <v>0</v>
      </c>
      <c r="H25" s="371">
        <f t="shared" si="2"/>
        <v>0</v>
      </c>
      <c r="I25" s="372"/>
      <c r="J25" s="200" t="e">
        <f t="shared" si="3"/>
        <v>#DIV/0!</v>
      </c>
      <c r="K25" s="201">
        <f t="shared" si="4"/>
        <v>0</v>
      </c>
      <c r="L25" s="105"/>
      <c r="M25" s="349">
        <f t="shared" si="5"/>
        <v>0</v>
      </c>
      <c r="N25" s="350"/>
      <c r="O25" s="350"/>
      <c r="P25" s="350"/>
      <c r="Q25" s="348">
        <f>Q3*Q12</f>
        <v>0</v>
      </c>
      <c r="R25" s="348"/>
      <c r="S25" s="348"/>
      <c r="T25" s="348"/>
    </row>
    <row r="26" spans="1:20" x14ac:dyDescent="0.25">
      <c r="A26" s="370">
        <f>'NJ Cover Crop Design Worksheet'!A51</f>
        <v>0</v>
      </c>
      <c r="B26" s="370"/>
      <c r="C26" s="198">
        <f>'NJ Cover Crop Design Worksheet'!D51</f>
        <v>0</v>
      </c>
      <c r="D26" s="170"/>
      <c r="E26" s="170"/>
      <c r="F26" s="170"/>
      <c r="G26" s="199">
        <f t="shared" si="1"/>
        <v>0</v>
      </c>
      <c r="H26" s="371">
        <f t="shared" si="2"/>
        <v>0</v>
      </c>
      <c r="I26" s="372"/>
      <c r="J26" s="200" t="e">
        <f t="shared" si="3"/>
        <v>#DIV/0!</v>
      </c>
      <c r="K26" s="201">
        <f t="shared" si="4"/>
        <v>0</v>
      </c>
      <c r="L26" s="146"/>
      <c r="M26" s="349">
        <f t="shared" si="5"/>
        <v>0</v>
      </c>
      <c r="N26" s="350"/>
      <c r="O26" s="350"/>
      <c r="P26" s="350"/>
      <c r="Q26" s="348">
        <f>Q3*Q13</f>
        <v>0</v>
      </c>
      <c r="R26" s="348"/>
      <c r="S26" s="348"/>
      <c r="T26" s="348"/>
    </row>
    <row r="27" spans="1:20" x14ac:dyDescent="0.25">
      <c r="A27" s="370">
        <f>'NJ Cover Crop Design Worksheet'!A52</f>
        <v>0</v>
      </c>
      <c r="B27" s="370"/>
      <c r="C27" s="198">
        <f>'NJ Cover Crop Design Worksheet'!D52</f>
        <v>0</v>
      </c>
      <c r="D27" s="170"/>
      <c r="E27" s="170"/>
      <c r="F27" s="170"/>
      <c r="G27" s="199">
        <f t="shared" si="1"/>
        <v>0</v>
      </c>
      <c r="H27" s="371">
        <f t="shared" si="2"/>
        <v>0</v>
      </c>
      <c r="I27" s="372"/>
      <c r="J27" s="200" t="e">
        <f t="shared" si="3"/>
        <v>#DIV/0!</v>
      </c>
      <c r="K27" s="201">
        <f t="shared" si="4"/>
        <v>0</v>
      </c>
      <c r="L27" s="105"/>
      <c r="M27" s="349">
        <f t="shared" si="5"/>
        <v>0</v>
      </c>
      <c r="N27" s="350"/>
      <c r="O27" s="350"/>
      <c r="P27" s="350"/>
      <c r="Q27" s="348">
        <f>Q3*Q14</f>
        <v>0</v>
      </c>
      <c r="R27" s="348"/>
      <c r="S27" s="348"/>
      <c r="T27" s="348"/>
    </row>
    <row r="28" spans="1:20" ht="15.75" thickBot="1" x14ac:dyDescent="0.3">
      <c r="A28" s="387" t="s">
        <v>70</v>
      </c>
      <c r="B28" s="388"/>
      <c r="C28" s="53">
        <f>SUM(C16:C27)</f>
        <v>0</v>
      </c>
      <c r="D28" s="171"/>
      <c r="E28" s="171"/>
      <c r="F28" s="171"/>
      <c r="G28" s="172"/>
      <c r="H28" s="172"/>
      <c r="I28" s="172"/>
      <c r="J28" s="172"/>
      <c r="K28" s="173"/>
      <c r="L28" s="105"/>
      <c r="M28" s="349">
        <f t="shared" si="5"/>
        <v>0</v>
      </c>
      <c r="N28" s="350"/>
      <c r="O28" s="350"/>
      <c r="P28" s="350"/>
      <c r="Q28" s="348">
        <f>Q3*Q15</f>
        <v>0</v>
      </c>
      <c r="R28" s="348"/>
      <c r="S28" s="348"/>
      <c r="T28" s="348"/>
    </row>
    <row r="29" spans="1:20" ht="15.75" thickTop="1" x14ac:dyDescent="0.25">
      <c r="A29" s="385" t="s">
        <v>71</v>
      </c>
      <c r="B29" s="386"/>
      <c r="C29" s="386"/>
      <c r="D29" s="386"/>
      <c r="E29" s="386"/>
      <c r="F29" s="386"/>
      <c r="G29" s="386"/>
      <c r="H29" s="386"/>
      <c r="I29" s="386"/>
      <c r="J29" s="386"/>
      <c r="K29" s="386"/>
      <c r="L29" s="145"/>
      <c r="M29" s="349">
        <f t="shared" si="5"/>
        <v>0</v>
      </c>
      <c r="N29" s="350"/>
      <c r="O29" s="350"/>
      <c r="P29" s="350"/>
      <c r="Q29" s="348">
        <f>Q3*Q16</f>
        <v>0</v>
      </c>
      <c r="R29" s="348"/>
      <c r="S29" s="348"/>
      <c r="T29" s="348"/>
    </row>
    <row r="30" spans="1:20" x14ac:dyDescent="0.25">
      <c r="A30" s="393" t="s">
        <v>237</v>
      </c>
      <c r="B30" s="393"/>
      <c r="C30" s="393"/>
      <c r="D30" s="393"/>
      <c r="E30" s="393"/>
      <c r="F30" s="393"/>
      <c r="G30" s="393"/>
      <c r="H30" s="393"/>
      <c r="I30" s="393"/>
      <c r="J30" s="393"/>
      <c r="K30" s="393"/>
      <c r="L30" s="145"/>
      <c r="M30" s="349">
        <f t="shared" si="5"/>
        <v>0</v>
      </c>
      <c r="N30" s="350"/>
      <c r="O30" s="350"/>
      <c r="P30" s="350"/>
      <c r="Q30" s="348">
        <f>Q3*Q17</f>
        <v>0</v>
      </c>
      <c r="R30" s="348"/>
      <c r="S30" s="348"/>
      <c r="T30" s="348"/>
    </row>
    <row r="31" spans="1:20" x14ac:dyDescent="0.25">
      <c r="A31" s="394"/>
      <c r="B31" s="394"/>
      <c r="C31" s="394"/>
      <c r="D31" s="394"/>
      <c r="E31" s="394"/>
      <c r="F31" s="394"/>
      <c r="G31" s="394"/>
      <c r="H31" s="394"/>
      <c r="I31" s="394"/>
      <c r="J31" s="394"/>
      <c r="K31" s="394"/>
      <c r="L31" s="145"/>
      <c r="M31" s="347" t="s">
        <v>349</v>
      </c>
      <c r="N31" s="347"/>
      <c r="O31" s="347"/>
      <c r="P31" s="347"/>
      <c r="Q31" s="347"/>
      <c r="R31" s="347"/>
      <c r="S31" s="347"/>
      <c r="T31" s="347"/>
    </row>
    <row r="32" spans="1:20" x14ac:dyDescent="0.25">
      <c r="A32" s="394"/>
      <c r="B32" s="394"/>
      <c r="C32" s="394"/>
      <c r="D32" s="394"/>
      <c r="E32" s="394"/>
      <c r="F32" s="394"/>
      <c r="G32" s="394"/>
      <c r="H32" s="394"/>
      <c r="I32" s="394"/>
      <c r="J32" s="394"/>
      <c r="K32" s="394"/>
      <c r="L32" s="145"/>
      <c r="M32" s="344">
        <f>A16</f>
        <v>0</v>
      </c>
      <c r="N32" s="345"/>
      <c r="O32" s="345"/>
      <c r="P32" s="345"/>
      <c r="Q32" s="346" t="e">
        <f xml:space="preserve"> Q19*(Q4/Q3)</f>
        <v>#DIV/0!</v>
      </c>
      <c r="R32" s="346"/>
      <c r="S32" s="346"/>
      <c r="T32" s="346"/>
    </row>
    <row r="33" spans="1:20" x14ac:dyDescent="0.25">
      <c r="A33" s="394"/>
      <c r="B33" s="394"/>
      <c r="C33" s="394"/>
      <c r="D33" s="394"/>
      <c r="E33" s="394"/>
      <c r="F33" s="394"/>
      <c r="G33" s="394"/>
      <c r="H33" s="394"/>
      <c r="I33" s="394"/>
      <c r="J33" s="394"/>
      <c r="K33" s="394"/>
      <c r="L33" s="145"/>
      <c r="M33" s="344">
        <f t="shared" ref="M33:M43" si="6">A17</f>
        <v>0</v>
      </c>
      <c r="N33" s="345"/>
      <c r="O33" s="345"/>
      <c r="P33" s="345"/>
      <c r="Q33" s="346" t="e">
        <f xml:space="preserve"> Q20*(Q4/Q3)</f>
        <v>#DIV/0!</v>
      </c>
      <c r="R33" s="346"/>
      <c r="S33" s="346"/>
      <c r="T33" s="346"/>
    </row>
    <row r="34" spans="1:20" x14ac:dyDescent="0.25">
      <c r="A34" s="393" t="s">
        <v>236</v>
      </c>
      <c r="B34" s="393"/>
      <c r="C34" s="393"/>
      <c r="D34" s="393"/>
      <c r="E34" s="393"/>
      <c r="F34" s="393"/>
      <c r="G34" s="393"/>
      <c r="H34" s="393"/>
      <c r="I34" s="393"/>
      <c r="J34" s="393"/>
      <c r="K34" s="393"/>
      <c r="L34" s="145"/>
      <c r="M34" s="344">
        <f t="shared" si="6"/>
        <v>0</v>
      </c>
      <c r="N34" s="345"/>
      <c r="O34" s="345"/>
      <c r="P34" s="345"/>
      <c r="Q34" s="346" t="e">
        <f xml:space="preserve"> Q21*(Q4/Q3)</f>
        <v>#DIV/0!</v>
      </c>
      <c r="R34" s="346"/>
      <c r="S34" s="346"/>
      <c r="T34" s="346"/>
    </row>
    <row r="35" spans="1:20" ht="21" customHeight="1" x14ac:dyDescent="0.25">
      <c r="A35" s="394"/>
      <c r="B35" s="394"/>
      <c r="C35" s="394"/>
      <c r="D35" s="394"/>
      <c r="E35" s="394"/>
      <c r="F35" s="394"/>
      <c r="G35" s="394"/>
      <c r="H35" s="394"/>
      <c r="I35" s="394"/>
      <c r="J35" s="394"/>
      <c r="K35" s="394"/>
      <c r="L35" s="145"/>
      <c r="M35" s="344">
        <f t="shared" si="6"/>
        <v>0</v>
      </c>
      <c r="N35" s="345"/>
      <c r="O35" s="345"/>
      <c r="P35" s="345"/>
      <c r="Q35" s="346" t="e">
        <f xml:space="preserve"> Q22*(Q4/Q3)</f>
        <v>#DIV/0!</v>
      </c>
      <c r="R35" s="346"/>
      <c r="S35" s="346"/>
      <c r="T35" s="346"/>
    </row>
    <row r="36" spans="1:20" x14ac:dyDescent="0.25">
      <c r="A36" s="393" t="s">
        <v>238</v>
      </c>
      <c r="B36" s="393"/>
      <c r="C36" s="393"/>
      <c r="D36" s="393"/>
      <c r="E36" s="393"/>
      <c r="F36" s="393"/>
      <c r="G36" s="393"/>
      <c r="H36" s="393"/>
      <c r="I36" s="393"/>
      <c r="J36" s="393"/>
      <c r="K36" s="393"/>
      <c r="L36" s="145"/>
      <c r="M36" s="344">
        <f t="shared" si="6"/>
        <v>0</v>
      </c>
      <c r="N36" s="345"/>
      <c r="O36" s="345"/>
      <c r="P36" s="345"/>
      <c r="Q36" s="346" t="e">
        <f xml:space="preserve"> Q23*(Q4/Q3)</f>
        <v>#DIV/0!</v>
      </c>
      <c r="R36" s="346"/>
      <c r="S36" s="346"/>
      <c r="T36" s="346"/>
    </row>
    <row r="37" spans="1:20" ht="21" customHeight="1" x14ac:dyDescent="0.25">
      <c r="A37" s="394"/>
      <c r="B37" s="394"/>
      <c r="C37" s="394"/>
      <c r="D37" s="394"/>
      <c r="E37" s="394"/>
      <c r="F37" s="394"/>
      <c r="G37" s="394"/>
      <c r="H37" s="394"/>
      <c r="I37" s="394"/>
      <c r="J37" s="394"/>
      <c r="K37" s="394"/>
      <c r="L37" s="145"/>
      <c r="M37" s="344">
        <f t="shared" si="6"/>
        <v>0</v>
      </c>
      <c r="N37" s="345"/>
      <c r="O37" s="345"/>
      <c r="P37" s="345"/>
      <c r="Q37" s="346" t="e">
        <f xml:space="preserve"> Q24*(Q4/Q3)</f>
        <v>#DIV/0!</v>
      </c>
      <c r="R37" s="346"/>
      <c r="S37" s="346"/>
      <c r="T37" s="346"/>
    </row>
    <row r="38" spans="1:20" x14ac:dyDescent="0.25">
      <c r="A38" s="393" t="s">
        <v>239</v>
      </c>
      <c r="B38" s="393"/>
      <c r="C38" s="393"/>
      <c r="D38" s="393"/>
      <c r="E38" s="393"/>
      <c r="F38" s="393"/>
      <c r="G38" s="393"/>
      <c r="H38" s="393"/>
      <c r="I38" s="393"/>
      <c r="J38" s="393"/>
      <c r="K38" s="393"/>
      <c r="L38" s="15"/>
      <c r="M38" s="344">
        <f t="shared" si="6"/>
        <v>0</v>
      </c>
      <c r="N38" s="345"/>
      <c r="O38" s="345"/>
      <c r="P38" s="345"/>
      <c r="Q38" s="346" t="e">
        <f xml:space="preserve"> Q25*(Q4/Q3)</f>
        <v>#DIV/0!</v>
      </c>
      <c r="R38" s="346"/>
      <c r="S38" s="346"/>
      <c r="T38" s="346"/>
    </row>
    <row r="39" spans="1:20" ht="29.25" customHeight="1" x14ac:dyDescent="0.25">
      <c r="A39" s="395" t="s">
        <v>270</v>
      </c>
      <c r="B39" s="395"/>
      <c r="C39" s="395"/>
      <c r="D39" s="395"/>
      <c r="E39" s="395"/>
      <c r="F39" s="395"/>
      <c r="G39" s="395"/>
      <c r="H39" s="395"/>
      <c r="I39" s="395"/>
      <c r="J39" s="395"/>
      <c r="K39" s="395"/>
      <c r="M39" s="344">
        <f t="shared" si="6"/>
        <v>0</v>
      </c>
      <c r="N39" s="345"/>
      <c r="O39" s="345"/>
      <c r="P39" s="345"/>
      <c r="Q39" s="346" t="e">
        <f xml:space="preserve"> Q26*(Q4/Q3)</f>
        <v>#DIV/0!</v>
      </c>
      <c r="R39" s="346"/>
      <c r="S39" s="346"/>
      <c r="T39" s="346"/>
    </row>
    <row r="40" spans="1:20" x14ac:dyDescent="0.25">
      <c r="A40" s="396" t="s">
        <v>240</v>
      </c>
      <c r="B40" s="396"/>
      <c r="C40" s="396"/>
      <c r="D40" s="396"/>
      <c r="E40" s="396"/>
      <c r="F40" s="396"/>
      <c r="G40" s="396"/>
      <c r="H40" s="396"/>
      <c r="I40" s="396"/>
      <c r="J40" s="396"/>
      <c r="K40" s="396"/>
      <c r="L40" s="145"/>
      <c r="M40" s="344">
        <f t="shared" si="6"/>
        <v>0</v>
      </c>
      <c r="N40" s="345"/>
      <c r="O40" s="345"/>
      <c r="P40" s="345"/>
      <c r="Q40" s="346" t="e">
        <f xml:space="preserve"> Q27*(Q4/Q3)</f>
        <v>#DIV/0!</v>
      </c>
      <c r="R40" s="346"/>
      <c r="S40" s="346"/>
      <c r="T40" s="346"/>
    </row>
    <row r="41" spans="1:20" x14ac:dyDescent="0.25">
      <c r="A41" s="397"/>
      <c r="B41" s="397"/>
      <c r="C41" s="397"/>
      <c r="D41" s="397"/>
      <c r="E41" s="397"/>
      <c r="F41" s="397"/>
      <c r="G41" s="397"/>
      <c r="H41" s="397"/>
      <c r="I41" s="397"/>
      <c r="J41" s="397"/>
      <c r="K41" s="397"/>
      <c r="L41" s="112"/>
      <c r="M41" s="344">
        <f t="shared" si="6"/>
        <v>0</v>
      </c>
      <c r="N41" s="345"/>
      <c r="O41" s="345"/>
      <c r="P41" s="345"/>
      <c r="Q41" s="346" t="e">
        <f xml:space="preserve"> Q28*(Q4/Q3)</f>
        <v>#DIV/0!</v>
      </c>
      <c r="R41" s="346"/>
      <c r="S41" s="346"/>
      <c r="T41" s="346"/>
    </row>
    <row r="42" spans="1:20" x14ac:dyDescent="0.25">
      <c r="A42" s="397"/>
      <c r="B42" s="397"/>
      <c r="C42" s="397"/>
      <c r="D42" s="397"/>
      <c r="E42" s="397"/>
      <c r="F42" s="397"/>
      <c r="G42" s="397"/>
      <c r="H42" s="397"/>
      <c r="I42" s="397"/>
      <c r="J42" s="397"/>
      <c r="K42" s="397"/>
      <c r="L42" s="147"/>
      <c r="M42" s="344">
        <f t="shared" si="6"/>
        <v>0</v>
      </c>
      <c r="N42" s="345"/>
      <c r="O42" s="345"/>
      <c r="P42" s="345"/>
      <c r="Q42" s="346" t="e">
        <f xml:space="preserve"> Q29*(Q4/Q3)</f>
        <v>#DIV/0!</v>
      </c>
      <c r="R42" s="346"/>
      <c r="S42" s="346"/>
      <c r="T42" s="346"/>
    </row>
    <row r="43" spans="1:20" x14ac:dyDescent="0.25">
      <c r="A43" s="397"/>
      <c r="B43" s="397"/>
      <c r="C43" s="397"/>
      <c r="D43" s="397"/>
      <c r="E43" s="397"/>
      <c r="F43" s="397"/>
      <c r="G43" s="397"/>
      <c r="H43" s="397"/>
      <c r="I43" s="397"/>
      <c r="J43" s="397"/>
      <c r="K43" s="397"/>
      <c r="L43" s="147"/>
      <c r="M43" s="344">
        <f t="shared" si="6"/>
        <v>0</v>
      </c>
      <c r="N43" s="345"/>
      <c r="O43" s="345"/>
      <c r="P43" s="345"/>
      <c r="Q43" s="346" t="e">
        <f xml:space="preserve"> Q30*(Q4/Q3)</f>
        <v>#DIV/0!</v>
      </c>
      <c r="R43" s="346"/>
      <c r="S43" s="346"/>
      <c r="T43" s="346"/>
    </row>
    <row r="44" spans="1:20" ht="15.75" thickBot="1" x14ac:dyDescent="0.3">
      <c r="A44" s="398"/>
      <c r="B44" s="398"/>
      <c r="C44" s="398"/>
      <c r="D44" s="398"/>
      <c r="E44" s="398"/>
      <c r="F44" s="398"/>
      <c r="G44" s="398"/>
      <c r="H44" s="398"/>
      <c r="I44" s="398"/>
      <c r="J44" s="398"/>
      <c r="K44" s="398"/>
      <c r="L44" s="147"/>
      <c r="M44" s="147"/>
      <c r="N44" s="147"/>
    </row>
    <row r="45" spans="1:20" ht="79.5" customHeight="1" thickTop="1" x14ac:dyDescent="0.25">
      <c r="A45" s="399" t="s">
        <v>241</v>
      </c>
      <c r="B45" s="399"/>
      <c r="C45" s="399"/>
      <c r="D45" s="399"/>
      <c r="E45" s="399"/>
      <c r="F45" s="399"/>
      <c r="G45" s="399"/>
      <c r="H45" s="399"/>
      <c r="I45" s="399"/>
      <c r="J45" s="399"/>
      <c r="K45" s="399"/>
      <c r="L45" s="147"/>
      <c r="M45" s="149"/>
      <c r="N45" s="147"/>
    </row>
    <row r="46" spans="1:20" ht="33" customHeight="1" x14ac:dyDescent="0.25">
      <c r="A46" s="205" t="s">
        <v>242</v>
      </c>
      <c r="B46" s="391"/>
      <c r="C46" s="391"/>
      <c r="D46" s="391"/>
      <c r="E46" s="391"/>
      <c r="F46" s="391"/>
      <c r="G46" s="391"/>
      <c r="H46" s="392" t="s">
        <v>243</v>
      </c>
      <c r="I46" s="392"/>
      <c r="J46" s="391"/>
      <c r="K46" s="391"/>
      <c r="L46" s="105"/>
      <c r="M46" s="105"/>
      <c r="N46" s="39"/>
    </row>
    <row r="47" spans="1:20" ht="64.5" customHeight="1" x14ac:dyDescent="0.25">
      <c r="A47" s="389" t="s">
        <v>346</v>
      </c>
      <c r="B47" s="389"/>
      <c r="C47" s="389"/>
      <c r="D47" s="389"/>
      <c r="E47" s="389"/>
      <c r="F47" s="389"/>
      <c r="G47" s="389"/>
      <c r="H47" s="389"/>
      <c r="I47" s="389"/>
      <c r="J47" s="389"/>
      <c r="K47" s="389"/>
      <c r="L47" s="39"/>
      <c r="M47" s="39"/>
      <c r="N47" s="39"/>
    </row>
    <row r="48" spans="1:20" ht="93.75" customHeight="1" x14ac:dyDescent="0.25">
      <c r="A48" s="390"/>
      <c r="B48" s="390"/>
      <c r="C48" s="390"/>
      <c r="D48" s="390"/>
      <c r="E48" s="390"/>
      <c r="F48" s="390"/>
      <c r="G48" s="390"/>
      <c r="H48" s="390"/>
      <c r="I48" s="390"/>
      <c r="J48" s="390"/>
      <c r="K48" s="390"/>
      <c r="L48" s="39"/>
      <c r="M48" s="39"/>
      <c r="N48" s="39"/>
    </row>
    <row r="49" spans="1:14" ht="30" x14ac:dyDescent="0.25">
      <c r="A49" s="205" t="s">
        <v>242</v>
      </c>
      <c r="B49" s="391"/>
      <c r="C49" s="391"/>
      <c r="D49" s="391"/>
      <c r="E49" s="391"/>
      <c r="F49" s="391"/>
      <c r="G49" s="391"/>
      <c r="H49" s="392" t="s">
        <v>243</v>
      </c>
      <c r="I49" s="392"/>
      <c r="J49" s="391"/>
      <c r="K49" s="391"/>
      <c r="L49" s="43"/>
      <c r="M49" s="43"/>
      <c r="N49" s="39"/>
    </row>
    <row r="50" spans="1:14" x14ac:dyDescent="0.25">
      <c r="A50" s="148"/>
      <c r="B50" s="148"/>
      <c r="C50" s="148"/>
      <c r="D50" s="148"/>
      <c r="E50" s="148"/>
      <c r="F50" s="148"/>
      <c r="G50" s="148"/>
      <c r="H50" s="148"/>
      <c r="I50" s="148"/>
      <c r="J50" s="148"/>
      <c r="K50" s="148"/>
      <c r="L50" s="148"/>
      <c r="M50" s="148"/>
      <c r="N50" s="148"/>
    </row>
    <row r="51" spans="1:14" x14ac:dyDescent="0.25">
      <c r="A51" s="38"/>
      <c r="B51" s="43"/>
      <c r="C51" s="43"/>
      <c r="D51" s="43"/>
      <c r="E51" s="43"/>
      <c r="F51" s="43"/>
      <c r="G51" s="43"/>
      <c r="H51" s="43"/>
      <c r="I51" s="43"/>
      <c r="J51" s="43"/>
      <c r="K51" s="43"/>
      <c r="L51" s="43"/>
      <c r="M51" s="43"/>
      <c r="N51" s="39"/>
    </row>
    <row r="52" spans="1:14" x14ac:dyDescent="0.25">
      <c r="A52" s="105"/>
      <c r="B52" s="105"/>
      <c r="C52" s="105"/>
      <c r="D52" s="105"/>
      <c r="E52" s="105"/>
      <c r="F52" s="43"/>
      <c r="G52" s="43"/>
      <c r="H52" s="43"/>
      <c r="I52" s="105"/>
      <c r="J52" s="105"/>
      <c r="K52" s="105"/>
      <c r="L52" s="105"/>
      <c r="M52" s="105"/>
      <c r="N52" s="44"/>
    </row>
    <row r="53" spans="1:14" x14ac:dyDescent="0.25">
      <c r="A53" s="105"/>
      <c r="B53" s="105"/>
      <c r="C53" s="105"/>
      <c r="D53" s="105"/>
      <c r="E53" s="105"/>
      <c r="F53" s="43"/>
      <c r="G53" s="43"/>
      <c r="H53" s="43"/>
      <c r="I53" s="105"/>
      <c r="J53" s="105"/>
      <c r="K53" s="105"/>
      <c r="L53" s="105"/>
      <c r="M53" s="105"/>
      <c r="N53" s="39"/>
    </row>
    <row r="54" spans="1:14" x14ac:dyDescent="0.25">
      <c r="A54" s="46"/>
      <c r="B54" s="16"/>
      <c r="C54" s="39"/>
      <c r="D54" s="39"/>
      <c r="E54" s="39"/>
      <c r="F54" s="39"/>
      <c r="G54" s="39"/>
      <c r="H54" s="39"/>
      <c r="I54" s="46"/>
      <c r="J54" s="39"/>
      <c r="K54" s="39"/>
      <c r="L54" s="39"/>
      <c r="M54" s="39"/>
      <c r="N54" s="45"/>
    </row>
    <row r="55" spans="1:14" x14ac:dyDescent="0.25">
      <c r="A55" s="129"/>
      <c r="B55" s="129"/>
      <c r="C55" s="129"/>
      <c r="D55" s="129"/>
      <c r="E55" s="129"/>
      <c r="F55" s="129"/>
      <c r="G55" s="129"/>
      <c r="H55" s="129"/>
      <c r="I55" s="129"/>
      <c r="J55" s="129"/>
      <c r="K55" s="129"/>
      <c r="L55" s="129"/>
      <c r="M55" s="129"/>
    </row>
  </sheetData>
  <sheetProtection algorithmName="SHA-512" hashValue="nmgn7C8GBCw5Gz8dBkTqbEGANPgPo2WsvU8ei3OFURIgbotVEqGXbfmI4JnjCgNvWLZ1o9iatoWdhSQLbPftdA==" saltValue="F5ab80yE5HjHnmA42nQFDA==" spinCount="100000" sheet="1" objects="1" scenarios="1" formatRows="0" selectLockedCells="1"/>
  <protectedRanges>
    <protectedRange sqref="A45:A46 A52 I52 C44:N45 A42:B44 H49 A49 A16:C27 E30:E38 L16:L37 F29:F38 A30:A39 H46 C42:L43 M31:M43 D16:F28" name="Range1"/>
  </protectedRanges>
  <mergeCells count="149">
    <mergeCell ref="A47:K47"/>
    <mergeCell ref="A48:K48"/>
    <mergeCell ref="B49:G49"/>
    <mergeCell ref="H49:I49"/>
    <mergeCell ref="J49:K49"/>
    <mergeCell ref="B46:G46"/>
    <mergeCell ref="H46:I46"/>
    <mergeCell ref="J46:K46"/>
    <mergeCell ref="A30:K30"/>
    <mergeCell ref="A31:K33"/>
    <mergeCell ref="A34:K34"/>
    <mergeCell ref="A35:K35"/>
    <mergeCell ref="A36:K36"/>
    <mergeCell ref="A37:K37"/>
    <mergeCell ref="A38:K38"/>
    <mergeCell ref="A39:K39"/>
    <mergeCell ref="A40:K40"/>
    <mergeCell ref="A41:K44"/>
    <mergeCell ref="A45:K45"/>
    <mergeCell ref="A22:B22"/>
    <mergeCell ref="H22:I22"/>
    <mergeCell ref="A29:K29"/>
    <mergeCell ref="A23:B23"/>
    <mergeCell ref="H23:I23"/>
    <mergeCell ref="A24:B24"/>
    <mergeCell ref="H24:I24"/>
    <mergeCell ref="A25:B25"/>
    <mergeCell ref="H25:I25"/>
    <mergeCell ref="A26:B26"/>
    <mergeCell ref="H26:I26"/>
    <mergeCell ref="A27:B27"/>
    <mergeCell ref="H27:I27"/>
    <mergeCell ref="A28:B28"/>
    <mergeCell ref="A17:B17"/>
    <mergeCell ref="H17:I17"/>
    <mergeCell ref="A18:B18"/>
    <mergeCell ref="H18:I18"/>
    <mergeCell ref="A19:B19"/>
    <mergeCell ref="H19:I19"/>
    <mergeCell ref="A20:B20"/>
    <mergeCell ref="H20:I20"/>
    <mergeCell ref="A21:B21"/>
    <mergeCell ref="H21:I21"/>
    <mergeCell ref="A16:B16"/>
    <mergeCell ref="H16:I16"/>
    <mergeCell ref="A12:B15"/>
    <mergeCell ref="C12:C15"/>
    <mergeCell ref="D12:D15"/>
    <mergeCell ref="E12:E15"/>
    <mergeCell ref="F12:F15"/>
    <mergeCell ref="G12:G15"/>
    <mergeCell ref="H12:I15"/>
    <mergeCell ref="B3:F3"/>
    <mergeCell ref="G3:H3"/>
    <mergeCell ref="I3:K3"/>
    <mergeCell ref="B4:F4"/>
    <mergeCell ref="G4:H4"/>
    <mergeCell ref="I4:K4"/>
    <mergeCell ref="B5:F5"/>
    <mergeCell ref="G5:H5"/>
    <mergeCell ref="I5:K5"/>
    <mergeCell ref="A1:H1"/>
    <mergeCell ref="J12:J15"/>
    <mergeCell ref="K12:K15"/>
    <mergeCell ref="A8:K11"/>
    <mergeCell ref="M2:T2"/>
    <mergeCell ref="M6:P6"/>
    <mergeCell ref="M7:P7"/>
    <mergeCell ref="M8:P8"/>
    <mergeCell ref="M9:P9"/>
    <mergeCell ref="M10:P10"/>
    <mergeCell ref="M11:P11"/>
    <mergeCell ref="M12:P12"/>
    <mergeCell ref="M13:P13"/>
    <mergeCell ref="M14:P14"/>
    <mergeCell ref="M15:P15"/>
    <mergeCell ref="M3:P3"/>
    <mergeCell ref="M4:P4"/>
    <mergeCell ref="B6:F6"/>
    <mergeCell ref="G6:H6"/>
    <mergeCell ref="I6:K6"/>
    <mergeCell ref="F7:I7"/>
    <mergeCell ref="Q3:T3"/>
    <mergeCell ref="Q4:T4"/>
    <mergeCell ref="Q6:T6"/>
    <mergeCell ref="Q7:T7"/>
    <mergeCell ref="Q8:T8"/>
    <mergeCell ref="Q9:T9"/>
    <mergeCell ref="Q10:T10"/>
    <mergeCell ref="Q11:T11"/>
    <mergeCell ref="Q12:T12"/>
    <mergeCell ref="Q17:T17"/>
    <mergeCell ref="M5:T5"/>
    <mergeCell ref="M18:T18"/>
    <mergeCell ref="M19:P19"/>
    <mergeCell ref="M20:P20"/>
    <mergeCell ref="Q19:T19"/>
    <mergeCell ref="Q20:T20"/>
    <mergeCell ref="M16:P16"/>
    <mergeCell ref="M17:P17"/>
    <mergeCell ref="Q13:T13"/>
    <mergeCell ref="Q14:T14"/>
    <mergeCell ref="Q15:T15"/>
    <mergeCell ref="Q16:T16"/>
    <mergeCell ref="Q21:T21"/>
    <mergeCell ref="Q22:T22"/>
    <mergeCell ref="Q23:T23"/>
    <mergeCell ref="Q24:T24"/>
    <mergeCell ref="Q25:T25"/>
    <mergeCell ref="M26:P26"/>
    <mergeCell ref="M27:P27"/>
    <mergeCell ref="M28:P28"/>
    <mergeCell ref="M29:P29"/>
    <mergeCell ref="M21:P21"/>
    <mergeCell ref="M22:P22"/>
    <mergeCell ref="M23:P23"/>
    <mergeCell ref="M24:P24"/>
    <mergeCell ref="M25:P25"/>
    <mergeCell ref="M31:T31"/>
    <mergeCell ref="M32:P32"/>
    <mergeCell ref="M33:P33"/>
    <mergeCell ref="M34:P34"/>
    <mergeCell ref="M35:P35"/>
    <mergeCell ref="Q26:T26"/>
    <mergeCell ref="Q27:T27"/>
    <mergeCell ref="Q28:T28"/>
    <mergeCell ref="Q29:T29"/>
    <mergeCell ref="Q30:T30"/>
    <mergeCell ref="M30:P30"/>
    <mergeCell ref="M41:P41"/>
    <mergeCell ref="M42:P42"/>
    <mergeCell ref="M43:P43"/>
    <mergeCell ref="Q32:T32"/>
    <mergeCell ref="Q33:T33"/>
    <mergeCell ref="Q34:T34"/>
    <mergeCell ref="Q35:T35"/>
    <mergeCell ref="Q36:T36"/>
    <mergeCell ref="Q37:T37"/>
    <mergeCell ref="Q38:T38"/>
    <mergeCell ref="Q39:T39"/>
    <mergeCell ref="Q40:T40"/>
    <mergeCell ref="Q41:T41"/>
    <mergeCell ref="Q42:T42"/>
    <mergeCell ref="Q43:T43"/>
    <mergeCell ref="M36:P36"/>
    <mergeCell ref="M37:P37"/>
    <mergeCell ref="M38:P38"/>
    <mergeCell ref="M39:P39"/>
    <mergeCell ref="M40:P40"/>
  </mergeCells>
  <pageMargins left="0.5" right="0.5" top="0.5" bottom="0.5" header="0.3" footer="0.3"/>
  <pageSetup scale="99" orientation="portrait" verticalDpi="598"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E20"/>
  <sheetViews>
    <sheetView zoomScaleNormal="100" workbookViewId="0">
      <selection activeCell="D5" sqref="D5"/>
    </sheetView>
  </sheetViews>
  <sheetFormatPr defaultRowHeight="15" x14ac:dyDescent="0.25"/>
  <cols>
    <col min="1" max="5" width="17.7109375" customWidth="1"/>
  </cols>
  <sheetData>
    <row r="1" spans="1:5" ht="18" customHeight="1" x14ac:dyDescent="0.25">
      <c r="A1" s="400" t="s">
        <v>271</v>
      </c>
      <c r="B1" s="400"/>
      <c r="C1" s="400"/>
      <c r="D1" s="400"/>
      <c r="E1" s="400"/>
    </row>
    <row r="2" spans="1:5" ht="16.5" customHeight="1" x14ac:dyDescent="0.25">
      <c r="A2" s="401" t="s">
        <v>277</v>
      </c>
      <c r="B2" s="401"/>
      <c r="C2" s="401"/>
      <c r="D2" s="401"/>
      <c r="E2" s="401"/>
    </row>
    <row r="3" spans="1:5" ht="16.5" customHeight="1" x14ac:dyDescent="0.25">
      <c r="A3" s="179" t="s">
        <v>272</v>
      </c>
      <c r="B3" s="179" t="s">
        <v>273</v>
      </c>
      <c r="C3" s="179" t="s">
        <v>275</v>
      </c>
      <c r="D3" s="179" t="s">
        <v>276</v>
      </c>
      <c r="E3" s="179" t="s">
        <v>274</v>
      </c>
    </row>
    <row r="4" spans="1:5" ht="24.95" customHeight="1" x14ac:dyDescent="0.25">
      <c r="A4" s="202"/>
      <c r="B4" s="202"/>
      <c r="C4" s="202"/>
      <c r="D4" s="202"/>
      <c r="E4" s="202"/>
    </row>
    <row r="5" spans="1:5" ht="24.95" customHeight="1" x14ac:dyDescent="0.25">
      <c r="A5" s="202"/>
      <c r="B5" s="202"/>
      <c r="C5" s="202"/>
      <c r="D5" s="202"/>
      <c r="E5" s="202"/>
    </row>
    <row r="6" spans="1:5" ht="24.95" customHeight="1" x14ac:dyDescent="0.25">
      <c r="A6" s="202"/>
      <c r="B6" s="202"/>
      <c r="C6" s="202"/>
      <c r="D6" s="202"/>
      <c r="E6" s="202"/>
    </row>
    <row r="7" spans="1:5" ht="24.95" customHeight="1" x14ac:dyDescent="0.25">
      <c r="A7" s="202"/>
      <c r="B7" s="202"/>
      <c r="C7" s="202"/>
      <c r="D7" s="202"/>
      <c r="E7" s="202"/>
    </row>
    <row r="8" spans="1:5" ht="24.95" customHeight="1" x14ac:dyDescent="0.25">
      <c r="A8" s="202"/>
      <c r="B8" s="202"/>
      <c r="C8" s="202"/>
      <c r="D8" s="202"/>
      <c r="E8" s="202"/>
    </row>
    <row r="9" spans="1:5" ht="24.95" customHeight="1" x14ac:dyDescent="0.25">
      <c r="A9" s="202"/>
      <c r="B9" s="202"/>
      <c r="C9" s="202"/>
      <c r="D9" s="202"/>
      <c r="E9" s="202"/>
    </row>
    <row r="10" spans="1:5" ht="24.95" customHeight="1" x14ac:dyDescent="0.25">
      <c r="A10" s="203"/>
      <c r="B10" s="203"/>
      <c r="C10" s="203"/>
      <c r="D10" s="203"/>
      <c r="E10" s="203"/>
    </row>
    <row r="11" spans="1:5" ht="24.95" customHeight="1" x14ac:dyDescent="0.25">
      <c r="A11" s="203"/>
      <c r="B11" s="203"/>
      <c r="C11" s="203"/>
      <c r="D11" s="203"/>
      <c r="E11" s="203"/>
    </row>
    <row r="12" spans="1:5" ht="24.95" customHeight="1" x14ac:dyDescent="0.25">
      <c r="A12" s="203"/>
      <c r="B12" s="203"/>
      <c r="C12" s="203"/>
      <c r="D12" s="203"/>
      <c r="E12" s="203"/>
    </row>
    <row r="13" spans="1:5" ht="24.95" customHeight="1" x14ac:dyDescent="0.25">
      <c r="A13" s="203"/>
      <c r="B13" s="203"/>
      <c r="C13" s="203"/>
      <c r="D13" s="203"/>
      <c r="E13" s="203"/>
    </row>
    <row r="14" spans="1:5" ht="24.95" customHeight="1" x14ac:dyDescent="0.25">
      <c r="A14" s="203"/>
      <c r="B14" s="203"/>
      <c r="C14" s="203"/>
      <c r="D14" s="203"/>
      <c r="E14" s="203"/>
    </row>
    <row r="15" spans="1:5" ht="24.95" customHeight="1" x14ac:dyDescent="0.25">
      <c r="A15" s="203"/>
      <c r="B15" s="203"/>
      <c r="C15" s="203"/>
      <c r="D15" s="203"/>
      <c r="E15" s="203"/>
    </row>
    <row r="16" spans="1:5" ht="24.95" customHeight="1" x14ac:dyDescent="0.25">
      <c r="A16" s="203"/>
      <c r="B16" s="203"/>
      <c r="C16" s="203"/>
      <c r="D16" s="203"/>
      <c r="E16" s="203"/>
    </row>
    <row r="17" spans="1:5" ht="24.95" customHeight="1" x14ac:dyDescent="0.25">
      <c r="A17" s="203"/>
      <c r="B17" s="203"/>
      <c r="C17" s="203"/>
      <c r="D17" s="203"/>
      <c r="E17" s="203"/>
    </row>
    <row r="18" spans="1:5" ht="24.95" customHeight="1" x14ac:dyDescent="0.25">
      <c r="A18" s="203"/>
      <c r="B18" s="203"/>
      <c r="C18" s="203"/>
      <c r="D18" s="203"/>
      <c r="E18" s="203"/>
    </row>
    <row r="19" spans="1:5" ht="24.95" customHeight="1" x14ac:dyDescent="0.25">
      <c r="A19" s="203"/>
      <c r="B19" s="203"/>
      <c r="C19" s="203"/>
      <c r="D19" s="203"/>
      <c r="E19" s="203"/>
    </row>
    <row r="20" spans="1:5" ht="24.95" customHeight="1" x14ac:dyDescent="0.25">
      <c r="A20" s="203"/>
      <c r="B20" s="203"/>
      <c r="C20" s="203"/>
      <c r="D20" s="203"/>
      <c r="E20" s="203"/>
    </row>
  </sheetData>
  <sheetProtection algorithmName="SHA-512" hashValue="/6Cf9yF8wLEyR/UICCgQgybRCVUWK7Is3G0QbxZl3pLobp3UNvyPawJujCgS3R2EF9opMybXCLPLn3W0GLPqig==" saltValue="M6b0o4+/rM3snepu2P6Waw==" spinCount="100000" sheet="1" objects="1" scenarios="1" selectLockedCells="1"/>
  <mergeCells count="2">
    <mergeCell ref="A1:E1"/>
    <mergeCell ref="A2:E2"/>
  </mergeCells>
  <pageMargins left="0.7" right="0.7" top="0.75" bottom="0.75" header="0.3" footer="0.3"/>
  <pageSetup orientation="portrait" verticalDpi="598"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N34"/>
  <sheetViews>
    <sheetView zoomScaleNormal="100" workbookViewId="0">
      <selection activeCell="L5" sqref="L5"/>
    </sheetView>
  </sheetViews>
  <sheetFormatPr defaultRowHeight="15" x14ac:dyDescent="0.25"/>
  <cols>
    <col min="1" max="1" width="17" customWidth="1"/>
    <col min="2" max="2" width="5.5703125" customWidth="1"/>
    <col min="3" max="3" width="9.5703125" customWidth="1"/>
    <col min="4" max="4" width="8.42578125" customWidth="1"/>
    <col min="5" max="5" width="7" customWidth="1"/>
    <col min="6" max="6" width="12.28515625" customWidth="1"/>
    <col min="7" max="7" width="6.140625" customWidth="1"/>
    <col min="8" max="8" width="4" customWidth="1"/>
    <col min="9" max="9" width="6.85546875" customWidth="1"/>
    <col min="10" max="10" width="11.28515625" customWidth="1"/>
    <col min="11" max="11" width="9.28515625" customWidth="1"/>
  </cols>
  <sheetData>
    <row r="1" spans="1:14" ht="21.75" customHeight="1" thickBot="1" x14ac:dyDescent="0.35">
      <c r="A1" s="414" t="s">
        <v>332</v>
      </c>
      <c r="B1" s="414"/>
      <c r="C1" s="414"/>
      <c r="D1" s="414"/>
      <c r="E1" s="414"/>
      <c r="F1" s="414"/>
      <c r="G1" s="414"/>
      <c r="H1" s="414"/>
      <c r="I1" s="414"/>
      <c r="J1" s="414"/>
      <c r="K1" s="414"/>
    </row>
    <row r="2" spans="1:14" ht="63" customHeight="1" thickTop="1" x14ac:dyDescent="0.25">
      <c r="A2" s="415" t="s">
        <v>68</v>
      </c>
      <c r="B2" s="415"/>
      <c r="C2" s="207" t="s">
        <v>265</v>
      </c>
      <c r="D2" s="207" t="s">
        <v>347</v>
      </c>
      <c r="E2" s="207" t="s">
        <v>234</v>
      </c>
      <c r="F2" s="208" t="s">
        <v>235</v>
      </c>
      <c r="G2" s="209" t="s">
        <v>262</v>
      </c>
      <c r="H2" s="412" t="s">
        <v>263</v>
      </c>
      <c r="I2" s="413"/>
      <c r="J2" s="210" t="s">
        <v>264</v>
      </c>
      <c r="K2" s="210" t="s">
        <v>266</v>
      </c>
      <c r="L2" s="40"/>
    </row>
    <row r="3" spans="1:14" x14ac:dyDescent="0.25">
      <c r="A3" s="402" t="s">
        <v>305</v>
      </c>
      <c r="B3" s="402"/>
      <c r="C3" s="206">
        <v>10</v>
      </c>
      <c r="D3" s="211">
        <v>23.4</v>
      </c>
      <c r="E3" s="211">
        <v>100</v>
      </c>
      <c r="F3" s="211">
        <v>90</v>
      </c>
      <c r="G3" s="212">
        <f>(E3*F3)/100</f>
        <v>90</v>
      </c>
      <c r="H3" s="416">
        <f>(G3/100)*D3</f>
        <v>21.06</v>
      </c>
      <c r="I3" s="417"/>
      <c r="J3" s="213">
        <f>(1/(G3/100))*C3</f>
        <v>11.111111111111111</v>
      </c>
      <c r="K3" s="214">
        <f>H3-C3</f>
        <v>11.059999999999999</v>
      </c>
      <c r="L3" s="145"/>
    </row>
    <row r="4" spans="1:14" x14ac:dyDescent="0.25">
      <c r="A4" s="402" t="s">
        <v>306</v>
      </c>
      <c r="B4" s="402"/>
      <c r="C4" s="206">
        <v>4</v>
      </c>
      <c r="D4" s="211">
        <v>4.7300000000000004</v>
      </c>
      <c r="E4" s="211">
        <v>100</v>
      </c>
      <c r="F4" s="211">
        <v>85</v>
      </c>
      <c r="G4" s="212">
        <f t="shared" ref="G4:G14" si="0">(E4*F4)/100</f>
        <v>85</v>
      </c>
      <c r="H4" s="416">
        <f t="shared" ref="H4:H14" si="1">(G4/100)*D4</f>
        <v>4.0205000000000002</v>
      </c>
      <c r="I4" s="417"/>
      <c r="J4" s="213">
        <f t="shared" ref="J4:J14" si="2">(1/(G4/100))*C4</f>
        <v>4.7058823529411766</v>
      </c>
      <c r="K4" s="214">
        <f t="shared" ref="K4:K14" si="3">H4-C4</f>
        <v>2.0500000000000185E-2</v>
      </c>
      <c r="L4" s="105"/>
    </row>
    <row r="5" spans="1:14" x14ac:dyDescent="0.25">
      <c r="A5" s="402" t="s">
        <v>307</v>
      </c>
      <c r="B5" s="402"/>
      <c r="C5" s="206">
        <v>3</v>
      </c>
      <c r="D5" s="211">
        <v>4.55</v>
      </c>
      <c r="E5" s="211">
        <v>100</v>
      </c>
      <c r="F5" s="211">
        <v>90</v>
      </c>
      <c r="G5" s="212">
        <f t="shared" si="0"/>
        <v>90</v>
      </c>
      <c r="H5" s="416">
        <f t="shared" si="1"/>
        <v>4.0949999999999998</v>
      </c>
      <c r="I5" s="417"/>
      <c r="J5" s="213">
        <f t="shared" si="2"/>
        <v>3.3333333333333335</v>
      </c>
      <c r="K5" s="214">
        <f t="shared" si="3"/>
        <v>1.0949999999999998</v>
      </c>
      <c r="L5" s="145"/>
    </row>
    <row r="6" spans="1:14" x14ac:dyDescent="0.25">
      <c r="A6" s="402"/>
      <c r="B6" s="402"/>
      <c r="C6" s="206"/>
      <c r="D6" s="211"/>
      <c r="E6" s="211"/>
      <c r="F6" s="211"/>
      <c r="G6" s="212">
        <f t="shared" si="0"/>
        <v>0</v>
      </c>
      <c r="H6" s="416">
        <f t="shared" si="1"/>
        <v>0</v>
      </c>
      <c r="I6" s="417"/>
      <c r="J6" s="213" t="e">
        <f t="shared" si="2"/>
        <v>#DIV/0!</v>
      </c>
      <c r="K6" s="214">
        <f t="shared" si="3"/>
        <v>0</v>
      </c>
      <c r="L6" s="105"/>
    </row>
    <row r="7" spans="1:14" x14ac:dyDescent="0.25">
      <c r="A7" s="402"/>
      <c r="B7" s="402"/>
      <c r="C7" s="206"/>
      <c r="D7" s="211"/>
      <c r="E7" s="211"/>
      <c r="F7" s="211"/>
      <c r="G7" s="212">
        <f t="shared" si="0"/>
        <v>0</v>
      </c>
      <c r="H7" s="416">
        <f t="shared" si="1"/>
        <v>0</v>
      </c>
      <c r="I7" s="417"/>
      <c r="J7" s="213" t="e">
        <f t="shared" si="2"/>
        <v>#DIV/0!</v>
      </c>
      <c r="K7" s="214">
        <f t="shared" si="3"/>
        <v>0</v>
      </c>
      <c r="L7" s="146"/>
    </row>
    <row r="8" spans="1:14" x14ac:dyDescent="0.25">
      <c r="A8" s="402"/>
      <c r="B8" s="402"/>
      <c r="C8" s="206"/>
      <c r="D8" s="211"/>
      <c r="E8" s="211"/>
      <c r="F8" s="211"/>
      <c r="G8" s="212">
        <f t="shared" si="0"/>
        <v>0</v>
      </c>
      <c r="H8" s="416">
        <f t="shared" si="1"/>
        <v>0</v>
      </c>
      <c r="I8" s="417"/>
      <c r="J8" s="213" t="e">
        <f t="shared" si="2"/>
        <v>#DIV/0!</v>
      </c>
      <c r="K8" s="214">
        <f t="shared" si="3"/>
        <v>0</v>
      </c>
      <c r="L8" s="105"/>
    </row>
    <row r="9" spans="1:14" x14ac:dyDescent="0.25">
      <c r="A9" s="402"/>
      <c r="B9" s="402"/>
      <c r="C9" s="206"/>
      <c r="D9" s="211"/>
      <c r="E9" s="211"/>
      <c r="F9" s="211"/>
      <c r="G9" s="212">
        <f t="shared" si="0"/>
        <v>0</v>
      </c>
      <c r="H9" s="416">
        <f t="shared" si="1"/>
        <v>0</v>
      </c>
      <c r="I9" s="417"/>
      <c r="J9" s="213" t="e">
        <f t="shared" si="2"/>
        <v>#DIV/0!</v>
      </c>
      <c r="K9" s="214">
        <f t="shared" si="3"/>
        <v>0</v>
      </c>
      <c r="L9" s="145"/>
      <c r="M9" t="s">
        <v>304</v>
      </c>
    </row>
    <row r="10" spans="1:14" x14ac:dyDescent="0.25">
      <c r="A10" s="402"/>
      <c r="B10" s="402"/>
      <c r="C10" s="206"/>
      <c r="D10" s="211"/>
      <c r="E10" s="211"/>
      <c r="F10" s="211"/>
      <c r="G10" s="212">
        <f t="shared" si="0"/>
        <v>0</v>
      </c>
      <c r="H10" s="416">
        <f t="shared" si="1"/>
        <v>0</v>
      </c>
      <c r="I10" s="417"/>
      <c r="J10" s="213" t="e">
        <f t="shared" si="2"/>
        <v>#DIV/0!</v>
      </c>
      <c r="K10" s="214">
        <f t="shared" si="3"/>
        <v>0</v>
      </c>
      <c r="L10" s="105"/>
    </row>
    <row r="11" spans="1:14" x14ac:dyDescent="0.25">
      <c r="A11" s="402"/>
      <c r="B11" s="402"/>
      <c r="C11" s="206"/>
      <c r="D11" s="211"/>
      <c r="E11" s="211"/>
      <c r="F11" s="211"/>
      <c r="G11" s="212">
        <f t="shared" si="0"/>
        <v>0</v>
      </c>
      <c r="H11" s="416">
        <f t="shared" si="1"/>
        <v>0</v>
      </c>
      <c r="I11" s="417"/>
      <c r="J11" s="213" t="e">
        <f t="shared" si="2"/>
        <v>#DIV/0!</v>
      </c>
      <c r="K11" s="214">
        <f t="shared" si="3"/>
        <v>0</v>
      </c>
      <c r="L11" s="145"/>
    </row>
    <row r="12" spans="1:14" x14ac:dyDescent="0.25">
      <c r="A12" s="402"/>
      <c r="B12" s="402"/>
      <c r="C12" s="206"/>
      <c r="D12" s="211"/>
      <c r="E12" s="211"/>
      <c r="F12" s="211"/>
      <c r="G12" s="212">
        <f t="shared" si="0"/>
        <v>0</v>
      </c>
      <c r="H12" s="416">
        <f t="shared" si="1"/>
        <v>0</v>
      </c>
      <c r="I12" s="417"/>
      <c r="J12" s="213" t="e">
        <f t="shared" si="2"/>
        <v>#DIV/0!</v>
      </c>
      <c r="K12" s="214">
        <f t="shared" si="3"/>
        <v>0</v>
      </c>
      <c r="L12" s="105"/>
    </row>
    <row r="13" spans="1:14" x14ac:dyDescent="0.25">
      <c r="A13" s="402"/>
      <c r="B13" s="402"/>
      <c r="C13" s="206"/>
      <c r="D13" s="211"/>
      <c r="E13" s="211"/>
      <c r="F13" s="211"/>
      <c r="G13" s="212">
        <f t="shared" si="0"/>
        <v>0</v>
      </c>
      <c r="H13" s="416">
        <f t="shared" si="1"/>
        <v>0</v>
      </c>
      <c r="I13" s="417"/>
      <c r="J13" s="213" t="e">
        <f t="shared" si="2"/>
        <v>#DIV/0!</v>
      </c>
      <c r="K13" s="214">
        <f t="shared" si="3"/>
        <v>0</v>
      </c>
      <c r="L13" s="146"/>
    </row>
    <row r="14" spans="1:14" x14ac:dyDescent="0.25">
      <c r="A14" s="402"/>
      <c r="B14" s="402"/>
      <c r="C14" s="206"/>
      <c r="D14" s="211"/>
      <c r="E14" s="211"/>
      <c r="F14" s="211"/>
      <c r="G14" s="212">
        <f t="shared" si="0"/>
        <v>0</v>
      </c>
      <c r="H14" s="416">
        <f t="shared" si="1"/>
        <v>0</v>
      </c>
      <c r="I14" s="417"/>
      <c r="J14" s="213" t="e">
        <f t="shared" si="2"/>
        <v>#DIV/0!</v>
      </c>
      <c r="K14" s="214">
        <f t="shared" si="3"/>
        <v>0</v>
      </c>
      <c r="L14" s="105"/>
    </row>
    <row r="15" spans="1:14" ht="15.75" thickBot="1" x14ac:dyDescent="0.3">
      <c r="A15" s="410" t="s">
        <v>70</v>
      </c>
      <c r="B15" s="411"/>
      <c r="C15" s="215">
        <f>SUM(C3:C14)</f>
        <v>17</v>
      </c>
      <c r="D15" s="216"/>
      <c r="E15" s="216"/>
      <c r="F15" s="216"/>
      <c r="G15" s="216"/>
      <c r="H15" s="216"/>
      <c r="I15" s="216"/>
      <c r="J15" s="216"/>
      <c r="K15" s="217"/>
      <c r="L15" s="105"/>
    </row>
    <row r="16" spans="1:14" ht="15.75" thickTop="1" x14ac:dyDescent="0.25">
      <c r="A16" s="418" t="s">
        <v>308</v>
      </c>
      <c r="B16" s="418"/>
      <c r="C16" s="418"/>
      <c r="D16" s="418"/>
      <c r="E16" s="418"/>
      <c r="F16" s="418"/>
      <c r="G16" s="418"/>
      <c r="H16" s="418"/>
      <c r="I16" s="418"/>
      <c r="J16" s="418"/>
      <c r="K16" s="418"/>
      <c r="L16" s="43"/>
      <c r="M16" s="43"/>
      <c r="N16" s="39"/>
    </row>
    <row r="17" spans="1:14" x14ac:dyDescent="0.25">
      <c r="A17" s="393" t="s">
        <v>317</v>
      </c>
      <c r="B17" s="393"/>
      <c r="C17" s="393"/>
      <c r="D17" s="39"/>
      <c r="E17" s="421" t="s">
        <v>318</v>
      </c>
      <c r="F17" s="422"/>
      <c r="G17" s="422"/>
      <c r="H17" s="422"/>
      <c r="I17" s="422"/>
      <c r="J17" s="422"/>
      <c r="K17" s="423"/>
      <c r="L17" s="105"/>
      <c r="M17" s="105"/>
      <c r="N17" s="44"/>
    </row>
    <row r="18" spans="1:14" x14ac:dyDescent="0.25">
      <c r="A18" s="419" t="s">
        <v>309</v>
      </c>
      <c r="B18" s="419"/>
      <c r="C18" s="206" t="s">
        <v>313</v>
      </c>
      <c r="D18" s="39"/>
      <c r="E18" s="419" t="s">
        <v>314</v>
      </c>
      <c r="F18" s="419"/>
      <c r="G18" s="419"/>
      <c r="H18" s="419"/>
      <c r="I18" s="407" t="s">
        <v>319</v>
      </c>
      <c r="J18" s="407"/>
      <c r="K18" s="407"/>
      <c r="L18" s="105"/>
      <c r="M18" s="105"/>
      <c r="N18" s="39"/>
    </row>
    <row r="19" spans="1:14" x14ac:dyDescent="0.25">
      <c r="A19" s="420" t="s">
        <v>310</v>
      </c>
      <c r="B19" s="420"/>
      <c r="C19" s="206">
        <v>0.66900000000000004</v>
      </c>
      <c r="D19" s="39"/>
      <c r="E19" s="419" t="s">
        <v>315</v>
      </c>
      <c r="F19" s="419"/>
      <c r="G19" s="419"/>
      <c r="H19" s="419"/>
      <c r="I19" s="408" t="s">
        <v>321</v>
      </c>
      <c r="J19" s="408"/>
      <c r="K19" s="408"/>
      <c r="L19" s="39"/>
      <c r="M19" s="39"/>
      <c r="N19" s="45"/>
    </row>
    <row r="20" spans="1:14" x14ac:dyDescent="0.25">
      <c r="A20" s="403" t="s">
        <v>311</v>
      </c>
      <c r="B20" s="403"/>
      <c r="C20" s="212">
        <v>0.13400000000000001</v>
      </c>
      <c r="D20" s="38"/>
      <c r="E20" s="403" t="s">
        <v>316</v>
      </c>
      <c r="F20" s="403"/>
      <c r="G20" s="403"/>
      <c r="H20" s="403"/>
      <c r="I20" s="404" t="s">
        <v>320</v>
      </c>
      <c r="J20" s="404"/>
      <c r="K20" s="404"/>
      <c r="L20" s="129"/>
      <c r="M20" s="129"/>
    </row>
    <row r="21" spans="1:14" x14ac:dyDescent="0.25">
      <c r="A21" s="403" t="s">
        <v>312</v>
      </c>
      <c r="B21" s="403"/>
      <c r="C21" s="212">
        <v>0.13</v>
      </c>
      <c r="D21" s="30"/>
      <c r="E21" s="403" t="s">
        <v>322</v>
      </c>
      <c r="F21" s="403"/>
      <c r="G21" s="403"/>
      <c r="H21" s="403"/>
      <c r="I21" s="409">
        <v>46.7</v>
      </c>
      <c r="J21" s="409"/>
      <c r="K21" s="409"/>
    </row>
    <row r="22" spans="1:14" x14ac:dyDescent="0.25">
      <c r="A22" s="30"/>
      <c r="B22" s="30"/>
      <c r="C22" s="30"/>
      <c r="D22" s="30"/>
      <c r="E22" s="30"/>
      <c r="F22" s="30"/>
      <c r="G22" s="30"/>
      <c r="H22" s="30"/>
      <c r="I22" s="30"/>
      <c r="J22" s="30"/>
      <c r="K22" s="30"/>
    </row>
    <row r="23" spans="1:14" x14ac:dyDescent="0.25">
      <c r="A23" s="393" t="s">
        <v>323</v>
      </c>
      <c r="B23" s="393"/>
      <c r="C23" s="393"/>
      <c r="D23" s="393"/>
      <c r="E23" s="393"/>
      <c r="F23" s="393"/>
      <c r="G23" s="393"/>
      <c r="H23" s="393"/>
      <c r="I23" s="393"/>
      <c r="J23" s="393"/>
      <c r="K23" s="393"/>
    </row>
    <row r="24" spans="1:14" x14ac:dyDescent="0.25">
      <c r="A24" s="403" t="s">
        <v>324</v>
      </c>
      <c r="B24" s="403"/>
      <c r="C24" s="403"/>
      <c r="D24" s="403"/>
      <c r="E24" s="403"/>
      <c r="F24" s="404">
        <v>35</v>
      </c>
      <c r="G24" s="404"/>
      <c r="H24" s="404"/>
      <c r="I24" s="404"/>
      <c r="J24" s="404"/>
      <c r="K24" s="404"/>
    </row>
    <row r="25" spans="1:14" ht="29.25" customHeight="1" x14ac:dyDescent="0.25">
      <c r="A25" s="424" t="s">
        <v>325</v>
      </c>
      <c r="B25" s="403"/>
      <c r="C25" s="403"/>
      <c r="D25" s="403"/>
      <c r="E25" s="403"/>
      <c r="F25" s="346" t="s">
        <v>348</v>
      </c>
      <c r="G25" s="346"/>
      <c r="H25" s="346"/>
      <c r="I25" s="346"/>
      <c r="J25" s="346"/>
      <c r="K25" s="346"/>
    </row>
    <row r="26" spans="1:14" x14ac:dyDescent="0.25">
      <c r="A26" s="424" t="s">
        <v>326</v>
      </c>
      <c r="B26" s="403"/>
      <c r="C26" s="403"/>
      <c r="D26" s="403"/>
      <c r="E26" s="403"/>
      <c r="F26" s="404" t="s">
        <v>327</v>
      </c>
      <c r="G26" s="404"/>
      <c r="H26" s="404"/>
      <c r="I26" s="404"/>
      <c r="J26" s="404"/>
      <c r="K26" s="404"/>
    </row>
    <row r="27" spans="1:14" x14ac:dyDescent="0.25">
      <c r="A27" s="403" t="s">
        <v>328</v>
      </c>
      <c r="B27" s="403"/>
      <c r="C27" s="403"/>
      <c r="D27" s="403"/>
      <c r="E27" s="403"/>
      <c r="F27" s="404" t="s">
        <v>330</v>
      </c>
      <c r="G27" s="404"/>
      <c r="H27" s="404"/>
      <c r="I27" s="404"/>
      <c r="J27" s="404"/>
      <c r="K27" s="404"/>
    </row>
    <row r="28" spans="1:14" ht="15.75" thickBot="1" x14ac:dyDescent="0.3">
      <c r="A28" s="405" t="s">
        <v>329</v>
      </c>
      <c r="B28" s="405"/>
      <c r="C28" s="405"/>
      <c r="D28" s="405"/>
      <c r="E28" s="405"/>
      <c r="F28" s="406" t="s">
        <v>331</v>
      </c>
      <c r="G28" s="406"/>
      <c r="H28" s="406"/>
      <c r="I28" s="406"/>
      <c r="J28" s="406"/>
      <c r="K28" s="406"/>
    </row>
    <row r="29" spans="1:14" ht="15.75" thickTop="1" x14ac:dyDescent="0.25"/>
    <row r="30" spans="1:14" x14ac:dyDescent="0.25">
      <c r="A30" t="s">
        <v>336</v>
      </c>
    </row>
    <row r="31" spans="1:14" x14ac:dyDescent="0.25">
      <c r="A31" t="s">
        <v>324</v>
      </c>
    </row>
    <row r="32" spans="1:14" x14ac:dyDescent="0.25">
      <c r="A32" t="s">
        <v>333</v>
      </c>
      <c r="C32" t="s">
        <v>337</v>
      </c>
    </row>
    <row r="33" spans="1:1" x14ac:dyDescent="0.25">
      <c r="A33" t="s">
        <v>334</v>
      </c>
    </row>
    <row r="34" spans="1:1" x14ac:dyDescent="0.25">
      <c r="A34" t="s">
        <v>335</v>
      </c>
    </row>
  </sheetData>
  <sheetProtection algorithmName="SHA-512" hashValue="y+lMIgF/K2YSF0+wN4bLEXzzc9CWD1Ie+fd5xOYAS+U3ZBTbr3Xm1aWdtPNuDx8vr6IDn5sTvjScnBbGZ56Z0g==" saltValue="b1/ptxv7P+nJXJarHeCD1A==" spinCount="100000" sheet="1" objects="1" scenarios="1" selectLockedCells="1"/>
  <protectedRanges>
    <protectedRange sqref="A3:C14 A17 I17 L3:L15 D3:F15" name="Range1"/>
  </protectedRanges>
  <mergeCells count="54">
    <mergeCell ref="A24:E24"/>
    <mergeCell ref="F24:K24"/>
    <mergeCell ref="A25:E25"/>
    <mergeCell ref="A26:E26"/>
    <mergeCell ref="F25:K25"/>
    <mergeCell ref="F26:K26"/>
    <mergeCell ref="A16:K16"/>
    <mergeCell ref="A18:B18"/>
    <mergeCell ref="A19:B19"/>
    <mergeCell ref="A20:B20"/>
    <mergeCell ref="A21:B21"/>
    <mergeCell ref="A17:C17"/>
    <mergeCell ref="E18:H18"/>
    <mergeCell ref="E19:H19"/>
    <mergeCell ref="E20:H20"/>
    <mergeCell ref="E17:K17"/>
    <mergeCell ref="H5:I5"/>
    <mergeCell ref="H6:I6"/>
    <mergeCell ref="H7:I7"/>
    <mergeCell ref="H13:I13"/>
    <mergeCell ref="H14:I14"/>
    <mergeCell ref="H8:I8"/>
    <mergeCell ref="H9:I9"/>
    <mergeCell ref="H10:I10"/>
    <mergeCell ref="H11:I11"/>
    <mergeCell ref="H12:I12"/>
    <mergeCell ref="A14:B14"/>
    <mergeCell ref="A10:B10"/>
    <mergeCell ref="A11:B11"/>
    <mergeCell ref="A8:B8"/>
    <mergeCell ref="A9:B9"/>
    <mergeCell ref="H2:I2"/>
    <mergeCell ref="A1:K1"/>
    <mergeCell ref="A2:B2"/>
    <mergeCell ref="A3:B3"/>
    <mergeCell ref="A4:B4"/>
    <mergeCell ref="H3:I3"/>
    <mergeCell ref="H4:I4"/>
    <mergeCell ref="A5:B5"/>
    <mergeCell ref="A6:B6"/>
    <mergeCell ref="A27:E27"/>
    <mergeCell ref="F27:K27"/>
    <mergeCell ref="A28:E28"/>
    <mergeCell ref="F28:K28"/>
    <mergeCell ref="A23:K23"/>
    <mergeCell ref="E21:H21"/>
    <mergeCell ref="I18:K18"/>
    <mergeCell ref="I19:K19"/>
    <mergeCell ref="I20:K20"/>
    <mergeCell ref="I21:K21"/>
    <mergeCell ref="A15:B15"/>
    <mergeCell ref="A7:B7"/>
    <mergeCell ref="A12:B12"/>
    <mergeCell ref="A13:B13"/>
  </mergeCells>
  <pageMargins left="0.5" right="0.5" top="0.5" bottom="0.5" header="0.3" footer="0.3"/>
  <pageSetup scale="99" orientation="portrait" verticalDpi="598"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dimension ref="A1:R1319"/>
  <sheetViews>
    <sheetView zoomScale="90" zoomScaleNormal="90" workbookViewId="0">
      <pane xSplit="1" topLeftCell="B1" activePane="topRight" state="frozen"/>
      <selection pane="topRight" activeCell="E33" sqref="E33"/>
    </sheetView>
  </sheetViews>
  <sheetFormatPr defaultRowHeight="15" x14ac:dyDescent="0.25"/>
  <cols>
    <col min="1" max="1" width="33.28515625" customWidth="1"/>
    <col min="2" max="2" width="12.140625" customWidth="1"/>
    <col min="3" max="3" width="14.140625" style="57" customWidth="1"/>
    <col min="4" max="6" width="23.85546875" style="57" customWidth="1"/>
    <col min="7" max="7" width="15.5703125" style="57" customWidth="1"/>
    <col min="8" max="8" width="16.140625" style="57" customWidth="1"/>
    <col min="9" max="9" width="11.28515625" style="3" customWidth="1"/>
    <col min="10" max="10" width="13.140625" style="3" customWidth="1"/>
    <col min="11" max="11" width="8.42578125" style="3" customWidth="1"/>
    <col min="12" max="12" width="17.5703125" style="3" customWidth="1"/>
    <col min="13" max="13" width="17.28515625" style="3" customWidth="1"/>
    <col min="14" max="14" width="17.140625" style="3" customWidth="1"/>
    <col min="15" max="15" width="16.140625" style="3" customWidth="1"/>
    <col min="16" max="16" width="10.28515625" style="3" customWidth="1"/>
    <col min="17" max="17" width="11.140625" customWidth="1"/>
    <col min="18" max="18" width="11.140625" style="3" customWidth="1"/>
    <col min="19" max="19" width="33" customWidth="1"/>
    <col min="20" max="20" width="35.140625" customWidth="1"/>
  </cols>
  <sheetData>
    <row r="1" spans="1:18" ht="15" customHeight="1" x14ac:dyDescent="0.25">
      <c r="A1" s="431" t="s">
        <v>13</v>
      </c>
      <c r="B1" s="426" t="s">
        <v>25</v>
      </c>
      <c r="C1" s="425" t="s">
        <v>195</v>
      </c>
      <c r="D1" s="426" t="s">
        <v>181</v>
      </c>
      <c r="E1" s="426"/>
      <c r="F1" s="426" t="s">
        <v>26</v>
      </c>
      <c r="G1" s="427" t="s">
        <v>199</v>
      </c>
      <c r="H1" s="425" t="s">
        <v>62</v>
      </c>
      <c r="I1" s="432" t="s">
        <v>84</v>
      </c>
      <c r="J1" s="431" t="s">
        <v>14</v>
      </c>
      <c r="K1" s="425" t="s">
        <v>27</v>
      </c>
      <c r="L1" s="433" t="s">
        <v>350</v>
      </c>
      <c r="M1" s="434"/>
      <c r="N1" s="434"/>
      <c r="O1" s="435"/>
      <c r="P1" s="426" t="s">
        <v>28</v>
      </c>
      <c r="Q1" s="425" t="s">
        <v>15</v>
      </c>
      <c r="R1" s="137"/>
    </row>
    <row r="2" spans="1:18" ht="45" customHeight="1" x14ac:dyDescent="0.25">
      <c r="A2" s="431"/>
      <c r="B2" s="426"/>
      <c r="C2" s="425"/>
      <c r="D2" s="222" t="s">
        <v>182</v>
      </c>
      <c r="E2" s="223" t="s">
        <v>183</v>
      </c>
      <c r="F2" s="426"/>
      <c r="G2" s="428"/>
      <c r="H2" s="425"/>
      <c r="I2" s="432"/>
      <c r="J2" s="431"/>
      <c r="K2" s="425"/>
      <c r="L2" s="224" t="s">
        <v>81</v>
      </c>
      <c r="M2" s="224" t="s">
        <v>80</v>
      </c>
      <c r="N2" s="224" t="s">
        <v>78</v>
      </c>
      <c r="O2" s="224" t="s">
        <v>79</v>
      </c>
      <c r="P2" s="426"/>
      <c r="Q2" s="425"/>
    </row>
    <row r="3" spans="1:18" ht="15" customHeight="1" x14ac:dyDescent="0.25">
      <c r="A3" s="225" t="s">
        <v>232</v>
      </c>
      <c r="B3" s="206" t="s">
        <v>29</v>
      </c>
      <c r="C3" s="125">
        <v>95</v>
      </c>
      <c r="D3" s="125" t="s">
        <v>137</v>
      </c>
      <c r="E3" s="125" t="s">
        <v>138</v>
      </c>
      <c r="F3" s="125" t="s">
        <v>34</v>
      </c>
      <c r="G3" s="226">
        <v>1.5</v>
      </c>
      <c r="H3" s="212" t="s">
        <v>172</v>
      </c>
      <c r="I3" s="227" t="s">
        <v>17</v>
      </c>
      <c r="J3" s="228">
        <v>13600</v>
      </c>
      <c r="K3" s="212" t="s">
        <v>23</v>
      </c>
      <c r="L3" s="212" t="s">
        <v>23</v>
      </c>
      <c r="M3" s="212" t="s">
        <v>19</v>
      </c>
      <c r="N3" s="212">
        <v>15</v>
      </c>
      <c r="O3" s="212">
        <v>25</v>
      </c>
      <c r="P3" s="212" t="s">
        <v>22</v>
      </c>
      <c r="Q3" s="212" t="s">
        <v>16</v>
      </c>
    </row>
    <row r="4" spans="1:18" ht="15" customHeight="1" x14ac:dyDescent="0.25">
      <c r="A4" s="225" t="s">
        <v>0</v>
      </c>
      <c r="B4" s="206" t="s">
        <v>30</v>
      </c>
      <c r="C4" s="125">
        <v>50</v>
      </c>
      <c r="D4" s="125" t="s">
        <v>139</v>
      </c>
      <c r="E4" s="125" t="s">
        <v>140</v>
      </c>
      <c r="F4" s="125" t="s">
        <v>35</v>
      </c>
      <c r="G4" s="226">
        <v>1</v>
      </c>
      <c r="H4" s="212" t="s">
        <v>63</v>
      </c>
      <c r="I4" s="227" t="s">
        <v>17</v>
      </c>
      <c r="J4" s="228">
        <v>18000</v>
      </c>
      <c r="K4" s="212" t="s">
        <v>23</v>
      </c>
      <c r="L4" s="212" t="s">
        <v>20</v>
      </c>
      <c r="M4" s="212" t="s">
        <v>20</v>
      </c>
      <c r="N4" s="212">
        <v>5</v>
      </c>
      <c r="O4" s="212">
        <v>5</v>
      </c>
      <c r="P4" s="212" t="s">
        <v>22</v>
      </c>
      <c r="Q4" s="212" t="s">
        <v>16</v>
      </c>
    </row>
    <row r="5" spans="1:18" ht="15" customHeight="1" x14ac:dyDescent="0.25">
      <c r="A5" s="225" t="s">
        <v>1</v>
      </c>
      <c r="B5" s="206" t="s">
        <v>32</v>
      </c>
      <c r="C5" s="125">
        <v>5</v>
      </c>
      <c r="D5" s="125" t="s">
        <v>141</v>
      </c>
      <c r="E5" s="125" t="s">
        <v>142</v>
      </c>
      <c r="F5" s="125" t="s">
        <v>33</v>
      </c>
      <c r="G5" s="226">
        <v>0.5</v>
      </c>
      <c r="H5" s="212" t="s">
        <v>173</v>
      </c>
      <c r="I5" s="227" t="s">
        <v>17</v>
      </c>
      <c r="J5" s="228">
        <v>140000</v>
      </c>
      <c r="K5" s="212" t="s">
        <v>87</v>
      </c>
      <c r="L5" s="212" t="s">
        <v>20</v>
      </c>
      <c r="M5" s="212" t="s">
        <v>20</v>
      </c>
      <c r="N5" s="212">
        <v>5</v>
      </c>
      <c r="O5" s="212">
        <v>5</v>
      </c>
      <c r="P5" s="212" t="s">
        <v>22</v>
      </c>
      <c r="Q5" s="212" t="s">
        <v>18</v>
      </c>
    </row>
    <row r="6" spans="1:18" ht="15" customHeight="1" x14ac:dyDescent="0.25">
      <c r="A6" s="225" t="s">
        <v>163</v>
      </c>
      <c r="B6" s="206" t="s">
        <v>167</v>
      </c>
      <c r="C6" s="125">
        <v>7</v>
      </c>
      <c r="D6" s="229" t="s">
        <v>143</v>
      </c>
      <c r="E6" s="229" t="s">
        <v>144</v>
      </c>
      <c r="F6" s="125" t="s">
        <v>33</v>
      </c>
      <c r="G6" s="226">
        <v>0.5</v>
      </c>
      <c r="H6" s="206" t="s">
        <v>247</v>
      </c>
      <c r="I6" s="227"/>
      <c r="J6" s="228">
        <v>162000</v>
      </c>
      <c r="K6" s="212" t="s">
        <v>87</v>
      </c>
      <c r="L6" s="212" t="s">
        <v>20</v>
      </c>
      <c r="M6" s="212" t="s">
        <v>20</v>
      </c>
      <c r="N6" s="212">
        <v>5</v>
      </c>
      <c r="O6" s="212">
        <v>5</v>
      </c>
      <c r="P6" s="212" t="s">
        <v>17</v>
      </c>
      <c r="Q6" s="212" t="s">
        <v>16</v>
      </c>
    </row>
    <row r="7" spans="1:18" ht="15" customHeight="1" x14ac:dyDescent="0.25">
      <c r="A7" s="225" t="s">
        <v>41</v>
      </c>
      <c r="B7" s="206" t="s">
        <v>167</v>
      </c>
      <c r="C7" s="125">
        <v>15</v>
      </c>
      <c r="D7" s="229" t="s">
        <v>144</v>
      </c>
      <c r="E7" s="229" t="s">
        <v>142</v>
      </c>
      <c r="F7" s="125" t="s">
        <v>33</v>
      </c>
      <c r="G7" s="226">
        <v>0.5</v>
      </c>
      <c r="H7" s="206" t="s">
        <v>176</v>
      </c>
      <c r="I7" s="227"/>
      <c r="J7" s="228">
        <v>150000</v>
      </c>
      <c r="K7" s="212" t="s">
        <v>87</v>
      </c>
      <c r="L7" s="212" t="s">
        <v>20</v>
      </c>
      <c r="M7" s="212" t="s">
        <v>20</v>
      </c>
      <c r="N7" s="212">
        <v>5</v>
      </c>
      <c r="O7" s="212">
        <v>5</v>
      </c>
      <c r="P7" s="212" t="s">
        <v>17</v>
      </c>
      <c r="Q7" s="212" t="s">
        <v>16</v>
      </c>
    </row>
    <row r="8" spans="1:18" ht="15" customHeight="1" x14ac:dyDescent="0.25">
      <c r="A8" s="225" t="s">
        <v>42</v>
      </c>
      <c r="B8" s="206" t="s">
        <v>293</v>
      </c>
      <c r="C8" s="125">
        <v>10</v>
      </c>
      <c r="D8" s="125" t="s">
        <v>144</v>
      </c>
      <c r="E8" s="229" t="s">
        <v>142</v>
      </c>
      <c r="F8" s="125" t="s">
        <v>33</v>
      </c>
      <c r="G8" s="226">
        <v>0.5</v>
      </c>
      <c r="H8" s="212" t="s">
        <v>174</v>
      </c>
      <c r="I8" s="227" t="s">
        <v>17</v>
      </c>
      <c r="J8" s="228">
        <v>270000</v>
      </c>
      <c r="K8" s="212" t="s">
        <v>87</v>
      </c>
      <c r="L8" s="212" t="s">
        <v>20</v>
      </c>
      <c r="M8" s="212" t="s">
        <v>20</v>
      </c>
      <c r="N8" s="212">
        <v>5</v>
      </c>
      <c r="O8" s="212">
        <v>5</v>
      </c>
      <c r="P8" s="212" t="s">
        <v>17</v>
      </c>
      <c r="Q8" s="212" t="s">
        <v>16</v>
      </c>
    </row>
    <row r="9" spans="1:18" s="122" customFormat="1" ht="15" customHeight="1" x14ac:dyDescent="0.25">
      <c r="A9" s="230" t="s">
        <v>166</v>
      </c>
      <c r="B9" s="231" t="s">
        <v>167</v>
      </c>
      <c r="C9" s="232">
        <v>24</v>
      </c>
      <c r="D9" s="125" t="s">
        <v>170</v>
      </c>
      <c r="E9" s="125" t="s">
        <v>170</v>
      </c>
      <c r="F9" s="232" t="s">
        <v>171</v>
      </c>
      <c r="G9" s="233">
        <v>0.375</v>
      </c>
      <c r="H9" s="232" t="s">
        <v>248</v>
      </c>
      <c r="I9" s="227" t="s">
        <v>17</v>
      </c>
      <c r="J9" s="234">
        <v>54000</v>
      </c>
      <c r="K9" s="227" t="s">
        <v>87</v>
      </c>
      <c r="L9" s="227" t="s">
        <v>20</v>
      </c>
      <c r="M9" s="227" t="s">
        <v>20</v>
      </c>
      <c r="N9" s="227">
        <v>5</v>
      </c>
      <c r="O9" s="227">
        <v>5</v>
      </c>
      <c r="P9" s="227" t="s">
        <v>17</v>
      </c>
      <c r="Q9" s="227" t="s">
        <v>16</v>
      </c>
      <c r="R9" s="139"/>
    </row>
    <row r="10" spans="1:18" s="122" customFormat="1" ht="15" customHeight="1" x14ac:dyDescent="0.25">
      <c r="A10" s="230" t="s">
        <v>342</v>
      </c>
      <c r="B10" s="235" t="s">
        <v>293</v>
      </c>
      <c r="C10" s="232">
        <v>3</v>
      </c>
      <c r="D10" s="125" t="s">
        <v>141</v>
      </c>
      <c r="E10" s="125" t="s">
        <v>145</v>
      </c>
      <c r="F10" s="125" t="s">
        <v>343</v>
      </c>
      <c r="G10" s="233">
        <v>0.625</v>
      </c>
      <c r="H10" s="236"/>
      <c r="I10" s="235" t="s">
        <v>17</v>
      </c>
      <c r="J10" s="234">
        <v>504000</v>
      </c>
      <c r="K10" s="227" t="s">
        <v>87</v>
      </c>
      <c r="L10" s="227" t="s">
        <v>20</v>
      </c>
      <c r="M10" s="227" t="s">
        <v>20</v>
      </c>
      <c r="N10" s="227">
        <v>5</v>
      </c>
      <c r="O10" s="227">
        <v>5</v>
      </c>
      <c r="P10" s="227" t="s">
        <v>17</v>
      </c>
      <c r="Q10" s="235" t="s">
        <v>16</v>
      </c>
      <c r="R10" s="139"/>
    </row>
    <row r="11" spans="1:18" ht="15" customHeight="1" x14ac:dyDescent="0.25">
      <c r="A11" s="225" t="s">
        <v>2</v>
      </c>
      <c r="B11" s="206" t="s">
        <v>168</v>
      </c>
      <c r="C11" s="125">
        <v>50</v>
      </c>
      <c r="D11" s="125" t="s">
        <v>146</v>
      </c>
      <c r="E11" s="125" t="s">
        <v>147</v>
      </c>
      <c r="F11" s="125" t="s">
        <v>37</v>
      </c>
      <c r="G11" s="226">
        <v>1.25</v>
      </c>
      <c r="H11" s="212" t="s">
        <v>63</v>
      </c>
      <c r="I11" s="227" t="s">
        <v>17</v>
      </c>
      <c r="J11" s="228">
        <v>4000</v>
      </c>
      <c r="K11" s="212" t="s">
        <v>20</v>
      </c>
      <c r="L11" s="212" t="s">
        <v>20</v>
      </c>
      <c r="M11" s="212" t="s">
        <v>20</v>
      </c>
      <c r="N11" s="212">
        <v>5</v>
      </c>
      <c r="O11" s="212">
        <v>5</v>
      </c>
      <c r="P11" s="212" t="s">
        <v>17</v>
      </c>
      <c r="Q11" s="212" t="s">
        <v>21</v>
      </c>
    </row>
    <row r="12" spans="1:18" ht="15" customHeight="1" x14ac:dyDescent="0.25">
      <c r="A12" s="237" t="s">
        <v>136</v>
      </c>
      <c r="B12" s="206" t="s">
        <v>31</v>
      </c>
      <c r="C12" s="125">
        <v>14</v>
      </c>
      <c r="D12" s="125" t="s">
        <v>148</v>
      </c>
      <c r="E12" s="125" t="s">
        <v>149</v>
      </c>
      <c r="F12" s="125" t="s">
        <v>33</v>
      </c>
      <c r="G12" s="226">
        <v>0.5</v>
      </c>
      <c r="H12" s="212" t="s">
        <v>63</v>
      </c>
      <c r="I12" s="238"/>
      <c r="J12" s="228">
        <v>965000</v>
      </c>
      <c r="K12" s="212" t="s">
        <v>23</v>
      </c>
      <c r="L12" s="212" t="s">
        <v>23</v>
      </c>
      <c r="M12" s="212" t="s">
        <v>23</v>
      </c>
      <c r="N12" s="212">
        <v>15</v>
      </c>
      <c r="O12" s="212">
        <v>15</v>
      </c>
      <c r="P12" s="212" t="s">
        <v>22</v>
      </c>
      <c r="Q12" s="212" t="s">
        <v>18</v>
      </c>
    </row>
    <row r="13" spans="1:18" ht="15" customHeight="1" x14ac:dyDescent="0.25">
      <c r="A13" s="225" t="s">
        <v>164</v>
      </c>
      <c r="B13" s="206" t="s">
        <v>32</v>
      </c>
      <c r="C13" s="125">
        <v>12</v>
      </c>
      <c r="D13" s="125" t="s">
        <v>150</v>
      </c>
      <c r="E13" s="125" t="s">
        <v>150</v>
      </c>
      <c r="F13" s="125" t="s">
        <v>33</v>
      </c>
      <c r="G13" s="226">
        <v>0.5</v>
      </c>
      <c r="H13" s="212" t="s">
        <v>63</v>
      </c>
      <c r="I13" s="227" t="s">
        <v>17</v>
      </c>
      <c r="J13" s="228">
        <v>100000</v>
      </c>
      <c r="K13" s="212" t="s">
        <v>87</v>
      </c>
      <c r="L13" s="212" t="s">
        <v>23</v>
      </c>
      <c r="M13" s="212" t="s">
        <v>23</v>
      </c>
      <c r="N13" s="212">
        <v>15</v>
      </c>
      <c r="O13" s="212">
        <v>15</v>
      </c>
      <c r="P13" s="212" t="s">
        <v>22</v>
      </c>
      <c r="Q13" s="212" t="s">
        <v>18</v>
      </c>
    </row>
    <row r="14" spans="1:18" ht="15" customHeight="1" x14ac:dyDescent="0.25">
      <c r="A14" s="239" t="s">
        <v>169</v>
      </c>
      <c r="B14" s="206" t="s">
        <v>29</v>
      </c>
      <c r="C14" s="125">
        <v>90</v>
      </c>
      <c r="D14" s="125" t="s">
        <v>151</v>
      </c>
      <c r="E14" s="125" t="s">
        <v>152</v>
      </c>
      <c r="F14" s="125" t="s">
        <v>35</v>
      </c>
      <c r="G14" s="226">
        <v>1</v>
      </c>
      <c r="H14" s="212" t="s">
        <v>175</v>
      </c>
      <c r="I14" s="238" t="s">
        <v>17</v>
      </c>
      <c r="J14" s="228">
        <v>15000</v>
      </c>
      <c r="K14" s="212" t="s">
        <v>23</v>
      </c>
      <c r="L14" s="212" t="s">
        <v>20</v>
      </c>
      <c r="M14" s="212" t="s">
        <v>23</v>
      </c>
      <c r="N14" s="212">
        <v>5</v>
      </c>
      <c r="O14" s="212">
        <v>15</v>
      </c>
      <c r="P14" s="212" t="s">
        <v>22</v>
      </c>
      <c r="Q14" s="212" t="s">
        <v>18</v>
      </c>
    </row>
    <row r="15" spans="1:18" ht="15" customHeight="1" x14ac:dyDescent="0.25">
      <c r="A15" s="240" t="s">
        <v>135</v>
      </c>
      <c r="B15" s="206" t="s">
        <v>167</v>
      </c>
      <c r="C15" s="125">
        <v>50</v>
      </c>
      <c r="D15" s="125" t="s">
        <v>141</v>
      </c>
      <c r="E15" s="125" t="s">
        <v>145</v>
      </c>
      <c r="F15" s="125" t="s">
        <v>36</v>
      </c>
      <c r="G15" s="241">
        <v>2.25</v>
      </c>
      <c r="H15" s="212" t="s">
        <v>176</v>
      </c>
      <c r="I15" s="227"/>
      <c r="J15" s="228">
        <v>4100</v>
      </c>
      <c r="K15" s="212" t="s">
        <v>20</v>
      </c>
      <c r="L15" s="212" t="s">
        <v>20</v>
      </c>
      <c r="M15" s="212" t="s">
        <v>20</v>
      </c>
      <c r="N15" s="212">
        <v>5</v>
      </c>
      <c r="O15" s="212">
        <v>5</v>
      </c>
      <c r="P15" s="212" t="s">
        <v>17</v>
      </c>
      <c r="Q15" s="212" t="s">
        <v>21</v>
      </c>
    </row>
    <row r="16" spans="1:18" ht="15" customHeight="1" x14ac:dyDescent="0.25">
      <c r="A16" s="225" t="s">
        <v>43</v>
      </c>
      <c r="B16" s="206" t="s">
        <v>32</v>
      </c>
      <c r="C16" s="125">
        <v>7</v>
      </c>
      <c r="D16" s="125" t="s">
        <v>46</v>
      </c>
      <c r="E16" s="125" t="s">
        <v>46</v>
      </c>
      <c r="F16" s="125" t="s">
        <v>38</v>
      </c>
      <c r="G16" s="233">
        <v>0.375</v>
      </c>
      <c r="H16" s="212" t="s">
        <v>177</v>
      </c>
      <c r="I16" s="227"/>
      <c r="J16" s="228">
        <v>225000</v>
      </c>
      <c r="K16" s="212" t="s">
        <v>87</v>
      </c>
      <c r="L16" s="212" t="s">
        <v>20</v>
      </c>
      <c r="M16" s="212" t="s">
        <v>20</v>
      </c>
      <c r="N16" s="212">
        <v>5</v>
      </c>
      <c r="O16" s="212">
        <v>5</v>
      </c>
      <c r="P16" s="212" t="s">
        <v>22</v>
      </c>
      <c r="Q16" s="212" t="s">
        <v>16</v>
      </c>
    </row>
    <row r="17" spans="1:18" ht="15" customHeight="1" x14ac:dyDescent="0.25">
      <c r="A17" s="225" t="s">
        <v>4</v>
      </c>
      <c r="B17" s="206" t="s">
        <v>32</v>
      </c>
      <c r="C17" s="125">
        <v>6</v>
      </c>
      <c r="D17" s="125" t="s">
        <v>141</v>
      </c>
      <c r="E17" s="125" t="s">
        <v>142</v>
      </c>
      <c r="F17" s="125" t="s">
        <v>38</v>
      </c>
      <c r="G17" s="233">
        <v>0.375</v>
      </c>
      <c r="H17" s="212" t="s">
        <v>172</v>
      </c>
      <c r="I17" s="227"/>
      <c r="J17" s="228">
        <v>30000</v>
      </c>
      <c r="K17" s="212" t="s">
        <v>23</v>
      </c>
      <c r="L17" s="212" t="s">
        <v>20</v>
      </c>
      <c r="M17" s="212" t="s">
        <v>20</v>
      </c>
      <c r="N17" s="212">
        <v>5</v>
      </c>
      <c r="O17" s="212">
        <v>5</v>
      </c>
      <c r="P17" s="212" t="s">
        <v>22</v>
      </c>
      <c r="Q17" s="212" t="s">
        <v>16</v>
      </c>
    </row>
    <row r="18" spans="1:18" ht="15" customHeight="1" x14ac:dyDescent="0.25">
      <c r="A18" s="225" t="s">
        <v>5</v>
      </c>
      <c r="B18" s="206" t="s">
        <v>29</v>
      </c>
      <c r="C18" s="125">
        <v>90</v>
      </c>
      <c r="D18" s="125" t="s">
        <v>153</v>
      </c>
      <c r="E18" s="125" t="s">
        <v>152</v>
      </c>
      <c r="F18" s="125" t="s">
        <v>34</v>
      </c>
      <c r="G18" s="233">
        <v>1.375</v>
      </c>
      <c r="H18" s="212" t="s">
        <v>178</v>
      </c>
      <c r="I18" s="227" t="s">
        <v>17</v>
      </c>
      <c r="J18" s="228">
        <v>18000</v>
      </c>
      <c r="K18" s="212" t="s">
        <v>23</v>
      </c>
      <c r="L18" s="212" t="s">
        <v>23</v>
      </c>
      <c r="M18" s="212" t="s">
        <v>19</v>
      </c>
      <c r="N18" s="212">
        <v>15</v>
      </c>
      <c r="O18" s="212">
        <v>25</v>
      </c>
      <c r="P18" s="212" t="s">
        <v>22</v>
      </c>
      <c r="Q18" s="212" t="s">
        <v>16</v>
      </c>
    </row>
    <row r="19" spans="1:18" ht="15" customHeight="1" x14ac:dyDescent="0.25">
      <c r="A19" s="225" t="s">
        <v>6</v>
      </c>
      <c r="B19" s="206" t="s">
        <v>29</v>
      </c>
      <c r="C19" s="125">
        <v>20</v>
      </c>
      <c r="D19" s="125" t="s">
        <v>141</v>
      </c>
      <c r="E19" s="125" t="s">
        <v>152</v>
      </c>
      <c r="F19" s="125" t="s">
        <v>38</v>
      </c>
      <c r="G19" s="233">
        <v>0.375</v>
      </c>
      <c r="H19" s="212" t="s">
        <v>179</v>
      </c>
      <c r="I19" s="227"/>
      <c r="J19" s="228">
        <v>163000</v>
      </c>
      <c r="K19" s="212" t="s">
        <v>87</v>
      </c>
      <c r="L19" s="212" t="s">
        <v>23</v>
      </c>
      <c r="M19" s="212" t="s">
        <v>23</v>
      </c>
      <c r="N19" s="212">
        <v>15</v>
      </c>
      <c r="O19" s="212">
        <v>15</v>
      </c>
      <c r="P19" s="212" t="s">
        <v>22</v>
      </c>
      <c r="Q19" s="212" t="s">
        <v>16</v>
      </c>
    </row>
    <row r="20" spans="1:18" ht="15" customHeight="1" x14ac:dyDescent="0.25">
      <c r="A20" s="225" t="s">
        <v>7</v>
      </c>
      <c r="B20" s="235" t="s">
        <v>30</v>
      </c>
      <c r="C20" s="125">
        <v>15</v>
      </c>
      <c r="D20" s="125" t="s">
        <v>154</v>
      </c>
      <c r="E20" s="125" t="s">
        <v>154</v>
      </c>
      <c r="F20" s="125" t="s">
        <v>37</v>
      </c>
      <c r="G20" s="241">
        <v>1.25</v>
      </c>
      <c r="H20" s="212" t="s">
        <v>175</v>
      </c>
      <c r="I20" s="227"/>
      <c r="J20" s="228">
        <v>15000</v>
      </c>
      <c r="K20" s="212" t="s">
        <v>23</v>
      </c>
      <c r="L20" s="212" t="s">
        <v>23</v>
      </c>
      <c r="M20" s="212" t="s">
        <v>23</v>
      </c>
      <c r="N20" s="212">
        <v>15</v>
      </c>
      <c r="O20" s="212">
        <v>15</v>
      </c>
      <c r="P20" s="212" t="s">
        <v>22</v>
      </c>
      <c r="Q20" s="212" t="s">
        <v>16</v>
      </c>
    </row>
    <row r="21" spans="1:18" s="152" customFormat="1" ht="15" customHeight="1" x14ac:dyDescent="0.25">
      <c r="A21" s="240" t="s">
        <v>8</v>
      </c>
      <c r="B21" s="206" t="s">
        <v>168</v>
      </c>
      <c r="C21" s="125">
        <v>50</v>
      </c>
      <c r="D21" s="242" t="s">
        <v>149</v>
      </c>
      <c r="E21" s="125" t="s">
        <v>93</v>
      </c>
      <c r="F21" s="125" t="s">
        <v>37</v>
      </c>
      <c r="G21" s="241">
        <v>1.25</v>
      </c>
      <c r="H21" s="227" t="s">
        <v>63</v>
      </c>
      <c r="I21" s="235"/>
      <c r="J21" s="243">
        <v>2500</v>
      </c>
      <c r="K21" s="227" t="s">
        <v>20</v>
      </c>
      <c r="L21" s="227" t="s">
        <v>20</v>
      </c>
      <c r="M21" s="227" t="s">
        <v>20</v>
      </c>
      <c r="N21" s="227">
        <v>5</v>
      </c>
      <c r="O21" s="227">
        <v>5</v>
      </c>
      <c r="P21" s="227" t="s">
        <v>17</v>
      </c>
      <c r="Q21" s="227" t="s">
        <v>18</v>
      </c>
      <c r="R21" s="151"/>
    </row>
    <row r="22" spans="1:18" ht="15" customHeight="1" x14ac:dyDescent="0.25">
      <c r="A22" s="225" t="s">
        <v>44</v>
      </c>
      <c r="B22" s="206" t="s">
        <v>30</v>
      </c>
      <c r="C22" s="125">
        <v>35</v>
      </c>
      <c r="D22" s="125" t="s">
        <v>155</v>
      </c>
      <c r="E22" s="125" t="s">
        <v>156</v>
      </c>
      <c r="F22" s="125" t="s">
        <v>35</v>
      </c>
      <c r="G22" s="226">
        <v>1</v>
      </c>
      <c r="H22" s="212" t="s">
        <v>63</v>
      </c>
      <c r="I22" s="227" t="s">
        <v>17</v>
      </c>
      <c r="J22" s="228">
        <v>18000</v>
      </c>
      <c r="K22" s="212" t="s">
        <v>23</v>
      </c>
      <c r="L22" s="212" t="s">
        <v>19</v>
      </c>
      <c r="M22" s="212" t="s">
        <v>19</v>
      </c>
      <c r="N22" s="212">
        <v>35</v>
      </c>
      <c r="O22" s="212">
        <v>25</v>
      </c>
      <c r="P22" s="212" t="s">
        <v>22</v>
      </c>
      <c r="Q22" s="212" t="s">
        <v>16</v>
      </c>
    </row>
    <row r="23" spans="1:18" ht="15" customHeight="1" x14ac:dyDescent="0.25">
      <c r="A23" s="225" t="s">
        <v>9</v>
      </c>
      <c r="B23" s="206" t="s">
        <v>30</v>
      </c>
      <c r="C23" s="125">
        <v>5</v>
      </c>
      <c r="D23" s="125" t="s">
        <v>157</v>
      </c>
      <c r="E23" s="125" t="s">
        <v>157</v>
      </c>
      <c r="F23" s="125" t="s">
        <v>39</v>
      </c>
      <c r="G23" s="241">
        <v>0.75</v>
      </c>
      <c r="H23" s="212" t="s">
        <v>63</v>
      </c>
      <c r="I23" s="227" t="s">
        <v>17</v>
      </c>
      <c r="J23" s="228">
        <v>6000</v>
      </c>
      <c r="K23" s="212" t="s">
        <v>20</v>
      </c>
      <c r="L23" s="212" t="s">
        <v>23</v>
      </c>
      <c r="M23" s="212" t="s">
        <v>23</v>
      </c>
      <c r="N23" s="212">
        <v>15</v>
      </c>
      <c r="O23" s="212">
        <v>15</v>
      </c>
      <c r="P23" s="212" t="s">
        <v>22</v>
      </c>
      <c r="Q23" s="212" t="s">
        <v>21</v>
      </c>
    </row>
    <row r="24" spans="1:18" ht="15" customHeight="1" x14ac:dyDescent="0.25">
      <c r="A24" s="225" t="s">
        <v>45</v>
      </c>
      <c r="B24" s="235" t="s">
        <v>168</v>
      </c>
      <c r="C24" s="125">
        <v>10</v>
      </c>
      <c r="D24" s="125" t="s">
        <v>158</v>
      </c>
      <c r="E24" s="125" t="s">
        <v>159</v>
      </c>
      <c r="F24" s="125" t="s">
        <v>39</v>
      </c>
      <c r="G24" s="241">
        <v>0.75</v>
      </c>
      <c r="H24" s="212" t="s">
        <v>63</v>
      </c>
      <c r="I24" s="227"/>
      <c r="J24" s="228">
        <v>15000</v>
      </c>
      <c r="K24" s="212" t="s">
        <v>23</v>
      </c>
      <c r="L24" s="212" t="s">
        <v>23</v>
      </c>
      <c r="M24" s="212" t="s">
        <v>19</v>
      </c>
      <c r="N24" s="212">
        <v>15</v>
      </c>
      <c r="O24" s="212">
        <v>25</v>
      </c>
      <c r="P24" s="212" t="s">
        <v>17</v>
      </c>
      <c r="Q24" s="212" t="s">
        <v>16</v>
      </c>
    </row>
    <row r="25" spans="1:18" ht="15" customHeight="1" x14ac:dyDescent="0.25">
      <c r="A25" s="225" t="s">
        <v>165</v>
      </c>
      <c r="B25" s="206" t="s">
        <v>294</v>
      </c>
      <c r="C25" s="125">
        <v>10</v>
      </c>
      <c r="D25" s="125" t="s">
        <v>141</v>
      </c>
      <c r="E25" s="125" t="s">
        <v>145</v>
      </c>
      <c r="F25" s="125" t="s">
        <v>92</v>
      </c>
      <c r="G25" s="233">
        <v>0.625</v>
      </c>
      <c r="H25" s="212" t="s">
        <v>174</v>
      </c>
      <c r="I25" s="227" t="s">
        <v>17</v>
      </c>
      <c r="J25" s="228">
        <v>238000</v>
      </c>
      <c r="K25" s="212" t="s">
        <v>87</v>
      </c>
      <c r="L25" s="212" t="s">
        <v>20</v>
      </c>
      <c r="M25" s="212" t="s">
        <v>20</v>
      </c>
      <c r="N25" s="212">
        <v>5</v>
      </c>
      <c r="O25" s="212">
        <v>5</v>
      </c>
      <c r="P25" s="212" t="s">
        <v>17</v>
      </c>
      <c r="Q25" s="212" t="s">
        <v>16</v>
      </c>
    </row>
    <row r="26" spans="1:18" s="122" customFormat="1" ht="15" customHeight="1" x14ac:dyDescent="0.25">
      <c r="A26" s="230" t="s">
        <v>162</v>
      </c>
      <c r="B26" s="206" t="s">
        <v>29</v>
      </c>
      <c r="C26" s="153">
        <v>5</v>
      </c>
      <c r="D26" s="153" t="s">
        <v>149</v>
      </c>
      <c r="E26" s="153" t="s">
        <v>149</v>
      </c>
      <c r="F26" s="153">
        <v>0.25</v>
      </c>
      <c r="G26" s="244">
        <v>0.25</v>
      </c>
      <c r="H26" s="235" t="s">
        <v>249</v>
      </c>
      <c r="I26" s="235"/>
      <c r="J26" s="245">
        <v>1300000</v>
      </c>
      <c r="K26" s="235" t="s">
        <v>87</v>
      </c>
      <c r="L26" s="235" t="s">
        <v>20</v>
      </c>
      <c r="M26" s="235" t="s">
        <v>20</v>
      </c>
      <c r="N26" s="235">
        <v>5</v>
      </c>
      <c r="O26" s="235">
        <v>5</v>
      </c>
      <c r="P26" s="235" t="s">
        <v>22</v>
      </c>
      <c r="Q26" s="235" t="s">
        <v>18</v>
      </c>
      <c r="R26" s="139"/>
    </row>
    <row r="27" spans="1:18" ht="15" customHeight="1" x14ac:dyDescent="0.25">
      <c r="A27" s="225" t="s">
        <v>10</v>
      </c>
      <c r="B27" s="206" t="s">
        <v>32</v>
      </c>
      <c r="C27" s="125">
        <v>90</v>
      </c>
      <c r="D27" s="125" t="s">
        <v>161</v>
      </c>
      <c r="E27" s="125" t="s">
        <v>160</v>
      </c>
      <c r="F27" s="125" t="s">
        <v>35</v>
      </c>
      <c r="G27" s="226">
        <v>1</v>
      </c>
      <c r="H27" s="212" t="s">
        <v>174</v>
      </c>
      <c r="I27" s="227"/>
      <c r="J27" s="228">
        <v>15000</v>
      </c>
      <c r="K27" s="212" t="s">
        <v>23</v>
      </c>
      <c r="L27" s="212" t="s">
        <v>23</v>
      </c>
      <c r="M27" s="212" t="s">
        <v>19</v>
      </c>
      <c r="N27" s="212">
        <v>15</v>
      </c>
      <c r="O27" s="212">
        <v>25</v>
      </c>
      <c r="P27" s="212" t="s">
        <v>22</v>
      </c>
      <c r="Q27" s="212" t="s">
        <v>16</v>
      </c>
    </row>
    <row r="28" spans="1:18" ht="15" customHeight="1" x14ac:dyDescent="0.25">
      <c r="A28" s="225" t="s">
        <v>11</v>
      </c>
      <c r="B28" s="206" t="s">
        <v>32</v>
      </c>
      <c r="C28" s="125">
        <v>3</v>
      </c>
      <c r="D28" s="125" t="s">
        <v>141</v>
      </c>
      <c r="E28" s="125" t="s">
        <v>142</v>
      </c>
      <c r="F28" s="125" t="s">
        <v>38</v>
      </c>
      <c r="G28" s="233">
        <v>0.375</v>
      </c>
      <c r="H28" s="212" t="s">
        <v>173</v>
      </c>
      <c r="I28" s="227"/>
      <c r="J28" s="228">
        <v>207000</v>
      </c>
      <c r="K28" s="212" t="s">
        <v>87</v>
      </c>
      <c r="L28" s="212" t="s">
        <v>20</v>
      </c>
      <c r="M28" s="212" t="s">
        <v>20</v>
      </c>
      <c r="N28" s="212">
        <v>5</v>
      </c>
      <c r="O28" s="212">
        <v>5</v>
      </c>
      <c r="P28" s="212" t="s">
        <v>22</v>
      </c>
      <c r="Q28" s="212" t="s">
        <v>18</v>
      </c>
    </row>
    <row r="29" spans="1:18" ht="15" customHeight="1" x14ac:dyDescent="0.25">
      <c r="A29" s="225" t="s">
        <v>64</v>
      </c>
      <c r="B29" s="206" t="s">
        <v>167</v>
      </c>
      <c r="C29" s="125">
        <v>20</v>
      </c>
      <c r="D29" s="125" t="s">
        <v>141</v>
      </c>
      <c r="E29" s="125" t="s">
        <v>142</v>
      </c>
      <c r="F29" s="125" t="s">
        <v>35</v>
      </c>
      <c r="G29" s="226">
        <v>1</v>
      </c>
      <c r="H29" s="212" t="s">
        <v>174</v>
      </c>
      <c r="I29" s="227" t="s">
        <v>17</v>
      </c>
      <c r="J29" s="228">
        <v>18000</v>
      </c>
      <c r="K29" s="212" t="s">
        <v>23</v>
      </c>
      <c r="L29" s="212" t="s">
        <v>20</v>
      </c>
      <c r="M29" s="212" t="s">
        <v>20</v>
      </c>
      <c r="N29" s="212">
        <v>5</v>
      </c>
      <c r="O29" s="212">
        <v>5</v>
      </c>
      <c r="P29" s="212" t="s">
        <v>17</v>
      </c>
      <c r="Q29" s="212" t="s">
        <v>16</v>
      </c>
    </row>
    <row r="30" spans="1:18" ht="15" customHeight="1" x14ac:dyDescent="0.25">
      <c r="A30" s="225" t="s">
        <v>12</v>
      </c>
      <c r="B30" s="246" t="s">
        <v>29</v>
      </c>
      <c r="C30" s="125">
        <v>110</v>
      </c>
      <c r="D30" s="125" t="s">
        <v>153</v>
      </c>
      <c r="E30" s="125" t="s">
        <v>152</v>
      </c>
      <c r="F30" s="125" t="s">
        <v>34</v>
      </c>
      <c r="G30" s="233">
        <v>1.375</v>
      </c>
      <c r="H30" s="212" t="s">
        <v>174</v>
      </c>
      <c r="I30" s="227" t="s">
        <v>17</v>
      </c>
      <c r="J30" s="228">
        <v>12000</v>
      </c>
      <c r="K30" s="212" t="s">
        <v>23</v>
      </c>
      <c r="L30" s="212" t="s">
        <v>23</v>
      </c>
      <c r="M30" s="212" t="s">
        <v>19</v>
      </c>
      <c r="N30" s="212">
        <v>15</v>
      </c>
      <c r="O30" s="212">
        <v>25</v>
      </c>
      <c r="P30" s="212" t="s">
        <v>22</v>
      </c>
      <c r="Q30" s="212" t="s">
        <v>16</v>
      </c>
    </row>
    <row r="31" spans="1:18" x14ac:dyDescent="0.25">
      <c r="C31" s="56"/>
      <c r="D31" s="56"/>
      <c r="E31" s="56"/>
      <c r="F31" s="56"/>
      <c r="G31" s="56"/>
      <c r="H31" s="56"/>
      <c r="J31" s="4"/>
    </row>
    <row r="32" spans="1:18" x14ac:dyDescent="0.25">
      <c r="A32" s="429" t="s">
        <v>295</v>
      </c>
      <c r="B32" s="429"/>
      <c r="C32" s="429"/>
      <c r="D32" s="56"/>
      <c r="E32" s="56"/>
      <c r="F32" s="56"/>
      <c r="G32" s="56"/>
      <c r="H32" s="56"/>
      <c r="J32" s="4"/>
    </row>
    <row r="33" spans="1:10" ht="98.25" customHeight="1" x14ac:dyDescent="0.25">
      <c r="A33" s="430" t="s">
        <v>296</v>
      </c>
      <c r="B33" s="430"/>
      <c r="C33" s="191"/>
      <c r="D33" s="56"/>
      <c r="E33" s="56"/>
      <c r="F33" s="56"/>
      <c r="G33" s="56"/>
      <c r="H33" s="56"/>
      <c r="J33" s="4"/>
    </row>
    <row r="34" spans="1:10" x14ac:dyDescent="0.25">
      <c r="A34" s="2"/>
      <c r="B34" s="2"/>
      <c r="C34" s="56"/>
      <c r="D34" s="56"/>
      <c r="E34" s="56"/>
      <c r="F34" s="56"/>
      <c r="G34" s="56"/>
      <c r="H34" s="56"/>
      <c r="I34" s="55"/>
      <c r="J34" s="4"/>
    </row>
    <row r="35" spans="1:10" x14ac:dyDescent="0.25">
      <c r="C35" s="56"/>
      <c r="D35" s="56"/>
      <c r="E35" s="56"/>
      <c r="F35" s="56"/>
      <c r="G35" s="56"/>
      <c r="H35" s="56"/>
      <c r="J35" s="4"/>
    </row>
    <row r="36" spans="1:10" x14ac:dyDescent="0.25">
      <c r="C36" s="56"/>
      <c r="D36" s="56"/>
      <c r="E36" s="56"/>
      <c r="F36" s="56"/>
      <c r="G36" s="56"/>
      <c r="H36" s="56"/>
      <c r="J36" s="4"/>
    </row>
    <row r="37" spans="1:10" x14ac:dyDescent="0.25">
      <c r="A37" s="1"/>
      <c r="B37" s="1"/>
      <c r="C37" s="56"/>
      <c r="D37" s="56"/>
      <c r="E37" s="56"/>
      <c r="F37" s="56"/>
      <c r="G37" s="56"/>
      <c r="H37" s="56"/>
      <c r="I37" s="54"/>
      <c r="J37" s="4"/>
    </row>
    <row r="38" spans="1:10" x14ac:dyDescent="0.25">
      <c r="C38" s="56"/>
      <c r="D38" s="56"/>
      <c r="E38" s="56"/>
      <c r="F38" s="56"/>
      <c r="G38" s="56"/>
      <c r="H38" s="56"/>
      <c r="J38" s="4"/>
    </row>
    <row r="39" spans="1:10" x14ac:dyDescent="0.25">
      <c r="C39" s="56"/>
      <c r="D39" s="56"/>
      <c r="E39" s="56"/>
      <c r="F39" s="56"/>
      <c r="G39" s="56"/>
      <c r="H39" s="56"/>
      <c r="J39" s="4"/>
    </row>
    <row r="40" spans="1:10" x14ac:dyDescent="0.25">
      <c r="C40" s="56"/>
      <c r="D40" s="56"/>
      <c r="E40" s="56"/>
      <c r="F40" s="56"/>
      <c r="G40" s="56"/>
      <c r="H40" s="56"/>
      <c r="J40" s="4"/>
    </row>
    <row r="41" spans="1:10" x14ac:dyDescent="0.25">
      <c r="C41" s="56"/>
      <c r="D41" s="56"/>
      <c r="E41" s="56"/>
      <c r="F41" s="56"/>
      <c r="G41" s="56"/>
      <c r="H41" s="56"/>
      <c r="J41" s="4"/>
    </row>
    <row r="42" spans="1:10" x14ac:dyDescent="0.25">
      <c r="C42" s="56"/>
      <c r="D42" s="56"/>
      <c r="E42" s="56"/>
      <c r="F42" s="56"/>
      <c r="G42" s="56"/>
      <c r="H42" s="56"/>
      <c r="J42" s="4"/>
    </row>
    <row r="43" spans="1:10" x14ac:dyDescent="0.25">
      <c r="C43" s="56"/>
      <c r="D43" s="56"/>
      <c r="E43" s="56"/>
      <c r="F43" s="56"/>
      <c r="G43" s="56"/>
      <c r="H43" s="56"/>
      <c r="J43" s="4"/>
    </row>
    <row r="44" spans="1:10" x14ac:dyDescent="0.25">
      <c r="C44" s="56"/>
      <c r="D44" s="56"/>
      <c r="E44" s="56"/>
      <c r="F44" s="56"/>
      <c r="G44" s="56"/>
      <c r="H44" s="56"/>
      <c r="J44" s="4"/>
    </row>
    <row r="45" spans="1:10" x14ac:dyDescent="0.25">
      <c r="C45" s="56"/>
      <c r="D45" s="56"/>
      <c r="E45" s="56"/>
      <c r="F45" s="56"/>
      <c r="G45" s="56"/>
      <c r="H45" s="56"/>
      <c r="J45" s="4"/>
    </row>
    <row r="46" spans="1:10" x14ac:dyDescent="0.25">
      <c r="C46" s="56"/>
      <c r="D46" s="56"/>
      <c r="E46" s="56"/>
      <c r="F46" s="56"/>
      <c r="G46" s="56"/>
      <c r="H46" s="56"/>
      <c r="J46" s="4"/>
    </row>
    <row r="47" spans="1:10" x14ac:dyDescent="0.25">
      <c r="C47" s="56"/>
      <c r="D47" s="56"/>
      <c r="E47" s="56"/>
      <c r="F47" s="56"/>
      <c r="G47" s="56"/>
      <c r="H47" s="56"/>
      <c r="J47" s="4"/>
    </row>
    <row r="48" spans="1:10" x14ac:dyDescent="0.25">
      <c r="C48" s="56"/>
      <c r="D48" s="56"/>
      <c r="E48" s="56"/>
      <c r="F48" s="56"/>
      <c r="G48" s="56"/>
      <c r="H48" s="56"/>
      <c r="J48" s="4"/>
    </row>
    <row r="49" spans="1:10" x14ac:dyDescent="0.25">
      <c r="A49" s="1"/>
      <c r="B49" s="1"/>
      <c r="C49" s="56"/>
      <c r="D49" s="56"/>
      <c r="E49" s="56"/>
      <c r="F49" s="56"/>
      <c r="G49" s="56"/>
      <c r="H49" s="56"/>
      <c r="I49" s="54"/>
      <c r="J49" s="4"/>
    </row>
    <row r="50" spans="1:10" x14ac:dyDescent="0.25">
      <c r="C50" s="56"/>
      <c r="D50" s="56"/>
      <c r="E50" s="56"/>
      <c r="F50" s="56"/>
      <c r="G50" s="56"/>
      <c r="H50" s="56"/>
      <c r="J50" s="4"/>
    </row>
    <row r="51" spans="1:10" x14ac:dyDescent="0.25">
      <c r="C51" s="56"/>
      <c r="D51" s="56"/>
      <c r="E51" s="56"/>
      <c r="F51" s="56"/>
      <c r="G51" s="56"/>
      <c r="H51" s="56"/>
      <c r="J51" s="4"/>
    </row>
    <row r="52" spans="1:10" x14ac:dyDescent="0.25">
      <c r="C52" s="56"/>
      <c r="D52" s="56"/>
      <c r="E52" s="56"/>
      <c r="F52" s="56"/>
      <c r="G52" s="56"/>
      <c r="H52" s="56"/>
      <c r="J52" s="4"/>
    </row>
    <row r="53" spans="1:10" x14ac:dyDescent="0.25">
      <c r="C53" s="56"/>
      <c r="D53" s="56"/>
      <c r="E53" s="56"/>
      <c r="F53" s="56"/>
      <c r="G53" s="56"/>
      <c r="H53" s="56"/>
      <c r="J53" s="4"/>
    </row>
    <row r="54" spans="1:10" x14ac:dyDescent="0.25">
      <c r="C54" s="56"/>
      <c r="D54" s="56"/>
      <c r="E54" s="56"/>
      <c r="F54" s="56"/>
      <c r="G54" s="56"/>
      <c r="H54" s="56"/>
      <c r="J54" s="4"/>
    </row>
    <row r="55" spans="1:10" x14ac:dyDescent="0.25">
      <c r="C55" s="56"/>
      <c r="D55" s="56"/>
      <c r="E55" s="56"/>
      <c r="F55" s="56"/>
      <c r="G55" s="56"/>
      <c r="H55" s="56"/>
      <c r="J55" s="4"/>
    </row>
    <row r="56" spans="1:10" x14ac:dyDescent="0.25">
      <c r="C56" s="56"/>
      <c r="D56" s="56"/>
      <c r="E56" s="56"/>
      <c r="F56" s="56"/>
      <c r="G56" s="56"/>
      <c r="H56" s="56"/>
      <c r="J56" s="4"/>
    </row>
    <row r="57" spans="1:10" x14ac:dyDescent="0.25">
      <c r="C57" s="56"/>
      <c r="D57" s="56"/>
      <c r="E57" s="56"/>
      <c r="F57" s="56"/>
      <c r="G57" s="56"/>
      <c r="H57" s="56"/>
      <c r="J57" s="4"/>
    </row>
    <row r="58" spans="1:10" x14ac:dyDescent="0.25">
      <c r="C58" s="56"/>
      <c r="D58" s="56"/>
      <c r="E58" s="56"/>
      <c r="F58" s="56"/>
      <c r="G58" s="56"/>
      <c r="H58" s="56"/>
      <c r="J58" s="4"/>
    </row>
    <row r="59" spans="1:10" x14ac:dyDescent="0.25">
      <c r="A59" s="1"/>
      <c r="B59" s="1"/>
      <c r="C59" s="56"/>
      <c r="D59" s="56"/>
      <c r="E59" s="56"/>
      <c r="F59" s="56"/>
      <c r="G59" s="56"/>
      <c r="H59" s="56"/>
      <c r="I59" s="54"/>
      <c r="J59" s="4"/>
    </row>
    <row r="60" spans="1:10" x14ac:dyDescent="0.25">
      <c r="C60" s="56"/>
      <c r="D60" s="56"/>
      <c r="E60" s="56"/>
      <c r="F60" s="56"/>
      <c r="G60" s="56"/>
      <c r="H60" s="56"/>
      <c r="J60" s="4"/>
    </row>
    <row r="61" spans="1:10" x14ac:dyDescent="0.25">
      <c r="C61" s="56"/>
      <c r="D61" s="56"/>
      <c r="E61" s="56"/>
      <c r="F61" s="56"/>
      <c r="G61" s="56"/>
      <c r="H61" s="56"/>
      <c r="J61" s="4"/>
    </row>
    <row r="62" spans="1:10" x14ac:dyDescent="0.25">
      <c r="C62" s="56"/>
      <c r="D62" s="56"/>
      <c r="E62" s="56"/>
      <c r="F62" s="56"/>
      <c r="G62" s="56"/>
      <c r="H62" s="56"/>
      <c r="J62" s="4"/>
    </row>
    <row r="63" spans="1:10" x14ac:dyDescent="0.25">
      <c r="C63" s="56"/>
      <c r="D63" s="56"/>
      <c r="E63" s="56"/>
      <c r="F63" s="56"/>
      <c r="G63" s="56"/>
      <c r="H63" s="56"/>
      <c r="J63" s="4"/>
    </row>
    <row r="64" spans="1:10" x14ac:dyDescent="0.25">
      <c r="C64" s="56"/>
      <c r="D64" s="56"/>
      <c r="E64" s="56"/>
      <c r="F64" s="56"/>
      <c r="G64" s="56"/>
      <c r="H64" s="56"/>
      <c r="J64" s="4"/>
    </row>
    <row r="65" spans="1:10" x14ac:dyDescent="0.25">
      <c r="C65" s="56"/>
      <c r="D65" s="56"/>
      <c r="E65" s="56"/>
      <c r="F65" s="56"/>
      <c r="G65" s="56"/>
      <c r="H65" s="56"/>
      <c r="J65" s="4"/>
    </row>
    <row r="66" spans="1:10" x14ac:dyDescent="0.25">
      <c r="C66" s="56"/>
      <c r="D66" s="56"/>
      <c r="E66" s="56"/>
      <c r="F66" s="56"/>
      <c r="G66" s="56"/>
      <c r="H66" s="56"/>
      <c r="J66" s="4"/>
    </row>
    <row r="67" spans="1:10" x14ac:dyDescent="0.25">
      <c r="C67" s="56"/>
      <c r="D67" s="56"/>
      <c r="E67" s="56"/>
      <c r="F67" s="56"/>
      <c r="G67" s="56"/>
      <c r="H67" s="56"/>
      <c r="J67" s="4"/>
    </row>
    <row r="68" spans="1:10" x14ac:dyDescent="0.25">
      <c r="C68" s="56"/>
      <c r="D68" s="56"/>
      <c r="E68" s="56"/>
      <c r="F68" s="56"/>
      <c r="G68" s="56"/>
      <c r="H68" s="56"/>
      <c r="J68" s="4"/>
    </row>
    <row r="69" spans="1:10" x14ac:dyDescent="0.25">
      <c r="A69" s="1"/>
      <c r="B69" s="1"/>
      <c r="C69" s="56"/>
      <c r="D69" s="56"/>
      <c r="E69" s="56"/>
      <c r="F69" s="56"/>
      <c r="G69" s="56"/>
      <c r="H69" s="56"/>
      <c r="I69" s="54"/>
      <c r="J69" s="4"/>
    </row>
    <row r="70" spans="1:10" x14ac:dyDescent="0.25">
      <c r="C70" s="56"/>
      <c r="D70" s="56"/>
      <c r="E70" s="56"/>
      <c r="F70" s="56"/>
      <c r="G70" s="56"/>
      <c r="H70" s="56"/>
      <c r="J70" s="4"/>
    </row>
    <row r="71" spans="1:10" x14ac:dyDescent="0.25">
      <c r="C71" s="56"/>
      <c r="D71" s="56"/>
      <c r="E71" s="56"/>
      <c r="F71" s="56"/>
      <c r="G71" s="56"/>
      <c r="H71" s="56"/>
      <c r="J71" s="4"/>
    </row>
    <row r="72" spans="1:10" x14ac:dyDescent="0.25">
      <c r="C72" s="56"/>
      <c r="D72" s="56"/>
      <c r="E72" s="56"/>
      <c r="F72" s="56"/>
      <c r="G72" s="56"/>
      <c r="H72" s="56"/>
      <c r="J72" s="4"/>
    </row>
    <row r="73" spans="1:10" x14ac:dyDescent="0.25">
      <c r="C73" s="56"/>
      <c r="D73" s="56"/>
      <c r="E73" s="56"/>
      <c r="F73" s="56"/>
      <c r="G73" s="56"/>
      <c r="H73" s="56"/>
      <c r="J73" s="4"/>
    </row>
    <row r="74" spans="1:10" x14ac:dyDescent="0.25">
      <c r="C74" s="56"/>
      <c r="D74" s="56"/>
      <c r="E74" s="56"/>
      <c r="F74" s="56"/>
      <c r="G74" s="56"/>
      <c r="H74" s="56"/>
      <c r="J74" s="4"/>
    </row>
    <row r="75" spans="1:10" x14ac:dyDescent="0.25">
      <c r="C75" s="56"/>
      <c r="D75" s="56"/>
      <c r="E75" s="56"/>
      <c r="F75" s="56"/>
      <c r="G75" s="56"/>
      <c r="H75" s="56"/>
      <c r="J75" s="4"/>
    </row>
    <row r="76" spans="1:10" x14ac:dyDescent="0.25">
      <c r="C76" s="56"/>
      <c r="D76" s="56"/>
      <c r="E76" s="56"/>
      <c r="F76" s="56"/>
      <c r="G76" s="56"/>
      <c r="H76" s="56"/>
      <c r="J76" s="4"/>
    </row>
    <row r="77" spans="1:10" x14ac:dyDescent="0.25">
      <c r="C77" s="56"/>
      <c r="D77" s="56"/>
      <c r="E77" s="56"/>
      <c r="F77" s="56"/>
      <c r="G77" s="56"/>
      <c r="H77" s="56"/>
      <c r="J77" s="4"/>
    </row>
    <row r="78" spans="1:10" x14ac:dyDescent="0.25">
      <c r="C78" s="56"/>
      <c r="D78" s="56"/>
      <c r="E78" s="56"/>
      <c r="F78" s="56"/>
      <c r="G78" s="56"/>
      <c r="H78" s="56"/>
      <c r="J78" s="4"/>
    </row>
    <row r="79" spans="1:10" x14ac:dyDescent="0.25">
      <c r="A79" s="1"/>
      <c r="B79" s="1"/>
      <c r="C79" s="56"/>
      <c r="D79" s="56"/>
      <c r="E79" s="56"/>
      <c r="F79" s="56"/>
      <c r="G79" s="56"/>
      <c r="H79" s="56"/>
      <c r="I79" s="54"/>
      <c r="J79" s="4"/>
    </row>
    <row r="80" spans="1:10" x14ac:dyDescent="0.25">
      <c r="C80" s="56"/>
      <c r="D80" s="56"/>
      <c r="E80" s="56"/>
      <c r="F80" s="56"/>
      <c r="G80" s="56"/>
      <c r="H80" s="56"/>
      <c r="J80" s="4"/>
    </row>
    <row r="81" spans="1:10" x14ac:dyDescent="0.25">
      <c r="C81" s="56"/>
      <c r="D81" s="56"/>
      <c r="E81" s="56"/>
      <c r="F81" s="56"/>
      <c r="G81" s="56"/>
      <c r="H81" s="56"/>
      <c r="J81" s="4"/>
    </row>
    <row r="82" spans="1:10" x14ac:dyDescent="0.25">
      <c r="C82" s="56"/>
      <c r="D82" s="56"/>
      <c r="E82" s="56"/>
      <c r="F82" s="56"/>
      <c r="G82" s="56"/>
      <c r="H82" s="56"/>
      <c r="J82" s="4"/>
    </row>
    <row r="83" spans="1:10" x14ac:dyDescent="0.25">
      <c r="C83" s="56"/>
      <c r="D83" s="56"/>
      <c r="E83" s="56"/>
      <c r="F83" s="56"/>
      <c r="G83" s="56"/>
      <c r="H83" s="56"/>
      <c r="J83" s="4"/>
    </row>
    <row r="84" spans="1:10" x14ac:dyDescent="0.25">
      <c r="C84" s="56"/>
      <c r="D84" s="56"/>
      <c r="E84" s="56"/>
      <c r="F84" s="56"/>
      <c r="G84" s="56"/>
      <c r="H84" s="56"/>
      <c r="J84" s="4"/>
    </row>
    <row r="85" spans="1:10" x14ac:dyDescent="0.25">
      <c r="C85" s="56"/>
      <c r="D85" s="56"/>
      <c r="E85" s="56"/>
      <c r="F85" s="56"/>
      <c r="G85" s="56"/>
      <c r="H85" s="56"/>
      <c r="J85" s="4"/>
    </row>
    <row r="86" spans="1:10" x14ac:dyDescent="0.25">
      <c r="C86" s="56"/>
      <c r="D86" s="56"/>
      <c r="E86" s="56"/>
      <c r="F86" s="56"/>
      <c r="G86" s="56"/>
      <c r="H86" s="56"/>
      <c r="J86" s="4"/>
    </row>
    <row r="87" spans="1:10" x14ac:dyDescent="0.25">
      <c r="C87" s="56"/>
      <c r="D87" s="56"/>
      <c r="E87" s="56"/>
      <c r="F87" s="56"/>
      <c r="G87" s="56"/>
      <c r="H87" s="56"/>
      <c r="J87" s="4"/>
    </row>
    <row r="88" spans="1:10" x14ac:dyDescent="0.25">
      <c r="C88" s="56"/>
      <c r="D88" s="56"/>
      <c r="E88" s="56"/>
      <c r="F88" s="56"/>
      <c r="G88" s="56"/>
      <c r="H88" s="56"/>
      <c r="J88" s="4"/>
    </row>
    <row r="89" spans="1:10" x14ac:dyDescent="0.25">
      <c r="C89" s="56"/>
      <c r="D89" s="56"/>
      <c r="E89" s="56"/>
      <c r="F89" s="56"/>
      <c r="G89" s="56"/>
      <c r="H89" s="56"/>
      <c r="J89" s="4"/>
    </row>
    <row r="90" spans="1:10" x14ac:dyDescent="0.25">
      <c r="A90" s="1"/>
      <c r="B90" s="1"/>
      <c r="C90" s="56"/>
      <c r="D90" s="56"/>
      <c r="E90" s="56"/>
      <c r="F90" s="56"/>
      <c r="G90" s="56"/>
      <c r="H90" s="56"/>
      <c r="I90" s="54"/>
      <c r="J90" s="4"/>
    </row>
    <row r="91" spans="1:10" x14ac:dyDescent="0.25">
      <c r="C91" s="56"/>
      <c r="D91" s="56"/>
      <c r="E91" s="56"/>
      <c r="F91" s="56"/>
      <c r="G91" s="56"/>
      <c r="H91" s="56"/>
      <c r="J91" s="4"/>
    </row>
    <row r="92" spans="1:10" x14ac:dyDescent="0.25">
      <c r="C92" s="56"/>
      <c r="D92" s="56"/>
      <c r="E92" s="56"/>
      <c r="F92" s="56"/>
      <c r="G92" s="56"/>
      <c r="H92" s="56"/>
      <c r="J92" s="4"/>
    </row>
    <row r="93" spans="1:10" x14ac:dyDescent="0.25">
      <c r="C93" s="56"/>
      <c r="D93" s="56"/>
      <c r="E93" s="56"/>
      <c r="F93" s="56"/>
      <c r="G93" s="56"/>
      <c r="H93" s="56"/>
      <c r="J93" s="4"/>
    </row>
    <row r="94" spans="1:10" x14ac:dyDescent="0.25">
      <c r="C94" s="56"/>
      <c r="D94" s="56"/>
      <c r="E94" s="56"/>
      <c r="F94" s="56"/>
      <c r="G94" s="56"/>
      <c r="H94" s="56"/>
      <c r="J94" s="4"/>
    </row>
    <row r="95" spans="1:10" x14ac:dyDescent="0.25">
      <c r="C95" s="56"/>
      <c r="D95" s="56"/>
      <c r="E95" s="56"/>
      <c r="F95" s="56"/>
      <c r="G95" s="56"/>
      <c r="H95" s="56"/>
      <c r="J95" s="4"/>
    </row>
    <row r="96" spans="1:10" x14ac:dyDescent="0.25">
      <c r="C96" s="56"/>
      <c r="D96" s="56"/>
      <c r="E96" s="56"/>
      <c r="F96" s="56"/>
      <c r="G96" s="56"/>
      <c r="H96" s="56"/>
      <c r="J96" s="4"/>
    </row>
    <row r="97" spans="1:10" x14ac:dyDescent="0.25">
      <c r="C97" s="56"/>
      <c r="D97" s="56"/>
      <c r="E97" s="56"/>
      <c r="F97" s="56"/>
      <c r="G97" s="56"/>
      <c r="H97" s="56"/>
      <c r="J97" s="4"/>
    </row>
    <row r="98" spans="1:10" x14ac:dyDescent="0.25">
      <c r="A98" s="1"/>
      <c r="B98" s="1"/>
      <c r="C98" s="56"/>
      <c r="D98" s="56"/>
      <c r="E98" s="56"/>
      <c r="F98" s="56"/>
      <c r="G98" s="56"/>
      <c r="H98" s="56"/>
      <c r="I98" s="54"/>
      <c r="J98" s="4"/>
    </row>
    <row r="99" spans="1:10" x14ac:dyDescent="0.25">
      <c r="C99" s="56"/>
      <c r="D99" s="56"/>
      <c r="E99" s="56"/>
      <c r="F99" s="56"/>
      <c r="G99" s="56"/>
      <c r="H99" s="56"/>
      <c r="J99" s="4"/>
    </row>
    <row r="100" spans="1:10" x14ac:dyDescent="0.25">
      <c r="C100" s="56"/>
      <c r="D100" s="56"/>
      <c r="E100" s="56"/>
      <c r="F100" s="56"/>
      <c r="G100" s="56"/>
      <c r="H100" s="56"/>
      <c r="J100" s="4"/>
    </row>
    <row r="101" spans="1:10" x14ac:dyDescent="0.25">
      <c r="C101" s="56"/>
      <c r="D101" s="56"/>
      <c r="E101" s="56"/>
      <c r="F101" s="56"/>
      <c r="G101" s="56"/>
      <c r="H101" s="56"/>
      <c r="J101" s="4"/>
    </row>
    <row r="102" spans="1:10" x14ac:dyDescent="0.25">
      <c r="C102" s="56"/>
      <c r="D102" s="56"/>
      <c r="E102" s="56"/>
      <c r="F102" s="56"/>
      <c r="G102" s="56"/>
      <c r="H102" s="56"/>
      <c r="J102" s="4"/>
    </row>
    <row r="103" spans="1:10" x14ac:dyDescent="0.25">
      <c r="C103" s="56"/>
      <c r="D103" s="56"/>
      <c r="E103" s="56"/>
      <c r="F103" s="56"/>
      <c r="G103" s="56"/>
      <c r="H103" s="56"/>
      <c r="J103" s="4"/>
    </row>
    <row r="104" spans="1:10" x14ac:dyDescent="0.25">
      <c r="C104" s="56"/>
      <c r="D104" s="56"/>
      <c r="E104" s="56"/>
      <c r="F104" s="56"/>
      <c r="G104" s="56"/>
      <c r="H104" s="56"/>
      <c r="J104" s="4"/>
    </row>
    <row r="105" spans="1:10" x14ac:dyDescent="0.25">
      <c r="C105" s="56"/>
      <c r="D105" s="56"/>
      <c r="E105" s="56"/>
      <c r="F105" s="56"/>
      <c r="G105" s="56"/>
      <c r="H105" s="56"/>
      <c r="J105" s="4"/>
    </row>
    <row r="106" spans="1:10" x14ac:dyDescent="0.25">
      <c r="C106" s="56"/>
      <c r="D106" s="56"/>
      <c r="E106" s="56"/>
      <c r="F106" s="56"/>
      <c r="G106" s="56"/>
      <c r="H106" s="56"/>
      <c r="J106" s="4"/>
    </row>
    <row r="107" spans="1:10" x14ac:dyDescent="0.25">
      <c r="A107" s="1"/>
      <c r="B107" s="1"/>
      <c r="C107" s="56"/>
      <c r="D107" s="56"/>
      <c r="E107" s="56"/>
      <c r="F107" s="56"/>
      <c r="G107" s="56"/>
      <c r="H107" s="56"/>
      <c r="I107" s="54"/>
      <c r="J107" s="4"/>
    </row>
    <row r="108" spans="1:10" x14ac:dyDescent="0.25">
      <c r="C108" s="56"/>
      <c r="D108" s="56"/>
      <c r="E108" s="56"/>
      <c r="F108" s="56"/>
      <c r="G108" s="56"/>
      <c r="H108" s="56"/>
      <c r="J108" s="4"/>
    </row>
    <row r="109" spans="1:10" x14ac:dyDescent="0.25">
      <c r="C109" s="56"/>
      <c r="D109" s="56"/>
      <c r="E109" s="56"/>
      <c r="F109" s="56"/>
      <c r="G109" s="56"/>
      <c r="H109" s="56"/>
      <c r="J109" s="4"/>
    </row>
    <row r="110" spans="1:10" x14ac:dyDescent="0.25">
      <c r="A110" s="2"/>
      <c r="B110" s="2"/>
      <c r="C110" s="56"/>
      <c r="D110" s="56"/>
      <c r="E110" s="56"/>
      <c r="F110" s="56"/>
      <c r="G110" s="56"/>
      <c r="H110" s="56"/>
      <c r="I110" s="55"/>
      <c r="J110" s="4"/>
    </row>
    <row r="111" spans="1:10" x14ac:dyDescent="0.25">
      <c r="C111" s="56"/>
      <c r="D111" s="56"/>
      <c r="E111" s="56"/>
      <c r="F111" s="56"/>
      <c r="G111" s="56"/>
      <c r="H111" s="56"/>
      <c r="J111" s="4"/>
    </row>
    <row r="112" spans="1:10" x14ac:dyDescent="0.25">
      <c r="C112" s="56"/>
      <c r="D112" s="56"/>
      <c r="E112" s="56"/>
      <c r="F112" s="56"/>
      <c r="G112" s="56"/>
      <c r="H112" s="56"/>
      <c r="J112" s="4"/>
    </row>
    <row r="113" spans="1:10" x14ac:dyDescent="0.25">
      <c r="C113" s="56"/>
      <c r="D113" s="56"/>
      <c r="E113" s="56"/>
      <c r="F113" s="56"/>
      <c r="G113" s="56"/>
      <c r="H113" s="56"/>
      <c r="J113" s="4"/>
    </row>
    <row r="114" spans="1:10" x14ac:dyDescent="0.25">
      <c r="C114" s="56"/>
      <c r="D114" s="56"/>
      <c r="E114" s="56"/>
      <c r="F114" s="56"/>
      <c r="G114" s="56"/>
      <c r="H114" s="56"/>
      <c r="J114" s="4"/>
    </row>
    <row r="115" spans="1:10" x14ac:dyDescent="0.25">
      <c r="C115" s="56"/>
      <c r="D115" s="56"/>
      <c r="E115" s="56"/>
      <c r="F115" s="56"/>
      <c r="G115" s="56"/>
      <c r="H115" s="56"/>
      <c r="J115" s="4"/>
    </row>
    <row r="116" spans="1:10" x14ac:dyDescent="0.25">
      <c r="A116" s="1"/>
      <c r="B116" s="1"/>
      <c r="C116" s="56"/>
      <c r="D116" s="56"/>
      <c r="E116" s="56"/>
      <c r="F116" s="56"/>
      <c r="G116" s="56"/>
      <c r="H116" s="56"/>
      <c r="I116" s="54"/>
      <c r="J116" s="4"/>
    </row>
    <row r="125" spans="1:10" x14ac:dyDescent="0.25">
      <c r="A125" s="1"/>
      <c r="B125" s="1"/>
      <c r="I125" s="54"/>
    </row>
    <row r="134" spans="1:9" x14ac:dyDescent="0.25">
      <c r="A134" s="1"/>
      <c r="B134" s="1"/>
      <c r="I134" s="54"/>
    </row>
    <row r="145" spans="1:9" x14ac:dyDescent="0.25">
      <c r="A145" s="1"/>
      <c r="B145" s="1"/>
      <c r="I145" s="54"/>
    </row>
    <row r="153" spans="1:9" x14ac:dyDescent="0.25">
      <c r="A153" s="1"/>
      <c r="B153" s="1"/>
      <c r="I153" s="54"/>
    </row>
    <row r="161" spans="1:9" x14ac:dyDescent="0.25">
      <c r="A161" s="1"/>
      <c r="B161" s="1"/>
      <c r="I161" s="54"/>
    </row>
    <row r="169" spans="1:9" x14ac:dyDescent="0.25">
      <c r="A169" s="1"/>
      <c r="B169" s="1"/>
      <c r="I169" s="54"/>
    </row>
    <row r="217" spans="1:9" x14ac:dyDescent="0.25">
      <c r="A217" s="1"/>
      <c r="B217" s="1"/>
      <c r="I217" s="54"/>
    </row>
    <row r="225" spans="1:9" x14ac:dyDescent="0.25">
      <c r="A225" s="1"/>
      <c r="B225" s="1"/>
      <c r="I225" s="54"/>
    </row>
    <row r="234" spans="1:9" x14ac:dyDescent="0.25">
      <c r="A234" s="1"/>
      <c r="B234" s="1"/>
      <c r="I234" s="54"/>
    </row>
    <row r="242" spans="1:9" x14ac:dyDescent="0.25">
      <c r="A242" s="1"/>
      <c r="B242" s="1"/>
      <c r="I242" s="54"/>
    </row>
    <row r="251" spans="1:9" x14ac:dyDescent="0.25">
      <c r="A251" s="1"/>
      <c r="B251" s="1"/>
      <c r="I251" s="54"/>
    </row>
    <row r="259" spans="1:9" x14ac:dyDescent="0.25">
      <c r="A259" s="1"/>
      <c r="B259" s="1"/>
      <c r="I259" s="54"/>
    </row>
    <row r="267" spans="1:9" x14ac:dyDescent="0.25">
      <c r="A267" s="1"/>
      <c r="B267" s="1"/>
      <c r="I267" s="54"/>
    </row>
    <row r="276" spans="1:9" x14ac:dyDescent="0.25">
      <c r="A276" s="1"/>
      <c r="B276" s="1"/>
      <c r="I276" s="54"/>
    </row>
    <row r="285" spans="1:9" x14ac:dyDescent="0.25">
      <c r="A285" s="1"/>
      <c r="B285" s="1"/>
      <c r="I285" s="54"/>
    </row>
    <row r="293" spans="1:9" x14ac:dyDescent="0.25">
      <c r="A293" s="1"/>
      <c r="B293" s="1"/>
      <c r="I293" s="54"/>
    </row>
    <row r="302" spans="1:9" x14ac:dyDescent="0.25">
      <c r="A302" s="1"/>
      <c r="B302" s="1"/>
      <c r="I302" s="54"/>
    </row>
    <row r="313" spans="1:9" x14ac:dyDescent="0.25">
      <c r="A313" s="1"/>
      <c r="B313" s="1"/>
      <c r="I313" s="54"/>
    </row>
    <row r="323" spans="1:9" x14ac:dyDescent="0.25">
      <c r="A323" s="1"/>
      <c r="B323" s="1"/>
      <c r="I323" s="54"/>
    </row>
    <row r="332" spans="1:9" x14ac:dyDescent="0.25">
      <c r="A332" s="1"/>
      <c r="B332" s="1"/>
      <c r="I332" s="54"/>
    </row>
    <row r="341" spans="1:9" x14ac:dyDescent="0.25">
      <c r="A341" s="1"/>
      <c r="B341" s="1"/>
      <c r="I341" s="54"/>
    </row>
    <row r="350" spans="1:9" x14ac:dyDescent="0.25">
      <c r="A350" s="1"/>
      <c r="B350" s="1"/>
      <c r="I350" s="54"/>
    </row>
    <row r="359" spans="1:9" x14ac:dyDescent="0.25">
      <c r="A359" s="1"/>
      <c r="B359" s="1"/>
      <c r="I359" s="54"/>
    </row>
    <row r="368" spans="1:9" x14ac:dyDescent="0.25">
      <c r="A368" s="1"/>
      <c r="B368" s="1"/>
      <c r="I368" s="54"/>
    </row>
    <row r="378" spans="1:9" x14ac:dyDescent="0.25">
      <c r="A378" s="1"/>
      <c r="B378" s="1"/>
      <c r="I378" s="54"/>
    </row>
    <row r="387" spans="1:9" x14ac:dyDescent="0.25">
      <c r="A387" s="1"/>
      <c r="B387" s="1"/>
      <c r="I387" s="54"/>
    </row>
    <row r="397" spans="1:9" x14ac:dyDescent="0.25">
      <c r="A397" s="1"/>
      <c r="B397" s="1"/>
      <c r="I397" s="54"/>
    </row>
    <row r="406" spans="1:9" x14ac:dyDescent="0.25">
      <c r="A406" s="1"/>
      <c r="B406" s="1"/>
      <c r="I406" s="54"/>
    </row>
    <row r="416" spans="1:9" x14ac:dyDescent="0.25">
      <c r="A416" s="1"/>
      <c r="B416" s="1"/>
      <c r="I416" s="54"/>
    </row>
    <row r="425" spans="1:9" x14ac:dyDescent="0.25">
      <c r="A425" s="1"/>
      <c r="B425" s="1"/>
      <c r="I425" s="54"/>
    </row>
    <row r="434" spans="1:9" x14ac:dyDescent="0.25">
      <c r="A434" s="1"/>
      <c r="B434" s="1"/>
      <c r="I434" s="54"/>
    </row>
    <row r="444" spans="1:9" x14ac:dyDescent="0.25">
      <c r="A444" s="1"/>
      <c r="B444" s="1"/>
      <c r="I444" s="54"/>
    </row>
    <row r="453" spans="1:9" x14ac:dyDescent="0.25">
      <c r="A453" s="1"/>
      <c r="B453" s="1"/>
      <c r="I453" s="54"/>
    </row>
    <row r="462" spans="1:9" x14ac:dyDescent="0.25">
      <c r="A462" s="1"/>
      <c r="B462" s="1"/>
      <c r="I462" s="54"/>
    </row>
    <row r="511" spans="1:9" x14ac:dyDescent="0.25">
      <c r="A511" s="1"/>
      <c r="B511" s="1"/>
      <c r="I511" s="54"/>
    </row>
    <row r="521" spans="1:9" x14ac:dyDescent="0.25">
      <c r="A521" s="1"/>
      <c r="B521" s="1"/>
      <c r="I521" s="54"/>
    </row>
    <row r="531" spans="1:9" x14ac:dyDescent="0.25">
      <c r="A531" s="1"/>
      <c r="B531" s="1"/>
      <c r="I531" s="54"/>
    </row>
    <row r="541" spans="1:9" x14ac:dyDescent="0.25">
      <c r="A541" s="1"/>
      <c r="B541" s="1"/>
      <c r="I541" s="54"/>
    </row>
    <row r="550" spans="1:9" x14ac:dyDescent="0.25">
      <c r="A550" s="1"/>
      <c r="B550" s="1"/>
      <c r="I550" s="54"/>
    </row>
    <row r="562" spans="1:9" x14ac:dyDescent="0.25">
      <c r="A562" s="1"/>
      <c r="B562" s="1"/>
      <c r="I562" s="54"/>
    </row>
    <row r="571" spans="1:9" x14ac:dyDescent="0.25">
      <c r="A571" s="1"/>
      <c r="B571" s="1"/>
      <c r="I571" s="54"/>
    </row>
    <row r="581" spans="1:9" x14ac:dyDescent="0.25">
      <c r="A581" s="1"/>
      <c r="B581" s="1"/>
      <c r="I581" s="54"/>
    </row>
    <row r="601" spans="1:9" x14ac:dyDescent="0.25">
      <c r="A601" s="1"/>
      <c r="B601" s="1"/>
      <c r="I601" s="54"/>
    </row>
    <row r="611" spans="1:9" x14ac:dyDescent="0.25">
      <c r="A611" s="1"/>
      <c r="B611" s="1"/>
      <c r="I611" s="54"/>
    </row>
    <row r="621" spans="1:9" x14ac:dyDescent="0.25">
      <c r="A621" s="1"/>
      <c r="B621" s="1"/>
      <c r="I621" s="54"/>
    </row>
    <row r="638" spans="1:9" x14ac:dyDescent="0.25">
      <c r="A638" s="1"/>
      <c r="B638" s="1"/>
      <c r="I638" s="54"/>
    </row>
    <row r="648" spans="1:9" x14ac:dyDescent="0.25">
      <c r="A648" s="1"/>
      <c r="B648" s="1"/>
      <c r="I648" s="54"/>
    </row>
    <row r="657" spans="1:9" x14ac:dyDescent="0.25">
      <c r="A657" s="1"/>
      <c r="B657" s="1"/>
      <c r="I657" s="54"/>
    </row>
    <row r="666" spans="1:9" x14ac:dyDescent="0.25">
      <c r="A666" s="1"/>
      <c r="B666" s="1"/>
      <c r="I666" s="54"/>
    </row>
    <row r="721" spans="1:9" x14ac:dyDescent="0.25">
      <c r="A721" s="1"/>
      <c r="B721" s="1"/>
      <c r="I721" s="54"/>
    </row>
    <row r="731" spans="1:9" x14ac:dyDescent="0.25">
      <c r="A731" s="1"/>
      <c r="B731" s="1"/>
      <c r="I731" s="54"/>
    </row>
    <row r="740" spans="1:9" x14ac:dyDescent="0.25">
      <c r="A740" s="1"/>
      <c r="B740" s="1"/>
      <c r="I740" s="54"/>
    </row>
    <row r="749" spans="1:9" x14ac:dyDescent="0.25">
      <c r="A749" s="1"/>
      <c r="B749" s="1"/>
      <c r="I749" s="54"/>
    </row>
    <row r="759" spans="1:9" x14ac:dyDescent="0.25">
      <c r="A759" s="1"/>
      <c r="B759" s="1"/>
      <c r="I759" s="54"/>
    </row>
    <row r="769" spans="1:9" x14ac:dyDescent="0.25">
      <c r="A769" s="1"/>
      <c r="B769" s="1"/>
      <c r="I769" s="54"/>
    </row>
    <row r="779" spans="1:9" x14ac:dyDescent="0.25">
      <c r="A779" s="1"/>
      <c r="B779" s="1"/>
      <c r="I779" s="54"/>
    </row>
    <row r="788" spans="1:9" x14ac:dyDescent="0.25">
      <c r="A788" s="1"/>
      <c r="B788" s="1"/>
      <c r="I788" s="54"/>
    </row>
    <row r="798" spans="1:9" x14ac:dyDescent="0.25">
      <c r="A798" s="1"/>
      <c r="B798" s="1"/>
      <c r="I798" s="54"/>
    </row>
    <row r="808" spans="1:9" x14ac:dyDescent="0.25">
      <c r="A808" s="1"/>
      <c r="B808" s="1"/>
      <c r="I808" s="54"/>
    </row>
    <row r="817" spans="1:9" x14ac:dyDescent="0.25">
      <c r="A817" s="1"/>
      <c r="B817" s="1"/>
      <c r="I817" s="54"/>
    </row>
    <row r="827" spans="1:9" x14ac:dyDescent="0.25">
      <c r="A827" s="1"/>
      <c r="B827" s="1"/>
      <c r="I827" s="54"/>
    </row>
    <row r="836" spans="1:9" x14ac:dyDescent="0.25">
      <c r="A836" s="1"/>
      <c r="B836" s="1"/>
      <c r="I836" s="54"/>
    </row>
    <row r="846" spans="1:9" x14ac:dyDescent="0.25">
      <c r="A846" s="1"/>
      <c r="B846" s="1"/>
      <c r="I846" s="54"/>
    </row>
    <row r="855" spans="1:9" x14ac:dyDescent="0.25">
      <c r="A855" s="1"/>
      <c r="B855" s="1"/>
      <c r="I855" s="54"/>
    </row>
    <row r="865" spans="1:9" x14ac:dyDescent="0.25">
      <c r="A865" s="1"/>
      <c r="B865" s="1"/>
      <c r="I865" s="54"/>
    </row>
    <row r="875" spans="1:9" x14ac:dyDescent="0.25">
      <c r="A875" s="1"/>
      <c r="B875" s="1"/>
      <c r="I875" s="54"/>
    </row>
    <row r="885" spans="1:9" x14ac:dyDescent="0.25">
      <c r="A885" s="1"/>
      <c r="B885" s="1"/>
      <c r="I885" s="54"/>
    </row>
    <row r="934" spans="1:9" x14ac:dyDescent="0.25">
      <c r="A934" s="1"/>
      <c r="B934" s="1"/>
      <c r="I934" s="54"/>
    </row>
    <row r="944" spans="1:9" x14ac:dyDescent="0.25">
      <c r="A944" s="1"/>
      <c r="B944" s="1"/>
      <c r="I944" s="54"/>
    </row>
    <row r="954" spans="1:9" x14ac:dyDescent="0.25">
      <c r="A954" s="1"/>
      <c r="B954" s="1"/>
      <c r="I954" s="54"/>
    </row>
    <row r="964" spans="1:9" x14ac:dyDescent="0.25">
      <c r="A964" s="1"/>
      <c r="B964" s="1"/>
      <c r="I964" s="54"/>
    </row>
    <row r="974" spans="1:9" x14ac:dyDescent="0.25">
      <c r="A974" s="1"/>
      <c r="B974" s="1"/>
      <c r="I974" s="54"/>
    </row>
    <row r="984" spans="1:9" x14ac:dyDescent="0.25">
      <c r="A984" s="1"/>
      <c r="B984" s="1"/>
      <c r="I984" s="54"/>
    </row>
    <row r="993" spans="1:9" x14ac:dyDescent="0.25">
      <c r="A993" s="1"/>
      <c r="B993" s="1"/>
      <c r="I993" s="54"/>
    </row>
    <row r="1002" spans="1:9" x14ac:dyDescent="0.25">
      <c r="A1002" s="1"/>
      <c r="B1002" s="1"/>
      <c r="I1002" s="54"/>
    </row>
    <row r="1011" spans="1:9" x14ac:dyDescent="0.25">
      <c r="A1011" s="1"/>
      <c r="B1011" s="1"/>
      <c r="I1011" s="54"/>
    </row>
    <row r="1025" spans="1:9" x14ac:dyDescent="0.25">
      <c r="A1025" s="1"/>
      <c r="B1025" s="1"/>
      <c r="I1025" s="54"/>
    </row>
    <row r="1034" spans="1:9" x14ac:dyDescent="0.25">
      <c r="A1034" s="1"/>
      <c r="B1034" s="1"/>
      <c r="I1034" s="54"/>
    </row>
    <row r="1044" spans="1:9" x14ac:dyDescent="0.25">
      <c r="A1044" s="1"/>
      <c r="B1044" s="1"/>
      <c r="I1044" s="54"/>
    </row>
    <row r="1061" spans="1:9" x14ac:dyDescent="0.25">
      <c r="A1061" s="1"/>
      <c r="B1061" s="1"/>
      <c r="I1061" s="54"/>
    </row>
    <row r="1079" spans="1:9" x14ac:dyDescent="0.25">
      <c r="A1079" s="1"/>
      <c r="B1079" s="1"/>
      <c r="I1079" s="54"/>
    </row>
    <row r="1088" spans="1:9" x14ac:dyDescent="0.25">
      <c r="A1088" s="1"/>
      <c r="B1088" s="1"/>
      <c r="I1088" s="54"/>
    </row>
    <row r="1136" spans="1:9" x14ac:dyDescent="0.25">
      <c r="A1136" s="1"/>
      <c r="B1136" s="1"/>
      <c r="I1136" s="54"/>
    </row>
    <row r="1150" spans="1:9" x14ac:dyDescent="0.25">
      <c r="A1150" s="1"/>
      <c r="B1150" s="1"/>
      <c r="I1150" s="54"/>
    </row>
    <row r="1159" spans="1:9" x14ac:dyDescent="0.25">
      <c r="A1159" s="1"/>
      <c r="B1159" s="1"/>
      <c r="I1159" s="54"/>
    </row>
    <row r="1177" spans="1:9" x14ac:dyDescent="0.25">
      <c r="A1177" s="1"/>
      <c r="B1177" s="1"/>
      <c r="I1177" s="54"/>
    </row>
    <row r="1187" spans="1:9" x14ac:dyDescent="0.25">
      <c r="A1187" s="1"/>
      <c r="B1187" s="1"/>
      <c r="I1187" s="54"/>
    </row>
    <row r="1200" spans="1:9" x14ac:dyDescent="0.25">
      <c r="A1200" s="1"/>
      <c r="B1200" s="1"/>
      <c r="I1200" s="54"/>
    </row>
    <row r="1210" spans="1:9" x14ac:dyDescent="0.25">
      <c r="A1210" s="1"/>
      <c r="B1210" s="1"/>
      <c r="I1210" s="54"/>
    </row>
    <row r="1220" spans="1:9" x14ac:dyDescent="0.25">
      <c r="A1220" s="1"/>
      <c r="B1220" s="1"/>
      <c r="I1220" s="54"/>
    </row>
    <row r="1230" spans="1:9" x14ac:dyDescent="0.25">
      <c r="A1230" s="1"/>
      <c r="B1230" s="1"/>
      <c r="I1230" s="54"/>
    </row>
    <row r="1239" spans="1:9" x14ac:dyDescent="0.25">
      <c r="A1239" s="1"/>
      <c r="B1239" s="1"/>
      <c r="I1239" s="54"/>
    </row>
    <row r="1252" spans="1:9" x14ac:dyDescent="0.25">
      <c r="A1252" s="1"/>
      <c r="B1252" s="1"/>
      <c r="I1252" s="54"/>
    </row>
    <row r="1261" spans="1:9" x14ac:dyDescent="0.25">
      <c r="A1261" s="1"/>
      <c r="B1261" s="1"/>
      <c r="I1261" s="54"/>
    </row>
    <row r="1310" spans="1:9" x14ac:dyDescent="0.25">
      <c r="A1310" s="1"/>
      <c r="B1310" s="1"/>
      <c r="I1310" s="54"/>
    </row>
    <row r="1319" spans="1:9" x14ac:dyDescent="0.25">
      <c r="A1319" s="1"/>
      <c r="B1319" s="1"/>
      <c r="I1319" s="54"/>
    </row>
  </sheetData>
  <sheetProtection algorithmName="SHA-512" hashValue="LvcCtD6F1rtIdXI1wBJH9TJbhqvxwEkOtPQa9J/hodOozvasaIp5l1IzFNYKDrFvV8qaV3e1Lf7mIrdUs2DtSw==" saltValue="scK6xbQyt3rYFgQAyf+iGA==" spinCount="100000" sheet="1" objects="1" scenarios="1" selectLockedCells="1"/>
  <sortState ref="A2:U45">
    <sortCondition ref="A2:A45"/>
  </sortState>
  <customSheetViews>
    <customSheetView guid="{2F3613F4-5368-46EC-8C26-2BDBAD3A636D}" topLeftCell="A4">
      <selection activeCell="F11" sqref="F11"/>
      <pageMargins left="0.7" right="0.7" top="0.75" bottom="0.75" header="0.3" footer="0.3"/>
      <pageSetup orientation="portrait" r:id="rId1"/>
    </customSheetView>
  </customSheetViews>
  <mergeCells count="15">
    <mergeCell ref="P1:P2"/>
    <mergeCell ref="Q1:Q2"/>
    <mergeCell ref="I1:I2"/>
    <mergeCell ref="J1:J2"/>
    <mergeCell ref="K1:K2"/>
    <mergeCell ref="L1:O1"/>
    <mergeCell ref="H1:H2"/>
    <mergeCell ref="D1:E1"/>
    <mergeCell ref="G1:G2"/>
    <mergeCell ref="A32:C32"/>
    <mergeCell ref="A33:B33"/>
    <mergeCell ref="A1:A2"/>
    <mergeCell ref="B1:B2"/>
    <mergeCell ref="C1:C2"/>
    <mergeCell ref="F1:F2"/>
  </mergeCells>
  <pageMargins left="0.25" right="0.25" top="0.75" bottom="0.75" header="0.3" footer="0.3"/>
  <pageSetup paperSize="5" orientation="landscape"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Q48"/>
  <sheetViews>
    <sheetView workbookViewId="0">
      <selection activeCell="M33" sqref="M33"/>
    </sheetView>
  </sheetViews>
  <sheetFormatPr defaultRowHeight="15" x14ac:dyDescent="0.25"/>
  <cols>
    <col min="1" max="1" width="23.140625" customWidth="1"/>
    <col min="2" max="2" width="9.85546875" customWidth="1"/>
    <col min="3" max="8" width="10" customWidth="1"/>
    <col min="9" max="11" width="11" customWidth="1"/>
    <col min="12" max="12" width="7.85546875" customWidth="1"/>
    <col min="13" max="13" width="11.5703125" customWidth="1"/>
    <col min="14" max="14" width="12.28515625" customWidth="1"/>
    <col min="15" max="15" width="13.28515625" customWidth="1"/>
    <col min="16" max="16" width="9" customWidth="1"/>
    <col min="17" max="17" width="10.28515625" customWidth="1"/>
  </cols>
  <sheetData>
    <row r="1" spans="1:17" ht="18" x14ac:dyDescent="0.25">
      <c r="A1" s="436" t="s">
        <v>130</v>
      </c>
      <c r="B1" s="436"/>
      <c r="C1" s="436"/>
      <c r="D1" s="436"/>
      <c r="E1" s="436"/>
      <c r="F1" s="436"/>
      <c r="G1" s="436"/>
      <c r="H1" s="436"/>
      <c r="I1" s="436"/>
      <c r="J1" s="436"/>
      <c r="K1" s="437"/>
      <c r="L1" s="436"/>
      <c r="M1" s="436"/>
      <c r="N1" s="436"/>
      <c r="O1" s="436"/>
      <c r="P1" s="436"/>
      <c r="Q1" s="436"/>
    </row>
    <row r="2" spans="1:17" s="131" customFormat="1" ht="48.75" thickBot="1" x14ac:dyDescent="0.3">
      <c r="A2" s="247" t="s">
        <v>100</v>
      </c>
      <c r="B2" s="248" t="s">
        <v>25</v>
      </c>
      <c r="C2" s="249" t="s">
        <v>101</v>
      </c>
      <c r="D2" s="249" t="s">
        <v>102</v>
      </c>
      <c r="E2" s="249" t="s">
        <v>104</v>
      </c>
      <c r="F2" s="249" t="s">
        <v>132</v>
      </c>
      <c r="G2" s="249" t="s">
        <v>201</v>
      </c>
      <c r="H2" s="247" t="s">
        <v>15</v>
      </c>
      <c r="I2" s="249" t="s">
        <v>105</v>
      </c>
      <c r="J2" s="249" t="s">
        <v>202</v>
      </c>
      <c r="K2" s="250" t="s">
        <v>203</v>
      </c>
      <c r="L2" s="251" t="s">
        <v>131</v>
      </c>
      <c r="M2" s="249" t="s">
        <v>103</v>
      </c>
      <c r="N2" s="249" t="s">
        <v>84</v>
      </c>
      <c r="O2" s="249" t="s">
        <v>278</v>
      </c>
      <c r="P2" s="249" t="s">
        <v>285</v>
      </c>
      <c r="Q2" s="249" t="s">
        <v>286</v>
      </c>
    </row>
    <row r="3" spans="1:17" x14ac:dyDescent="0.25">
      <c r="A3" s="252" t="s">
        <v>40</v>
      </c>
      <c r="B3" s="206" t="s">
        <v>29</v>
      </c>
      <c r="C3" s="253" t="s">
        <v>106</v>
      </c>
      <c r="D3" s="253">
        <v>4</v>
      </c>
      <c r="E3" s="253"/>
      <c r="F3" s="253"/>
      <c r="G3" s="253">
        <v>4</v>
      </c>
      <c r="H3" s="253">
        <v>5</v>
      </c>
      <c r="I3" s="153">
        <v>4</v>
      </c>
      <c r="J3" s="253">
        <v>3</v>
      </c>
      <c r="K3" s="254">
        <v>4</v>
      </c>
      <c r="L3" s="255">
        <v>5</v>
      </c>
      <c r="M3" s="253">
        <v>3</v>
      </c>
      <c r="N3" s="153">
        <v>4</v>
      </c>
      <c r="O3" s="253">
        <v>4</v>
      </c>
      <c r="P3" s="253">
        <v>2</v>
      </c>
      <c r="Q3" s="253"/>
    </row>
    <row r="4" spans="1:17" x14ac:dyDescent="0.25">
      <c r="A4" s="252" t="s">
        <v>0</v>
      </c>
      <c r="B4" s="206" t="s">
        <v>30</v>
      </c>
      <c r="C4" s="153" t="s">
        <v>107</v>
      </c>
      <c r="D4" s="153">
        <v>1</v>
      </c>
      <c r="E4" s="153"/>
      <c r="F4" s="153"/>
      <c r="G4" s="153">
        <v>3</v>
      </c>
      <c r="H4" s="153">
        <v>2</v>
      </c>
      <c r="I4" s="253">
        <v>5</v>
      </c>
      <c r="J4" s="153">
        <v>1</v>
      </c>
      <c r="K4" s="256">
        <v>4</v>
      </c>
      <c r="L4" s="257">
        <v>1</v>
      </c>
      <c r="M4" s="153">
        <v>5</v>
      </c>
      <c r="N4" s="153">
        <v>4</v>
      </c>
      <c r="O4" s="153">
        <v>1</v>
      </c>
      <c r="P4" s="153">
        <v>5</v>
      </c>
      <c r="Q4" s="153" t="s">
        <v>17</v>
      </c>
    </row>
    <row r="5" spans="1:17" x14ac:dyDescent="0.25">
      <c r="A5" s="252" t="s">
        <v>1</v>
      </c>
      <c r="B5" s="206" t="s">
        <v>32</v>
      </c>
      <c r="C5" s="153" t="s">
        <v>108</v>
      </c>
      <c r="D5" s="153">
        <v>4</v>
      </c>
      <c r="E5" s="153"/>
      <c r="F5" s="153"/>
      <c r="G5" s="153">
        <v>3</v>
      </c>
      <c r="H5" s="153">
        <v>4</v>
      </c>
      <c r="I5" s="153">
        <v>4</v>
      </c>
      <c r="J5" s="153">
        <v>3</v>
      </c>
      <c r="K5" s="256">
        <v>3</v>
      </c>
      <c r="L5" s="257">
        <v>3</v>
      </c>
      <c r="M5" s="153">
        <v>2</v>
      </c>
      <c r="N5" s="153">
        <v>4</v>
      </c>
      <c r="O5" s="153">
        <v>3</v>
      </c>
      <c r="P5" s="153">
        <v>4</v>
      </c>
      <c r="Q5" s="153" t="s">
        <v>17</v>
      </c>
    </row>
    <row r="6" spans="1:17" x14ac:dyDescent="0.25">
      <c r="A6" s="252" t="s">
        <v>163</v>
      </c>
      <c r="B6" s="206" t="s">
        <v>167</v>
      </c>
      <c r="C6" s="153" t="s">
        <v>109</v>
      </c>
      <c r="D6" s="153">
        <v>4</v>
      </c>
      <c r="E6" s="153">
        <v>5</v>
      </c>
      <c r="F6" s="153" t="s">
        <v>110</v>
      </c>
      <c r="G6" s="153">
        <v>4</v>
      </c>
      <c r="H6" s="153">
        <v>4</v>
      </c>
      <c r="I6" s="153">
        <v>5</v>
      </c>
      <c r="J6" s="153">
        <v>2</v>
      </c>
      <c r="K6" s="256">
        <v>4</v>
      </c>
      <c r="L6" s="257">
        <v>3</v>
      </c>
      <c r="M6" s="153">
        <v>4</v>
      </c>
      <c r="N6" s="153">
        <v>2</v>
      </c>
      <c r="O6" s="153">
        <v>5</v>
      </c>
      <c r="P6" s="153">
        <v>3</v>
      </c>
      <c r="Q6" s="153" t="s">
        <v>17</v>
      </c>
    </row>
    <row r="7" spans="1:17" x14ac:dyDescent="0.25">
      <c r="A7" s="252" t="s">
        <v>41</v>
      </c>
      <c r="B7" s="206" t="s">
        <v>167</v>
      </c>
      <c r="C7" s="153" t="s">
        <v>111</v>
      </c>
      <c r="D7" s="153">
        <v>3</v>
      </c>
      <c r="E7" s="153">
        <v>4</v>
      </c>
      <c r="F7" s="153" t="s">
        <v>112</v>
      </c>
      <c r="G7" s="153">
        <v>4</v>
      </c>
      <c r="H7" s="153">
        <v>4</v>
      </c>
      <c r="I7" s="153">
        <v>4</v>
      </c>
      <c r="J7" s="153">
        <v>2</v>
      </c>
      <c r="K7" s="256">
        <v>3</v>
      </c>
      <c r="L7" s="257">
        <v>3</v>
      </c>
      <c r="M7" s="153">
        <v>3</v>
      </c>
      <c r="N7" s="153">
        <v>2</v>
      </c>
      <c r="O7" s="153">
        <v>5</v>
      </c>
      <c r="P7" s="153">
        <v>4</v>
      </c>
      <c r="Q7" s="153" t="s">
        <v>17</v>
      </c>
    </row>
    <row r="8" spans="1:17" x14ac:dyDescent="0.25">
      <c r="A8" s="252" t="s">
        <v>42</v>
      </c>
      <c r="B8" s="206" t="s">
        <v>293</v>
      </c>
      <c r="C8" s="153" t="s">
        <v>108</v>
      </c>
      <c r="D8" s="153">
        <v>3</v>
      </c>
      <c r="E8" s="153">
        <v>4</v>
      </c>
      <c r="F8" s="153" t="s">
        <v>113</v>
      </c>
      <c r="G8" s="153">
        <v>4</v>
      </c>
      <c r="H8" s="153">
        <v>3</v>
      </c>
      <c r="I8" s="153">
        <v>4</v>
      </c>
      <c r="J8" s="153">
        <v>4</v>
      </c>
      <c r="K8" s="256">
        <v>4</v>
      </c>
      <c r="L8" s="257">
        <v>2</v>
      </c>
      <c r="M8" s="153">
        <v>4</v>
      </c>
      <c r="N8" s="153">
        <v>3</v>
      </c>
      <c r="O8" s="153">
        <v>4</v>
      </c>
      <c r="P8" s="153">
        <v>4</v>
      </c>
      <c r="Q8" s="153" t="s">
        <v>17</v>
      </c>
    </row>
    <row r="9" spans="1:17" x14ac:dyDescent="0.25">
      <c r="A9" s="252" t="s">
        <v>166</v>
      </c>
      <c r="B9" s="235" t="s">
        <v>167</v>
      </c>
      <c r="C9" s="153" t="s">
        <v>280</v>
      </c>
      <c r="D9" s="153">
        <v>2</v>
      </c>
      <c r="E9" s="153">
        <v>5</v>
      </c>
      <c r="F9" s="153" t="s">
        <v>205</v>
      </c>
      <c r="G9" s="153">
        <v>4</v>
      </c>
      <c r="H9" s="153">
        <v>4</v>
      </c>
      <c r="I9" s="153">
        <v>5</v>
      </c>
      <c r="J9" s="153">
        <v>1</v>
      </c>
      <c r="K9" s="256">
        <v>2</v>
      </c>
      <c r="L9" s="257">
        <v>4</v>
      </c>
      <c r="M9" s="153">
        <v>2</v>
      </c>
      <c r="N9" s="153">
        <v>4</v>
      </c>
      <c r="O9" s="153">
        <v>4</v>
      </c>
      <c r="P9" s="153">
        <v>4</v>
      </c>
      <c r="Q9" s="153" t="s">
        <v>22</v>
      </c>
    </row>
    <row r="10" spans="1:17" x14ac:dyDescent="0.25">
      <c r="A10" s="252" t="s">
        <v>342</v>
      </c>
      <c r="B10" s="235" t="s">
        <v>293</v>
      </c>
      <c r="C10" s="153" t="s">
        <v>344</v>
      </c>
      <c r="D10" s="153">
        <v>2</v>
      </c>
      <c r="E10" s="153">
        <v>5</v>
      </c>
      <c r="F10" s="153" t="s">
        <v>345</v>
      </c>
      <c r="G10" s="153">
        <v>3</v>
      </c>
      <c r="H10" s="153">
        <v>4</v>
      </c>
      <c r="I10" s="253">
        <v>4</v>
      </c>
      <c r="J10" s="153">
        <v>2</v>
      </c>
      <c r="K10" s="256">
        <v>4</v>
      </c>
      <c r="L10" s="257">
        <v>2</v>
      </c>
      <c r="M10" s="153">
        <v>2</v>
      </c>
      <c r="N10" s="153">
        <v>3</v>
      </c>
      <c r="O10" s="153">
        <v>5</v>
      </c>
      <c r="P10" s="153">
        <v>3</v>
      </c>
      <c r="Q10" s="153" t="s">
        <v>17</v>
      </c>
    </row>
    <row r="11" spans="1:17" x14ac:dyDescent="0.25">
      <c r="A11" s="252" t="s">
        <v>2</v>
      </c>
      <c r="B11" s="206" t="s">
        <v>168</v>
      </c>
      <c r="C11" s="153" t="s">
        <v>116</v>
      </c>
      <c r="D11" s="153">
        <v>2</v>
      </c>
      <c r="E11" s="153">
        <v>5</v>
      </c>
      <c r="F11" s="153" t="s">
        <v>117</v>
      </c>
      <c r="G11" s="153">
        <v>3</v>
      </c>
      <c r="H11" s="153">
        <v>5</v>
      </c>
      <c r="I11" s="253">
        <v>5</v>
      </c>
      <c r="J11" s="153">
        <v>4</v>
      </c>
      <c r="K11" s="256">
        <v>4</v>
      </c>
      <c r="L11" s="257">
        <v>2</v>
      </c>
      <c r="M11" s="153">
        <v>3</v>
      </c>
      <c r="N11" s="153">
        <v>1</v>
      </c>
      <c r="O11" s="153">
        <v>3</v>
      </c>
      <c r="P11" s="153">
        <v>4</v>
      </c>
      <c r="Q11" s="153" t="s">
        <v>17</v>
      </c>
    </row>
    <row r="12" spans="1:17" x14ac:dyDescent="0.25">
      <c r="A12" s="258" t="s">
        <v>136</v>
      </c>
      <c r="B12" s="206" t="s">
        <v>31</v>
      </c>
      <c r="C12" s="153" t="s">
        <v>282</v>
      </c>
      <c r="D12" s="153">
        <v>3</v>
      </c>
      <c r="E12" s="153"/>
      <c r="F12" s="153"/>
      <c r="G12" s="153">
        <v>4</v>
      </c>
      <c r="H12" s="153">
        <v>3</v>
      </c>
      <c r="I12" s="153">
        <v>3</v>
      </c>
      <c r="J12" s="153">
        <v>2</v>
      </c>
      <c r="K12" s="256">
        <v>4</v>
      </c>
      <c r="L12" s="257"/>
      <c r="M12" s="153"/>
      <c r="N12" s="259"/>
      <c r="O12" s="153">
        <v>4</v>
      </c>
      <c r="P12" s="153"/>
      <c r="Q12" s="153" t="s">
        <v>22</v>
      </c>
    </row>
    <row r="13" spans="1:17" x14ac:dyDescent="0.25">
      <c r="A13" s="260" t="s">
        <v>284</v>
      </c>
      <c r="B13" s="206" t="s">
        <v>32</v>
      </c>
      <c r="C13" s="261" t="s">
        <v>118</v>
      </c>
      <c r="D13" s="261">
        <v>3</v>
      </c>
      <c r="E13" s="261"/>
      <c r="F13" s="261"/>
      <c r="G13" s="261">
        <v>4</v>
      </c>
      <c r="H13" s="261">
        <v>4</v>
      </c>
      <c r="I13" s="261">
        <v>4</v>
      </c>
      <c r="J13" s="261">
        <v>2</v>
      </c>
      <c r="K13" s="262">
        <v>4</v>
      </c>
      <c r="L13" s="263">
        <v>2</v>
      </c>
      <c r="M13" s="261">
        <v>3</v>
      </c>
      <c r="N13" s="261">
        <v>4</v>
      </c>
      <c r="O13" s="261">
        <v>3</v>
      </c>
      <c r="P13" s="261">
        <v>3</v>
      </c>
      <c r="Q13" s="261" t="s">
        <v>17</v>
      </c>
    </row>
    <row r="14" spans="1:17" x14ac:dyDescent="0.25">
      <c r="A14" s="258" t="s">
        <v>3</v>
      </c>
      <c r="B14" s="206" t="s">
        <v>29</v>
      </c>
      <c r="C14" s="153" t="s">
        <v>119</v>
      </c>
      <c r="D14" s="153">
        <v>4</v>
      </c>
      <c r="E14" s="153"/>
      <c r="F14" s="153"/>
      <c r="G14" s="153">
        <v>3</v>
      </c>
      <c r="H14" s="153">
        <v>4</v>
      </c>
      <c r="I14" s="153">
        <v>5</v>
      </c>
      <c r="J14" s="153">
        <v>1</v>
      </c>
      <c r="K14" s="256">
        <v>4</v>
      </c>
      <c r="L14" s="257">
        <v>3</v>
      </c>
      <c r="M14" s="153">
        <v>2</v>
      </c>
      <c r="N14" s="153">
        <v>4</v>
      </c>
      <c r="O14" s="153">
        <v>4</v>
      </c>
      <c r="P14" s="153">
        <v>1</v>
      </c>
      <c r="Q14" s="153" t="s">
        <v>22</v>
      </c>
    </row>
    <row r="15" spans="1:17" x14ac:dyDescent="0.25">
      <c r="A15" s="252" t="s">
        <v>135</v>
      </c>
      <c r="B15" s="206" t="s">
        <v>167</v>
      </c>
      <c r="C15" s="153" t="s">
        <v>120</v>
      </c>
      <c r="D15" s="153">
        <v>2</v>
      </c>
      <c r="E15" s="153">
        <v>5</v>
      </c>
      <c r="F15" s="153" t="s">
        <v>121</v>
      </c>
      <c r="G15" s="153">
        <v>3</v>
      </c>
      <c r="H15" s="153">
        <v>4</v>
      </c>
      <c r="I15" s="153">
        <v>3</v>
      </c>
      <c r="J15" s="153">
        <v>2</v>
      </c>
      <c r="K15" s="256">
        <v>4</v>
      </c>
      <c r="L15" s="257">
        <v>2</v>
      </c>
      <c r="M15" s="153">
        <v>2</v>
      </c>
      <c r="N15" s="153">
        <v>2</v>
      </c>
      <c r="O15" s="153">
        <v>4</v>
      </c>
      <c r="P15" s="153">
        <v>4</v>
      </c>
      <c r="Q15" s="261" t="s">
        <v>17</v>
      </c>
    </row>
    <row r="16" spans="1:17" x14ac:dyDescent="0.25">
      <c r="A16" s="252" t="s">
        <v>43</v>
      </c>
      <c r="B16" s="206" t="s">
        <v>32</v>
      </c>
      <c r="C16" s="153" t="s">
        <v>122</v>
      </c>
      <c r="D16" s="153">
        <v>4</v>
      </c>
      <c r="E16" s="153"/>
      <c r="F16" s="153"/>
      <c r="G16" s="153">
        <v>3</v>
      </c>
      <c r="H16" s="153">
        <v>3</v>
      </c>
      <c r="I16" s="153">
        <v>4</v>
      </c>
      <c r="J16" s="153">
        <v>1</v>
      </c>
      <c r="K16" s="256">
        <v>5</v>
      </c>
      <c r="L16" s="257"/>
      <c r="M16" s="153"/>
      <c r="N16" s="153"/>
      <c r="O16" s="153"/>
      <c r="P16" s="153">
        <v>5</v>
      </c>
      <c r="Q16" s="261" t="s">
        <v>17</v>
      </c>
    </row>
    <row r="17" spans="1:17" x14ac:dyDescent="0.25">
      <c r="A17" s="252" t="s">
        <v>4</v>
      </c>
      <c r="B17" s="206" t="s">
        <v>32</v>
      </c>
      <c r="C17" s="153" t="s">
        <v>123</v>
      </c>
      <c r="D17" s="153">
        <v>5</v>
      </c>
      <c r="E17" s="153"/>
      <c r="F17" s="153"/>
      <c r="G17" s="153">
        <v>3</v>
      </c>
      <c r="H17" s="153">
        <v>4</v>
      </c>
      <c r="I17" s="253">
        <v>5</v>
      </c>
      <c r="J17" s="153">
        <v>5</v>
      </c>
      <c r="K17" s="264">
        <v>3</v>
      </c>
      <c r="L17" s="265">
        <v>2</v>
      </c>
      <c r="M17" s="153">
        <v>4</v>
      </c>
      <c r="N17" s="153">
        <v>4</v>
      </c>
      <c r="O17" s="153">
        <v>3</v>
      </c>
      <c r="P17" s="153">
        <v>4</v>
      </c>
      <c r="Q17" s="261" t="s">
        <v>17</v>
      </c>
    </row>
    <row r="18" spans="1:17" x14ac:dyDescent="0.25">
      <c r="A18" s="252" t="s">
        <v>5</v>
      </c>
      <c r="B18" s="206" t="s">
        <v>29</v>
      </c>
      <c r="C18" s="153" t="s">
        <v>124</v>
      </c>
      <c r="D18" s="153">
        <v>5</v>
      </c>
      <c r="E18" s="153"/>
      <c r="F18" s="153"/>
      <c r="G18" s="253">
        <v>5</v>
      </c>
      <c r="H18" s="253">
        <v>5</v>
      </c>
      <c r="I18" s="253">
        <v>5</v>
      </c>
      <c r="J18" s="153">
        <v>2</v>
      </c>
      <c r="K18" s="264">
        <v>5</v>
      </c>
      <c r="L18" s="265">
        <v>5</v>
      </c>
      <c r="M18" s="153">
        <v>4</v>
      </c>
      <c r="N18" s="153">
        <v>5</v>
      </c>
      <c r="O18" s="153">
        <v>3</v>
      </c>
      <c r="P18" s="153">
        <v>2</v>
      </c>
      <c r="Q18" s="153" t="s">
        <v>22</v>
      </c>
    </row>
    <row r="19" spans="1:17" x14ac:dyDescent="0.25">
      <c r="A19" s="252" t="s">
        <v>6</v>
      </c>
      <c r="B19" s="206" t="s">
        <v>29</v>
      </c>
      <c r="C19" s="153" t="s">
        <v>106</v>
      </c>
      <c r="D19" s="153">
        <v>4</v>
      </c>
      <c r="E19" s="153"/>
      <c r="F19" s="153"/>
      <c r="G19" s="153">
        <v>4</v>
      </c>
      <c r="H19" s="153">
        <v>4</v>
      </c>
      <c r="I19" s="153">
        <v>4</v>
      </c>
      <c r="J19" s="153">
        <v>3</v>
      </c>
      <c r="K19" s="264">
        <v>5</v>
      </c>
      <c r="L19" s="265">
        <v>4</v>
      </c>
      <c r="M19" s="153">
        <v>3</v>
      </c>
      <c r="N19" s="153">
        <v>3</v>
      </c>
      <c r="O19" s="153">
        <v>4</v>
      </c>
      <c r="P19" s="153">
        <v>2</v>
      </c>
      <c r="Q19" s="153" t="s">
        <v>22</v>
      </c>
    </row>
    <row r="20" spans="1:17" x14ac:dyDescent="0.25">
      <c r="A20" s="252" t="s">
        <v>7</v>
      </c>
      <c r="B20" s="235" t="s">
        <v>30</v>
      </c>
      <c r="C20" s="153"/>
      <c r="D20" s="153">
        <v>5</v>
      </c>
      <c r="E20" s="153"/>
      <c r="F20" s="153"/>
      <c r="G20" s="153">
        <v>3</v>
      </c>
      <c r="H20" s="153">
        <v>3</v>
      </c>
      <c r="I20" s="153">
        <v>3</v>
      </c>
      <c r="J20" s="153">
        <v>4</v>
      </c>
      <c r="K20" s="256">
        <v>3</v>
      </c>
      <c r="L20" s="257"/>
      <c r="M20" s="153"/>
      <c r="N20" s="153"/>
      <c r="O20" s="153">
        <v>3</v>
      </c>
      <c r="P20" s="153"/>
      <c r="Q20" s="153" t="s">
        <v>17</v>
      </c>
    </row>
    <row r="21" spans="1:17" x14ac:dyDescent="0.25">
      <c r="A21" s="252" t="s">
        <v>287</v>
      </c>
      <c r="B21" s="206" t="s">
        <v>168</v>
      </c>
      <c r="C21" s="153" t="s">
        <v>133</v>
      </c>
      <c r="D21" s="153">
        <v>2</v>
      </c>
      <c r="E21" s="153">
        <v>4</v>
      </c>
      <c r="F21" s="153" t="s">
        <v>134</v>
      </c>
      <c r="G21" s="153">
        <v>1</v>
      </c>
      <c r="H21" s="153">
        <v>1</v>
      </c>
      <c r="I21" s="153">
        <v>3</v>
      </c>
      <c r="J21" s="153">
        <v>2</v>
      </c>
      <c r="K21" s="256">
        <v>3</v>
      </c>
      <c r="L21" s="257"/>
      <c r="M21" s="153"/>
      <c r="N21" s="153"/>
      <c r="O21" s="153">
        <v>3</v>
      </c>
      <c r="P21" s="153">
        <v>4</v>
      </c>
      <c r="Q21" s="153" t="s">
        <v>22</v>
      </c>
    </row>
    <row r="22" spans="1:17" x14ac:dyDescent="0.25">
      <c r="A22" s="252" t="s">
        <v>44</v>
      </c>
      <c r="B22" s="206" t="s">
        <v>30</v>
      </c>
      <c r="C22" s="153" t="s">
        <v>125</v>
      </c>
      <c r="D22" s="153">
        <v>5</v>
      </c>
      <c r="E22" s="153"/>
      <c r="F22" s="153"/>
      <c r="G22" s="253">
        <v>5</v>
      </c>
      <c r="H22" s="253">
        <v>5</v>
      </c>
      <c r="I22" s="153">
        <v>4</v>
      </c>
      <c r="J22" s="153">
        <v>5</v>
      </c>
      <c r="K22" s="256">
        <v>3</v>
      </c>
      <c r="L22" s="255">
        <v>4</v>
      </c>
      <c r="M22" s="153">
        <v>3</v>
      </c>
      <c r="N22" s="153">
        <v>5</v>
      </c>
      <c r="O22" s="153">
        <v>4</v>
      </c>
      <c r="P22" s="153">
        <v>3</v>
      </c>
      <c r="Q22" s="153" t="s">
        <v>17</v>
      </c>
    </row>
    <row r="23" spans="1:17" x14ac:dyDescent="0.25">
      <c r="A23" s="252" t="s">
        <v>9</v>
      </c>
      <c r="B23" s="206" t="s">
        <v>30</v>
      </c>
      <c r="C23" s="153"/>
      <c r="D23" s="153">
        <v>5</v>
      </c>
      <c r="E23" s="153"/>
      <c r="F23" s="153"/>
      <c r="G23" s="153">
        <v>3</v>
      </c>
      <c r="H23" s="153">
        <v>3</v>
      </c>
      <c r="I23" s="153">
        <v>3</v>
      </c>
      <c r="J23" s="153">
        <v>3</v>
      </c>
      <c r="K23" s="256">
        <v>2</v>
      </c>
      <c r="L23" s="257"/>
      <c r="M23" s="153"/>
      <c r="N23" s="153">
        <v>3</v>
      </c>
      <c r="O23" s="153"/>
      <c r="P23" s="153">
        <v>5</v>
      </c>
      <c r="Q23" s="153" t="s">
        <v>17</v>
      </c>
    </row>
    <row r="24" spans="1:17" x14ac:dyDescent="0.25">
      <c r="A24" s="252" t="s">
        <v>45</v>
      </c>
      <c r="B24" s="235" t="s">
        <v>168</v>
      </c>
      <c r="C24" s="153" t="s">
        <v>283</v>
      </c>
      <c r="D24" s="153">
        <v>3</v>
      </c>
      <c r="E24" s="153">
        <v>5</v>
      </c>
      <c r="F24" s="153" t="s">
        <v>126</v>
      </c>
      <c r="G24" s="153">
        <v>5</v>
      </c>
      <c r="H24" s="153">
        <v>3</v>
      </c>
      <c r="I24" s="153">
        <v>4</v>
      </c>
      <c r="J24" s="153">
        <v>5</v>
      </c>
      <c r="K24" s="256">
        <v>3</v>
      </c>
      <c r="L24" s="257"/>
      <c r="M24" s="153">
        <v>4</v>
      </c>
      <c r="N24" s="153">
        <v>4</v>
      </c>
      <c r="O24" s="153">
        <v>4</v>
      </c>
      <c r="P24" s="153">
        <v>4</v>
      </c>
      <c r="Q24" s="153" t="s">
        <v>17</v>
      </c>
    </row>
    <row r="25" spans="1:17" x14ac:dyDescent="0.25">
      <c r="A25" s="252" t="s">
        <v>165</v>
      </c>
      <c r="B25" s="206" t="s">
        <v>294</v>
      </c>
      <c r="C25" s="153" t="s">
        <v>114</v>
      </c>
      <c r="D25" s="153">
        <v>2</v>
      </c>
      <c r="E25" s="153">
        <v>5</v>
      </c>
      <c r="F25" s="153" t="s">
        <v>115</v>
      </c>
      <c r="G25" s="153">
        <v>5</v>
      </c>
      <c r="H25" s="153">
        <v>4</v>
      </c>
      <c r="I25" s="153">
        <v>4</v>
      </c>
      <c r="J25" s="153">
        <v>5</v>
      </c>
      <c r="K25" s="264">
        <v>5</v>
      </c>
      <c r="L25" s="265">
        <v>4</v>
      </c>
      <c r="M25" s="153">
        <v>5</v>
      </c>
      <c r="N25" s="153">
        <v>2</v>
      </c>
      <c r="O25" s="153">
        <v>4</v>
      </c>
      <c r="P25" s="153">
        <v>4</v>
      </c>
      <c r="Q25" s="153" t="s">
        <v>17</v>
      </c>
    </row>
    <row r="26" spans="1:17" x14ac:dyDescent="0.25">
      <c r="A26" s="252" t="s">
        <v>204</v>
      </c>
      <c r="B26" s="206" t="s">
        <v>29</v>
      </c>
      <c r="C26" s="153"/>
      <c r="D26" s="153">
        <v>4</v>
      </c>
      <c r="E26" s="153"/>
      <c r="F26" s="153"/>
      <c r="G26" s="153">
        <v>5</v>
      </c>
      <c r="H26" s="153">
        <v>4</v>
      </c>
      <c r="I26" s="153">
        <v>5</v>
      </c>
      <c r="J26" s="153">
        <v>1</v>
      </c>
      <c r="K26" s="256">
        <v>3</v>
      </c>
      <c r="L26" s="257"/>
      <c r="M26" s="153"/>
      <c r="N26" s="153"/>
      <c r="O26" s="153">
        <v>5</v>
      </c>
      <c r="P26" s="153"/>
      <c r="Q26" s="153" t="s">
        <v>22</v>
      </c>
    </row>
    <row r="27" spans="1:17" x14ac:dyDescent="0.25">
      <c r="A27" s="252" t="s">
        <v>10</v>
      </c>
      <c r="B27" s="206" t="s">
        <v>32</v>
      </c>
      <c r="C27" s="153" t="s">
        <v>281</v>
      </c>
      <c r="D27" s="153">
        <v>5</v>
      </c>
      <c r="E27" s="153"/>
      <c r="F27" s="153"/>
      <c r="G27" s="153">
        <v>5</v>
      </c>
      <c r="H27" s="153">
        <v>5</v>
      </c>
      <c r="I27" s="153">
        <v>5</v>
      </c>
      <c r="J27" s="153">
        <v>3</v>
      </c>
      <c r="K27" s="256">
        <v>5</v>
      </c>
      <c r="L27" s="257">
        <v>5</v>
      </c>
      <c r="M27" s="153"/>
      <c r="N27" s="153"/>
      <c r="O27" s="153">
        <v>3</v>
      </c>
      <c r="P27" s="153"/>
      <c r="Q27" s="153" t="s">
        <v>22</v>
      </c>
    </row>
    <row r="28" spans="1:17" x14ac:dyDescent="0.25">
      <c r="A28" s="252" t="s">
        <v>11</v>
      </c>
      <c r="B28" s="206" t="s">
        <v>32</v>
      </c>
      <c r="C28" s="153" t="s">
        <v>279</v>
      </c>
      <c r="D28" s="153">
        <v>5</v>
      </c>
      <c r="E28" s="153"/>
      <c r="F28" s="153"/>
      <c r="G28" s="153">
        <v>1</v>
      </c>
      <c r="H28" s="153">
        <v>2</v>
      </c>
      <c r="I28" s="153">
        <v>4</v>
      </c>
      <c r="J28" s="153">
        <v>5</v>
      </c>
      <c r="K28" s="256">
        <v>5</v>
      </c>
      <c r="L28" s="257">
        <v>2</v>
      </c>
      <c r="M28" s="153">
        <v>3</v>
      </c>
      <c r="N28" s="153">
        <v>3</v>
      </c>
      <c r="O28" s="153">
        <v>3</v>
      </c>
      <c r="P28" s="153"/>
      <c r="Q28" s="153" t="s">
        <v>22</v>
      </c>
    </row>
    <row r="29" spans="1:17" x14ac:dyDescent="0.25">
      <c r="A29" s="252" t="s">
        <v>64</v>
      </c>
      <c r="B29" s="206" t="s">
        <v>167</v>
      </c>
      <c r="C29" s="153" t="s">
        <v>127</v>
      </c>
      <c r="D29" s="153">
        <v>2</v>
      </c>
      <c r="E29" s="153">
        <v>5</v>
      </c>
      <c r="F29" s="153" t="s">
        <v>128</v>
      </c>
      <c r="G29" s="153">
        <v>4</v>
      </c>
      <c r="H29" s="153">
        <v>3</v>
      </c>
      <c r="I29" s="153">
        <v>3</v>
      </c>
      <c r="J29" s="153">
        <v>3</v>
      </c>
      <c r="K29" s="256">
        <v>4</v>
      </c>
      <c r="L29" s="257">
        <v>2</v>
      </c>
      <c r="M29" s="153">
        <v>3</v>
      </c>
      <c r="N29" s="153">
        <v>3</v>
      </c>
      <c r="O29" s="153">
        <v>3</v>
      </c>
      <c r="P29" s="153">
        <v>5</v>
      </c>
      <c r="Q29" s="153" t="s">
        <v>17</v>
      </c>
    </row>
    <row r="30" spans="1:17" x14ac:dyDescent="0.25">
      <c r="A30" s="252" t="s">
        <v>291</v>
      </c>
      <c r="B30" s="246" t="s">
        <v>29</v>
      </c>
      <c r="C30" s="153" t="s">
        <v>129</v>
      </c>
      <c r="D30" s="153">
        <v>4</v>
      </c>
      <c r="E30" s="153"/>
      <c r="F30" s="153"/>
      <c r="G30" s="153">
        <v>4</v>
      </c>
      <c r="H30" s="153">
        <v>4</v>
      </c>
      <c r="I30" s="153">
        <v>4</v>
      </c>
      <c r="J30" s="153">
        <v>3</v>
      </c>
      <c r="K30" s="256">
        <v>4</v>
      </c>
      <c r="L30" s="257">
        <v>4</v>
      </c>
      <c r="M30" s="153">
        <v>4</v>
      </c>
      <c r="N30" s="153">
        <v>2</v>
      </c>
      <c r="O30" s="153">
        <v>4</v>
      </c>
      <c r="P30" s="153">
        <v>3</v>
      </c>
      <c r="Q30" s="153" t="s">
        <v>22</v>
      </c>
    </row>
    <row r="31" spans="1:17" ht="16.5" customHeight="1" x14ac:dyDescent="0.25">
      <c r="A31" s="132"/>
      <c r="B31" s="133"/>
      <c r="C31" s="133"/>
      <c r="D31" s="133"/>
      <c r="E31" s="133"/>
      <c r="F31" s="133"/>
      <c r="G31" s="133"/>
      <c r="H31" s="133"/>
      <c r="I31" s="133"/>
      <c r="J31" s="133"/>
      <c r="K31" s="133"/>
      <c r="L31" s="133"/>
      <c r="M31" s="134"/>
      <c r="N31" s="134"/>
      <c r="O31" s="134"/>
      <c r="P31" s="134"/>
      <c r="Q31" s="134"/>
    </row>
    <row r="32" spans="1:17" ht="16.5" customHeight="1" x14ac:dyDescent="0.25">
      <c r="A32" s="429" t="s">
        <v>295</v>
      </c>
      <c r="B32" s="429"/>
      <c r="C32" s="429"/>
      <c r="D32" s="184"/>
      <c r="E32" s="184"/>
      <c r="F32" s="184"/>
      <c r="G32" s="184"/>
      <c r="H32" s="184"/>
      <c r="I32" s="184"/>
      <c r="J32" s="184"/>
      <c r="K32" s="184"/>
      <c r="L32" s="184"/>
      <c r="M32" s="184"/>
      <c r="N32" s="134"/>
      <c r="O32" s="134"/>
      <c r="P32" s="134"/>
      <c r="Q32" s="134"/>
    </row>
    <row r="33" spans="1:17" ht="97.5" customHeight="1" x14ac:dyDescent="0.25">
      <c r="A33" s="430" t="s">
        <v>296</v>
      </c>
      <c r="B33" s="430"/>
      <c r="C33" s="430"/>
      <c r="D33" s="133"/>
      <c r="E33" s="133"/>
      <c r="F33" s="133"/>
      <c r="G33" s="133"/>
      <c r="H33" s="133"/>
      <c r="I33" s="133"/>
      <c r="J33" s="133"/>
      <c r="K33" s="133"/>
      <c r="L33" s="133"/>
      <c r="M33" s="184"/>
      <c r="N33" s="134"/>
      <c r="O33" s="134"/>
      <c r="P33" s="134"/>
      <c r="Q33" s="134"/>
    </row>
    <row r="34" spans="1:17" ht="16.5" customHeight="1" x14ac:dyDescent="0.25">
      <c r="A34" s="185"/>
      <c r="B34" s="133"/>
      <c r="C34" s="133"/>
      <c r="D34" s="133"/>
      <c r="E34" s="133"/>
      <c r="F34" s="133"/>
      <c r="G34" s="133"/>
      <c r="H34" s="133"/>
      <c r="I34" s="133"/>
      <c r="J34" s="133"/>
      <c r="K34" s="133"/>
      <c r="L34" s="133"/>
      <c r="M34" s="184"/>
      <c r="N34" s="134"/>
      <c r="O34" s="134"/>
      <c r="P34" s="134"/>
      <c r="Q34" s="134"/>
    </row>
    <row r="35" spans="1:17" x14ac:dyDescent="0.25">
      <c r="A35" s="438" t="s">
        <v>288</v>
      </c>
      <c r="B35" s="438"/>
      <c r="C35" s="438"/>
      <c r="D35" s="438"/>
      <c r="E35" s="438"/>
      <c r="F35" s="438"/>
      <c r="G35" s="438"/>
      <c r="H35" s="438"/>
      <c r="I35" s="438"/>
      <c r="J35" s="438"/>
      <c r="K35" s="438"/>
      <c r="L35" s="438"/>
      <c r="M35" s="183"/>
      <c r="N35" s="183"/>
      <c r="O35" s="183"/>
      <c r="P35" s="183"/>
      <c r="Q35" s="183"/>
    </row>
    <row r="36" spans="1:17" x14ac:dyDescent="0.25">
      <c r="A36" s="438" t="s">
        <v>289</v>
      </c>
      <c r="B36" s="438"/>
      <c r="C36" s="438"/>
      <c r="D36" s="438"/>
      <c r="E36" s="438"/>
      <c r="F36" s="438"/>
      <c r="G36" s="438"/>
      <c r="H36" s="438"/>
      <c r="I36" s="438"/>
      <c r="J36" s="438"/>
      <c r="K36" s="438"/>
      <c r="L36" s="438"/>
      <c r="M36" s="183"/>
      <c r="N36" s="183"/>
      <c r="O36" s="183"/>
      <c r="P36" s="183"/>
      <c r="Q36" s="183"/>
    </row>
    <row r="37" spans="1:17" x14ac:dyDescent="0.25">
      <c r="A37" s="438" t="s">
        <v>290</v>
      </c>
      <c r="B37" s="438"/>
      <c r="C37" s="438"/>
      <c r="D37" s="438"/>
      <c r="E37" s="438"/>
      <c r="F37" s="438"/>
      <c r="G37" s="438"/>
      <c r="H37" s="438"/>
      <c r="I37" s="438"/>
      <c r="J37" s="438"/>
      <c r="K37" s="438"/>
      <c r="L37" s="438"/>
      <c r="M37" s="183"/>
      <c r="N37" s="183"/>
      <c r="O37" s="183"/>
      <c r="P37" s="183"/>
      <c r="Q37" s="183"/>
    </row>
    <row r="38" spans="1:17" x14ac:dyDescent="0.25">
      <c r="A38" s="438" t="s">
        <v>292</v>
      </c>
      <c r="B38" s="438"/>
      <c r="C38" s="438"/>
      <c r="D38" s="438"/>
      <c r="E38" s="438"/>
      <c r="F38" s="438"/>
      <c r="G38" s="438"/>
      <c r="H38" s="438"/>
      <c r="I38" s="438"/>
      <c r="J38" s="438"/>
      <c r="K38" s="438"/>
      <c r="L38" s="438"/>
      <c r="M38" s="183"/>
      <c r="N38" s="183"/>
      <c r="O38" s="183"/>
      <c r="P38" s="183"/>
      <c r="Q38" s="183"/>
    </row>
    <row r="39" spans="1:17" x14ac:dyDescent="0.25">
      <c r="A39" s="180"/>
      <c r="B39" s="180"/>
      <c r="C39" s="180"/>
      <c r="D39" s="180"/>
      <c r="E39" s="180"/>
      <c r="F39" s="180"/>
      <c r="G39" s="180"/>
      <c r="H39" s="180"/>
      <c r="I39" s="180"/>
      <c r="J39" s="180"/>
      <c r="K39" s="180"/>
      <c r="L39" s="180"/>
      <c r="M39" s="180"/>
      <c r="N39" s="180"/>
      <c r="O39" s="180"/>
      <c r="P39" s="180"/>
      <c r="Q39" s="180"/>
    </row>
    <row r="40" spans="1:17" x14ac:dyDescent="0.25">
      <c r="A40" s="129"/>
      <c r="B40" s="129"/>
      <c r="C40" s="129"/>
      <c r="D40" s="129"/>
      <c r="E40" s="129"/>
      <c r="F40" s="129"/>
      <c r="G40" s="129"/>
      <c r="H40" s="129"/>
      <c r="I40" s="129"/>
      <c r="J40" s="129"/>
      <c r="K40" s="129"/>
      <c r="L40" s="129"/>
      <c r="M40" s="70"/>
      <c r="N40" s="70"/>
      <c r="O40" s="130"/>
      <c r="P40" s="130"/>
      <c r="Q40" s="130"/>
    </row>
    <row r="41" spans="1:17" x14ac:dyDescent="0.25">
      <c r="A41" s="186"/>
      <c r="B41" s="186"/>
      <c r="C41" s="186"/>
      <c r="D41" s="186"/>
      <c r="E41" s="186"/>
      <c r="F41" s="186"/>
      <c r="G41" s="186"/>
      <c r="H41" s="186"/>
      <c r="I41" s="186"/>
      <c r="J41" s="186"/>
      <c r="K41" s="186"/>
      <c r="L41" s="186"/>
      <c r="M41" s="187"/>
      <c r="N41" s="127"/>
      <c r="O41" s="130"/>
      <c r="P41" s="130"/>
      <c r="Q41" s="130"/>
    </row>
    <row r="42" spans="1:17" x14ac:dyDescent="0.25">
      <c r="A42" s="128"/>
      <c r="B42" s="188"/>
      <c r="C42" s="189"/>
      <c r="D42" s="189"/>
      <c r="E42" s="189"/>
      <c r="F42" s="189"/>
      <c r="G42" s="189"/>
      <c r="H42" s="189"/>
      <c r="I42" s="189"/>
      <c r="J42" s="189"/>
      <c r="K42" s="189"/>
      <c r="L42" s="188"/>
      <c r="M42" s="190"/>
      <c r="N42" s="128"/>
      <c r="O42" s="130"/>
      <c r="P42" s="130"/>
      <c r="Q42" s="130"/>
    </row>
    <row r="43" spans="1:17" x14ac:dyDescent="0.25">
      <c r="A43" s="188"/>
      <c r="B43" s="181"/>
      <c r="C43" s="182"/>
      <c r="D43" s="182"/>
      <c r="E43" s="182"/>
      <c r="F43" s="182"/>
      <c r="G43" s="182"/>
      <c r="H43" s="182"/>
      <c r="I43" s="182"/>
      <c r="J43" s="182"/>
      <c r="K43" s="182"/>
      <c r="L43" s="181"/>
      <c r="M43" s="190"/>
      <c r="N43" s="128"/>
      <c r="O43" s="130"/>
      <c r="P43" s="130"/>
      <c r="Q43" s="130"/>
    </row>
    <row r="44" spans="1:17" x14ac:dyDescent="0.25">
      <c r="A44" s="188"/>
      <c r="B44" s="181"/>
      <c r="C44" s="182"/>
      <c r="D44" s="182"/>
      <c r="E44" s="182"/>
      <c r="F44" s="182"/>
      <c r="G44" s="182"/>
      <c r="H44" s="182"/>
      <c r="I44" s="182"/>
      <c r="J44" s="182"/>
      <c r="K44" s="182"/>
      <c r="L44" s="181"/>
      <c r="M44" s="190"/>
      <c r="N44" s="128"/>
      <c r="O44" s="130"/>
      <c r="P44" s="130"/>
      <c r="Q44" s="130"/>
    </row>
    <row r="45" spans="1:17" x14ac:dyDescent="0.25">
      <c r="A45" s="188"/>
      <c r="B45" s="181"/>
      <c r="C45" s="182"/>
      <c r="D45" s="182"/>
      <c r="E45" s="182"/>
      <c r="F45" s="182"/>
      <c r="G45" s="182"/>
      <c r="H45" s="182"/>
      <c r="I45" s="182"/>
      <c r="J45" s="182"/>
      <c r="K45" s="182"/>
      <c r="L45" s="181"/>
      <c r="M45" s="190"/>
      <c r="N45" s="70"/>
      <c r="O45" s="130"/>
      <c r="P45" s="130"/>
      <c r="Q45" s="130"/>
    </row>
    <row r="46" spans="1:17" x14ac:dyDescent="0.25">
      <c r="A46" s="181"/>
      <c r="B46" s="181"/>
      <c r="C46" s="181"/>
      <c r="D46" s="181"/>
      <c r="E46" s="181"/>
      <c r="F46" s="181"/>
      <c r="G46" s="181"/>
      <c r="H46" s="181"/>
      <c r="I46" s="181"/>
      <c r="J46" s="181"/>
      <c r="K46" s="181"/>
      <c r="L46" s="181"/>
      <c r="M46" s="190"/>
      <c r="N46" s="70"/>
      <c r="O46" s="130"/>
      <c r="P46" s="130"/>
      <c r="Q46" s="130"/>
    </row>
    <row r="47" spans="1:17" x14ac:dyDescent="0.25">
      <c r="A47" s="129"/>
      <c r="B47" s="129"/>
      <c r="C47" s="129"/>
      <c r="D47" s="129"/>
      <c r="E47" s="129"/>
      <c r="F47" s="129"/>
      <c r="G47" s="129"/>
      <c r="H47" s="129"/>
      <c r="I47" s="129"/>
      <c r="J47" s="129"/>
      <c r="K47" s="129"/>
      <c r="L47" s="129"/>
      <c r="M47" s="70"/>
      <c r="N47" s="70"/>
      <c r="O47" s="130"/>
      <c r="P47" s="130"/>
      <c r="Q47" s="130"/>
    </row>
    <row r="48" spans="1:17" x14ac:dyDescent="0.25">
      <c r="A48" s="129"/>
      <c r="B48" s="129"/>
      <c r="C48" s="70"/>
      <c r="D48" s="70"/>
      <c r="E48" s="70"/>
      <c r="F48" s="70"/>
      <c r="G48" s="70"/>
      <c r="H48" s="70"/>
      <c r="I48" s="70"/>
      <c r="J48" s="70"/>
      <c r="K48" s="70"/>
      <c r="L48" s="70"/>
      <c r="M48" s="70"/>
      <c r="N48" s="70"/>
      <c r="O48" s="126"/>
      <c r="P48" s="126"/>
      <c r="Q48" s="126"/>
    </row>
  </sheetData>
  <sheetProtection algorithmName="SHA-512" hashValue="GXgFdbjmPPv/3hG78f/6RE82Dzfh2mOHPl7znaAQ17U47rgTMIZnI2SYdeqWhNjRResqzoqdtszLdqVvwZ8PBg==" saltValue="Z/P4MJK2NKF4Ty/9Xm8BPA==" spinCount="100000" sheet="1" objects="1" scenarios="1" selectLockedCells="1" sort="0" autoFilter="0" selectUnlockedCells="1"/>
  <autoFilter ref="A2:Q2" xr:uid="{00000000-0009-0000-0000-000006000000}">
    <sortState ref="A3:T46">
      <sortCondition ref="A2"/>
    </sortState>
  </autoFilter>
  <sortState ref="A3:S46">
    <sortCondition descending="1" ref="C3:C46"/>
  </sortState>
  <mergeCells count="7">
    <mergeCell ref="A1:Q1"/>
    <mergeCell ref="A35:L35"/>
    <mergeCell ref="A36:L36"/>
    <mergeCell ref="A37:L37"/>
    <mergeCell ref="A38:L38"/>
    <mergeCell ref="A33:C33"/>
    <mergeCell ref="A32:C32"/>
  </mergeCells>
  <pageMargins left="0.7" right="0.7" top="0.75" bottom="0.75" header="0.3" footer="0.3"/>
  <pageSetup paperSize="3" orientation="landscape" verticalDpi="598"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J11"/>
  <sheetViews>
    <sheetView zoomScaleNormal="100" workbookViewId="0">
      <selection sqref="A1:A2"/>
    </sheetView>
  </sheetViews>
  <sheetFormatPr defaultRowHeight="15" x14ac:dyDescent="0.25"/>
  <cols>
    <col min="1" max="1" width="88.140625" customWidth="1"/>
  </cols>
  <sheetData>
    <row r="1" spans="1:10" ht="18.75" x14ac:dyDescent="0.3">
      <c r="A1" s="160" t="s">
        <v>251</v>
      </c>
    </row>
    <row r="2" spans="1:10" ht="382.5" customHeight="1" x14ac:dyDescent="0.25">
      <c r="A2" s="154" t="s">
        <v>355</v>
      </c>
    </row>
    <row r="3" spans="1:10" ht="13.5" customHeight="1" x14ac:dyDescent="0.25">
      <c r="A3" s="155"/>
      <c r="B3" s="155"/>
      <c r="C3" s="155"/>
      <c r="D3" s="155"/>
      <c r="E3" s="155"/>
      <c r="F3" s="155"/>
      <c r="G3" s="155"/>
      <c r="H3" s="155"/>
      <c r="I3" s="155"/>
      <c r="J3" s="155"/>
    </row>
    <row r="4" spans="1:10" x14ac:dyDescent="0.25">
      <c r="A4" s="135"/>
    </row>
    <row r="5" spans="1:10" ht="15" customHeight="1" x14ac:dyDescent="0.25">
      <c r="A5" s="156"/>
      <c r="B5" s="156"/>
      <c r="C5" s="156"/>
      <c r="D5" s="156"/>
      <c r="E5" s="156"/>
      <c r="F5" s="156"/>
      <c r="G5" s="156"/>
      <c r="H5" s="156"/>
      <c r="I5" s="156"/>
      <c r="J5" s="156"/>
    </row>
    <row r="6" spans="1:10" x14ac:dyDescent="0.25">
      <c r="A6" s="136"/>
    </row>
    <row r="7" spans="1:10" x14ac:dyDescent="0.25">
      <c r="A7" s="131"/>
    </row>
    <row r="11" spans="1:10" x14ac:dyDescent="0.25">
      <c r="A11" s="150"/>
    </row>
  </sheetData>
  <sheetProtection algorithmName="SHA-512" hashValue="A9LFRplFS/F9xvor5ufV5Q1EeiepTKh1jY+cNav2XspZFflR5ZAzKkBUHtrUzIGJwYXUvx3Xhv4ooxTwwGHkKQ==" saltValue="VpQ3/VOM/t2UqnFnQnIGfw==" spinCount="100000" sheet="1" objects="1" scenarios="1" selectLockedCells="1"/>
  <pageMargins left="0.7" right="0.7" top="0.75" bottom="0.75" header="0.3" footer="0.3"/>
  <pageSetup orientation="portrait" verticalDpi="598"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F763115A2D86647A2A7FDE4F3FA2D6B" ma:contentTypeVersion="13" ma:contentTypeDescription="Create a new document." ma:contentTypeScope="" ma:versionID="b486cf5ab3015e61f127551e744916ac">
  <xsd:schema xmlns:xsd="http://www.w3.org/2001/XMLSchema" xmlns:xs="http://www.w3.org/2001/XMLSchema" xmlns:p="http://schemas.microsoft.com/office/2006/metadata/properties" xmlns:ns2="47ca554a-6a59-441a-a84c-625ca94c37e8" xmlns:ns3="33c0f6fd-68da-4dca-96e1-bd72fb859533" targetNamespace="http://schemas.microsoft.com/office/2006/metadata/properties" ma:root="true" ma:fieldsID="b61147dfac1c7f0f491196c75f77aa5f" ns2:_="" ns3:_="">
    <xsd:import namespace="47ca554a-6a59-441a-a84c-625ca94c37e8"/>
    <xsd:import namespace="33c0f6fd-68da-4dca-96e1-bd72fb85953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hyperlin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ca554a-6a59-441a-a84c-625ca94c37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8ff62593-b918-4deb-ac08-0d74ac0cc7e6"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hyperlink" ma:index="20" nillable="true" ma:displayName="hyperlink" ma:format="Hyperlink" ma:internalName="hyper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3c0f6fd-68da-4dca-96e1-bd72fb85953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a4bfe0f-b748-4e62-b58b-817a0f76ddec}" ma:internalName="TaxCatchAll" ma:showField="CatchAllData" ma:web="33c0f6fd-68da-4dca-96e1-bd72fb85953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3c0f6fd-68da-4dca-96e1-bd72fb859533" xsi:nil="true"/>
    <lcf76f155ced4ddcb4097134ff3c332f xmlns="47ca554a-6a59-441a-a84c-625ca94c37e8">
      <Terms xmlns="http://schemas.microsoft.com/office/infopath/2007/PartnerControls"/>
    </lcf76f155ced4ddcb4097134ff3c332f>
    <hyperlink xmlns="47ca554a-6a59-441a-a84c-625ca94c37e8">
      <Url xsi:nil="true"/>
      <Description xsi:nil="true"/>
    </hyperlink>
  </documentManagement>
</p:properties>
</file>

<file path=customXml/itemProps1.xml><?xml version="1.0" encoding="utf-8"?>
<ds:datastoreItem xmlns:ds="http://schemas.openxmlformats.org/officeDocument/2006/customXml" ds:itemID="{007E997E-826A-4292-9899-AD1F3E19DF88}"/>
</file>

<file path=customXml/itemProps2.xml><?xml version="1.0" encoding="utf-8"?>
<ds:datastoreItem xmlns:ds="http://schemas.openxmlformats.org/officeDocument/2006/customXml" ds:itemID="{865AA6BB-DD64-403F-9D59-C5AE3300BFC4}"/>
</file>

<file path=customXml/itemProps3.xml><?xml version="1.0" encoding="utf-8"?>
<ds:datastoreItem xmlns:ds="http://schemas.openxmlformats.org/officeDocument/2006/customXml" ds:itemID="{1D35F04B-DA46-4ABF-ACEC-AB53DF094DD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NJ Guidance</vt:lpstr>
      <vt:lpstr>NJ Cover Crop Design Worksheet</vt:lpstr>
      <vt:lpstr>Cover Crop Certification Sheet</vt:lpstr>
      <vt:lpstr>Cover Crop Nutrient Sheet</vt:lpstr>
      <vt:lpstr>Seed PLS Calculation Example</vt:lpstr>
      <vt:lpstr>Data Table</vt:lpstr>
      <vt:lpstr>Cover Crop Characteristics</vt:lpstr>
      <vt:lpstr>References</vt:lpstr>
      <vt:lpstr>B</vt:lpstr>
      <vt:lpstr>Check</vt:lpstr>
      <vt:lpstr>'Cover Crop Nutrient Sheet'!Print_Area</vt:lpstr>
      <vt:lpstr>'NJ Cover Crop Design Worksheet'!Print_Area</vt:lpstr>
      <vt:lpstr>'NJ Guidance'!Print_Area</vt:lpstr>
      <vt:lpstr>species</vt:lpstr>
      <vt:lpstr>Zones</vt:lpstr>
    </vt:vector>
  </TitlesOfParts>
  <Manager>Kaitlin.Farbotnik@nj.usda.gov</Manager>
  <Company>USDA OCIO-ITS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Kaitlin.Farbotnik@nj.usda.gov</dc:creator>
  <cp:lastModifiedBy>Farbotnik, Kaitlin - NRCS, Somerset, NJ</cp:lastModifiedBy>
  <cp:lastPrinted>2015-11-06T19:21:35Z</cp:lastPrinted>
  <dcterms:created xsi:type="dcterms:W3CDTF">2011-05-31T14:26:45Z</dcterms:created>
  <dcterms:modified xsi:type="dcterms:W3CDTF">2019-01-10T16:24:32Z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0x0101003F763115A2D86647A2A7FDE4F3FA2D6B</vt:lpwstr>
  </property>
</Properties>
</file>