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drawings/drawing8.xml" ContentType="application/vnd.openxmlformats-officedocument.drawingml.chartshapes+xml"/>
  <Override PartName="/xl/drawings/drawing15.xml" ContentType="application/vnd.openxmlformats-officedocument.drawingml.chartshap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drawings/drawing2.xml" ContentType="application/vnd.openxmlformats-officedocument.drawing+xml"/>
  <Override PartName="/xl/drawings/drawing17.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9.xml" ContentType="application/vnd.openxmlformats-officedocument.drawing+xml"/>
  <Override PartName="/xl/drawings/drawing4.xml" ContentType="application/vnd.openxmlformats-officedocument.drawing+xml"/>
  <Override PartName="/xl/drawings/drawing10.xml" ContentType="application/vnd.openxmlformats-officedocument.drawing+xml"/>
  <Override PartName="/xl/drawings/drawing5.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6.xml" ContentType="application/vnd.openxmlformats-officedocument.drawing+xml"/>
  <Override PartName="/xl/charts/chart2.xml" ContentType="application/vnd.openxmlformats-officedocument.drawingml.chart+xml"/>
  <Override PartName="/xl/drawings/drawing16.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18.xml" ContentType="application/vnd.openxmlformats-officedocument.drawing+xml"/>
  <Override PartName="/xl/drawings/drawing19.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omments1.xml" ContentType="application/vnd.openxmlformats-officedocument.spreadsheetml.comments+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omments2.xml" ContentType="application/vnd.openxmlformats-officedocument.spreadsheetml.comments+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comments3.xml" ContentType="application/vnd.openxmlformats-officedocument.spreadsheetml.comments+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comments4.xml" ContentType="application/vnd.openxmlformats-officedocument.spreadsheetml.comments+xml"/>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comments5.xml" ContentType="application/vnd.openxmlformats-officedocument.spreadsheetml.comments+xml"/>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comments6.xml" ContentType="application/vnd.openxmlformats-officedocument.spreadsheetml.comments+xml"/>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comments7.xml" ContentType="application/vnd.openxmlformats-officedocument.spreadsheetml.comments+xml"/>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82.bin" ContentType="application/vnd.ms-office.activeX"/>
  <Override PartName="/xl/activeX/activeX87.xml" ContentType="application/vnd.ms-office.activeX+xml"/>
  <Override PartName="/xl/activeX/activeX87.bin" ContentType="application/vnd.ms-office.activeX"/>
  <Override PartName="/xl/calcChain.xml" ContentType="application/vnd.openxmlformats-officedocument.spreadsheetml.calcChain+xml"/>
  <Override PartName="/xl/comments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activeX/activeX75.xml" ContentType="application/vnd.ms-office.activeX+xml"/>
  <Override PartName="/xl/activeX/activeX88.xml" ContentType="application/vnd.ms-office.activeX+xml"/>
  <Override PartName="/xl/activeX/activeX88.bin" ContentType="application/vnd.ms-office.activeX"/>
  <Override PartName="/xl/activeX/activeX76.bin" ContentType="application/vnd.ms-office.activeX"/>
  <Override PartName="/xl/activeX/activeX83.xml" ContentType="application/vnd.ms-office.activeX+xml"/>
  <Override PartName="/xl/activeX/activeX83.bin" ContentType="application/vnd.ms-office.activeX"/>
  <Override PartName="/xl/activeX/activeX77.xml" ContentType="application/vnd.ms-office.activeX+xml"/>
  <Override PartName="/xl/activeX/activeX84.xml" ContentType="application/vnd.ms-office.activeX+xml"/>
  <Override PartName="/xl/comments8.xml" ContentType="application/vnd.openxmlformats-officedocument.spreadsheetml.comments+xml"/>
  <Override PartName="/xl/activeX/activeX84.bin" ContentType="application/vnd.ms-office.activeX"/>
  <Override PartName="/xl/activeX/activeX89.xml" ContentType="application/vnd.ms-office.activeX+xml"/>
  <Override PartName="/xl/activeX/activeX89.bin" ContentType="application/vnd.ms-office.activeX"/>
  <Override PartName="/xl/activeX/activeX77.bin" ContentType="application/vnd.ms-office.activeX"/>
  <Override PartName="/xl/activeX/activeX90.xml" ContentType="application/vnd.ms-office.activeX+xml"/>
  <Override PartName="/xl/activeX/activeX90.bin" ContentType="application/vnd.ms-office.activeX"/>
  <Override PartName="/xl/activeX/activeX78.xml" ContentType="application/vnd.ms-office.activeX+xml"/>
  <Override PartName="/xl/activeX/activeX74.bin" ContentType="application/vnd.ms-office.activeX"/>
  <Override PartName="/xl/activeX/activeX78.bin" ContentType="application/vnd.ms-office.activeX"/>
  <Override PartName="/xl/activeX/activeX79.xml" ContentType="application/vnd.ms-office.activeX+xml"/>
  <Override PartName="/xl/activeX/activeX79.bin" ContentType="application/vnd.ms-office.activeX"/>
  <Override PartName="/xl/activeX/activeX76.xml" ContentType="application/vnd.ms-office.activeX+xml"/>
  <Override PartName="/xl/activeX/activeX80.xml" ContentType="application/vnd.ms-office.activeX+xml"/>
  <Override PartName="/xl/activeX/activeX85.xml" ContentType="application/vnd.ms-office.activeX+xml"/>
  <Override PartName="/xl/activeX/activeX11.xml" ContentType="application/vnd.ms-office.activeX+xml"/>
  <Override PartName="/xl/activeX/activeX91.xml" ContentType="application/vnd.ms-office.activeX+xml"/>
  <Override PartName="/xl/activeX/activeX91.bin" ContentType="application/vnd.ms-office.activeX"/>
  <Override PartName="/xl/activeX/activeX85.bin" ContentType="application/vnd.ms-office.activeX"/>
  <Override PartName="/xl/activeX/activeX92.xml" ContentType="application/vnd.ms-office.activeX+xml"/>
  <Override PartName="/xl/activeX/activeX92.bin" ContentType="application/vnd.ms-office.activeX"/>
  <Override PartName="/xl/activeX/activeX80.bin" ContentType="application/vnd.ms-office.activeX"/>
  <Override PartName="/xl/activeX/activeX86.xml" ContentType="application/vnd.ms-office.activeX+xml"/>
  <Override PartName="/xl/activeX/activeX86.bin" ContentType="application/vnd.ms-office.activeX"/>
  <Override PartName="/xl/activeX/activeX81.xml" ContentType="application/vnd.ms-office.activeX+xml"/>
  <Override PartName="/xl/activeX/activeX81.bin" ContentType="application/vnd.ms-office.activeX"/>
  <Override PartName="/xl/activeX/activeX75.bin" ContentType="application/vnd.ms-office.activeX"/>
  <Override PartName="/xl/activeX/activeX93.xml" ContentType="application/vnd.ms-office.activeX+xml"/>
  <Override PartName="/xl/activeX/activeX93.bin" ContentType="application/vnd.ms-office.activeX"/>
  <Override PartName="/xl/activeX/activeX82.xml" ContentType="application/vnd.ms-office.activeX+xml"/>
  <Override PartName="/xl/activeX/activeX94.xml" ContentType="application/vnd.ms-office.activeX+xml"/>
  <Override PartName="/xl/activeX/activeX94.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codeName="{1AED2BDD-1FA3-CEF2-32D4-FBADEFEB71EE}"/>
  <workbookPr updateLinks="never" codeName="ThisWorkbook" defaultThemeVersion="124226"/>
  <mc:AlternateContent xmlns:mc="http://schemas.openxmlformats.org/markup-compatibility/2006">
    <mc:Choice Requires="x15">
      <x15ac:absPath xmlns:x15ac="http://schemas.microsoft.com/office/spreadsheetml/2010/11/ac" url="\\usda.net\NRCS\HOME\MNMA2\nrcs\eric.soupir\Documents\OLD H\WASCOB\"/>
    </mc:Choice>
  </mc:AlternateContent>
  <xr:revisionPtr revIDLastSave="0" documentId="13_ncr:1_{248FE353-0B5B-4572-92E5-D581E56A15DE}" xr6:coauthVersionLast="44" xr6:coauthVersionMax="44" xr10:uidLastSave="{00000000-0000-0000-0000-000000000000}"/>
  <bookViews>
    <workbookView xWindow="-120" yWindow="-120" windowWidth="29040" windowHeight="15990" tabRatio="903" xr2:uid="{00000000-000D-0000-FFFF-FFFF00000000}"/>
  </bookViews>
  <sheets>
    <sheet name="WASCOB 1" sheetId="1" r:id="rId1"/>
    <sheet name="WASCOB 2" sheetId="4" r:id="rId2"/>
    <sheet name="WASCOB 3" sheetId="5" r:id="rId3"/>
    <sheet name="WASCOB 4" sheetId="18" r:id="rId4"/>
    <sheet name="WASCOB 5" sheetId="19" r:id="rId5"/>
    <sheet name="WASCOB 6" sheetId="20" r:id="rId6"/>
    <sheet name="Tile Design" sheetId="2" r:id="rId7"/>
    <sheet name="Offsets" sheetId="7" r:id="rId8"/>
    <sheet name="Survey Data" sheetId="8" r:id="rId9"/>
    <sheet name="Earthwork" sheetId="13" r:id="rId10"/>
    <sheet name="Cover" sheetId="9" r:id="rId11"/>
    <sheet name="Quantities" sheetId="17" r:id="rId12"/>
    <sheet name="Profile" sheetId="10" r:id="rId13"/>
    <sheet name="Basin Profiles" sheetId="14" r:id="rId14"/>
    <sheet name="Sections" sheetId="15" r:id="rId15"/>
    <sheet name="Detail Sheet" sheetId="12" r:id="rId16"/>
    <sheet name="Detail Sheet 2" sheetId="16" r:id="rId17"/>
    <sheet name="Tile Cut Sheet" sheetId="11" r:id="rId18"/>
    <sheet name="Defaults" sheetId="3" r:id="rId19"/>
    <sheet name="Help" sheetId="6" r:id="rId20"/>
  </sheets>
  <externalReferences>
    <externalReference r:id="rId21"/>
    <externalReference r:id="rId22"/>
  </externalReferences>
  <definedNames>
    <definedName name="County" localSheetId="11">'[1]WASCOB 1'!$B$5</definedName>
    <definedName name="County" localSheetId="1">'WASCOB 2'!$B$5</definedName>
    <definedName name="County" localSheetId="2">'WASCOB 3'!$B$5</definedName>
    <definedName name="County" localSheetId="3">'WASCOB 4'!$B$5</definedName>
    <definedName name="County" localSheetId="4">'WASCOB 5'!$B$5</definedName>
    <definedName name="County" localSheetId="5">'WASCOB 6'!$B$5</definedName>
    <definedName name="County">'WASCOB 1'!$B$5</definedName>
    <definedName name="County_Table" localSheetId="11">[1]Defaults!$B$2:$I$93</definedName>
    <definedName name="County_Table">Defaults!$B$2:$I$93</definedName>
    <definedName name="ddds">'WASCOB 1'!$B$12</definedName>
    <definedName name="Position" localSheetId="11">'[1]WASCOB 1'!$G$23</definedName>
    <definedName name="Position" localSheetId="1">'WASCOB 2'!$G$23</definedName>
    <definedName name="Position" localSheetId="2">'WASCOB 3'!$G$23</definedName>
    <definedName name="Position" localSheetId="3">'WASCOB 4'!$G$23</definedName>
    <definedName name="Position" localSheetId="4">'WASCOB 5'!$G$23</definedName>
    <definedName name="Position" localSheetId="5">'WASCOB 6'!$G$23</definedName>
    <definedName name="Position">'WASCOB 1'!$G$23</definedName>
    <definedName name="_xlnm.Print_Area" localSheetId="13">'Basin Profiles'!$B$2:$AE$120</definedName>
    <definedName name="_xlnm.Print_Area" localSheetId="10">Cover!$B$2:$AE$60</definedName>
    <definedName name="_xlnm.Print_Area" localSheetId="15">'Detail Sheet'!$B$2:$AE$60</definedName>
    <definedName name="_xlnm.Print_Area" localSheetId="16">'Detail Sheet 2'!$B$2:$AE$60</definedName>
    <definedName name="_xlnm.Print_Area" localSheetId="9">Earthwork!$B$1:$R$112</definedName>
    <definedName name="_xlnm.Print_Area" localSheetId="12">Profile!$A$1:$R$46</definedName>
    <definedName name="_xlnm.Print_Area" localSheetId="11">Quantities!$B$2:$AE$54</definedName>
    <definedName name="_xlnm.Print_Area" localSheetId="14">Sections!$B$2:$AE$120</definedName>
    <definedName name="_xlnm.Print_Area" localSheetId="8">'Survey Data'!$A$1:$I$52</definedName>
    <definedName name="_xlnm.Print_Area" localSheetId="17">'Tile Cut Sheet'!$A$1:$I$51</definedName>
    <definedName name="_xlnm.Print_Area" localSheetId="6">'Tile Design'!$A$1:$J$58</definedName>
    <definedName name="_xlnm.Print_Area" localSheetId="0">'WASCOB 1'!$A$1:$I$51</definedName>
    <definedName name="_xlnm.Print_Area" localSheetId="1">'WASCOB 2'!$A$1:$I$51</definedName>
    <definedName name="_xlnm.Print_Area" localSheetId="2">'WASCOB 3'!$A$1:$I$51</definedName>
    <definedName name="_xlnm.Print_Area" localSheetId="3">'WASCOB 4'!$A$1:$I$51</definedName>
    <definedName name="_xlnm.Print_Area" localSheetId="4">'WASCOB 5'!$A$1:$I$51</definedName>
    <definedName name="_xlnm.Print_Area" localSheetId="5">'WASCOB 6'!$A$1:$I$51</definedName>
    <definedName name="Storm" localSheetId="11">'[1]WASCOB 1'!$B$12</definedName>
    <definedName name="Storm" localSheetId="0">'WASCOB 1'!$B$12</definedName>
    <definedName name="Storm" localSheetId="1">'WASCOB 2'!$B$12</definedName>
    <definedName name="Storm" localSheetId="2">'WASCOB 3'!$B$12</definedName>
    <definedName name="Storm" localSheetId="3">'WASCOB 4'!$B$12</definedName>
    <definedName name="Storm" localSheetId="4">'WASCOB 5'!$B$12</definedName>
    <definedName name="Storm" localSheetId="5">'WASCOB 6'!$B$12</definedName>
    <definedName name="Storm">'WASCOB 1'!$B$12</definedName>
    <definedName name="Strom">'WASCOB 1'!$B$12</definedName>
  </definedNames>
  <calcPr calcId="191029" iterate="1" iterateCount="100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47" i="20" l="1"/>
  <c r="J47" i="19"/>
  <c r="J47" i="18"/>
  <c r="J47" i="5"/>
  <c r="J47" i="4"/>
  <c r="J47" i="1"/>
  <c r="R12" i="11" l="1"/>
  <c r="R13" i="11"/>
  <c r="R14" i="11"/>
  <c r="R15" i="11"/>
  <c r="R16" i="1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11"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R108" i="2" l="1"/>
  <c r="P108" i="2"/>
  <c r="N108" i="2"/>
  <c r="R100" i="2"/>
  <c r="P100" i="2"/>
  <c r="N100" i="2"/>
  <c r="R92" i="2"/>
  <c r="P92" i="2"/>
  <c r="N92" i="2"/>
  <c r="R84" i="2"/>
  <c r="P84" i="2"/>
  <c r="N84" i="2"/>
  <c r="R76" i="2"/>
  <c r="P76" i="2"/>
  <c r="N76" i="2"/>
  <c r="R68" i="2"/>
  <c r="P68" i="2"/>
  <c r="N68" i="2"/>
  <c r="R60" i="2"/>
  <c r="P60" i="2"/>
  <c r="N60" i="2"/>
  <c r="R52" i="2"/>
  <c r="P52" i="2"/>
  <c r="N52" i="2"/>
  <c r="R44" i="2"/>
  <c r="P44" i="2"/>
  <c r="N44" i="2"/>
  <c r="W109" i="2"/>
  <c r="T109" i="2"/>
  <c r="R109" i="2"/>
  <c r="P109" i="2"/>
  <c r="O109" i="2"/>
  <c r="N109" i="2"/>
  <c r="M109" i="2"/>
  <c r="W101" i="2"/>
  <c r="T101" i="2"/>
  <c r="R101" i="2"/>
  <c r="P101" i="2"/>
  <c r="O101" i="2"/>
  <c r="N101" i="2"/>
  <c r="M101" i="2"/>
  <c r="W93" i="2"/>
  <c r="T93" i="2"/>
  <c r="R93" i="2"/>
  <c r="P93" i="2"/>
  <c r="O93" i="2"/>
  <c r="N93" i="2"/>
  <c r="M93" i="2"/>
  <c r="W85" i="2"/>
  <c r="T85" i="2"/>
  <c r="R85" i="2"/>
  <c r="P85" i="2"/>
  <c r="O85" i="2"/>
  <c r="N85" i="2"/>
  <c r="M85" i="2"/>
  <c r="W77" i="2"/>
  <c r="T77" i="2"/>
  <c r="R77" i="2"/>
  <c r="P77" i="2"/>
  <c r="O77" i="2"/>
  <c r="N77" i="2"/>
  <c r="M77" i="2"/>
  <c r="W69" i="2"/>
  <c r="T69" i="2"/>
  <c r="R69" i="2"/>
  <c r="P69" i="2"/>
  <c r="O69" i="2"/>
  <c r="N69" i="2"/>
  <c r="M69" i="2"/>
  <c r="W61" i="2"/>
  <c r="T61" i="2"/>
  <c r="R61" i="2"/>
  <c r="P61" i="2"/>
  <c r="O61" i="2"/>
  <c r="N61" i="2"/>
  <c r="M61" i="2"/>
  <c r="W53" i="2"/>
  <c r="T53" i="2"/>
  <c r="R53" i="2"/>
  <c r="P53" i="2"/>
  <c r="O53" i="2"/>
  <c r="N53" i="2"/>
  <c r="M53" i="2"/>
  <c r="W45" i="2"/>
  <c r="T45" i="2"/>
  <c r="R45" i="2"/>
  <c r="P45" i="2"/>
  <c r="O45" i="2"/>
  <c r="N45" i="2"/>
  <c r="M45" i="2"/>
  <c r="W110" i="2"/>
  <c r="T110" i="2"/>
  <c r="R110" i="2"/>
  <c r="P110" i="2"/>
  <c r="O110" i="2"/>
  <c r="N110" i="2"/>
  <c r="M110" i="2"/>
  <c r="W102" i="2"/>
  <c r="T102" i="2"/>
  <c r="R102" i="2"/>
  <c r="P102" i="2"/>
  <c r="O102" i="2"/>
  <c r="N102" i="2"/>
  <c r="M102" i="2"/>
  <c r="W94" i="2"/>
  <c r="T94" i="2"/>
  <c r="R94" i="2"/>
  <c r="P94" i="2"/>
  <c r="O94" i="2"/>
  <c r="N94" i="2"/>
  <c r="M94" i="2"/>
  <c r="W86" i="2"/>
  <c r="T86" i="2"/>
  <c r="R86" i="2"/>
  <c r="P86" i="2"/>
  <c r="O86" i="2"/>
  <c r="N86" i="2"/>
  <c r="M86" i="2"/>
  <c r="W78" i="2"/>
  <c r="T78" i="2"/>
  <c r="R78" i="2"/>
  <c r="P78" i="2"/>
  <c r="O78" i="2"/>
  <c r="N78" i="2"/>
  <c r="M78" i="2"/>
  <c r="W70" i="2"/>
  <c r="T70" i="2"/>
  <c r="R70" i="2"/>
  <c r="P70" i="2"/>
  <c r="O70" i="2"/>
  <c r="N70" i="2"/>
  <c r="M70" i="2"/>
  <c r="W62" i="2"/>
  <c r="T62" i="2"/>
  <c r="R62" i="2"/>
  <c r="P62" i="2"/>
  <c r="O62" i="2"/>
  <c r="N62" i="2"/>
  <c r="M62" i="2"/>
  <c r="W54" i="2"/>
  <c r="T54" i="2"/>
  <c r="R54" i="2"/>
  <c r="P54" i="2"/>
  <c r="O54" i="2"/>
  <c r="N54" i="2"/>
  <c r="M54" i="2"/>
  <c r="W46" i="2"/>
  <c r="T46" i="2"/>
  <c r="R46" i="2"/>
  <c r="P46" i="2"/>
  <c r="O46" i="2"/>
  <c r="N46" i="2"/>
  <c r="M46" i="2"/>
  <c r="W111" i="2"/>
  <c r="U111" i="2"/>
  <c r="T111" i="2"/>
  <c r="S111" i="2"/>
  <c r="Q111" i="2"/>
  <c r="P111" i="2"/>
  <c r="O111" i="2"/>
  <c r="N111" i="2"/>
  <c r="M111" i="2"/>
  <c r="L111" i="2"/>
  <c r="W103" i="2"/>
  <c r="U103" i="2"/>
  <c r="T103" i="2"/>
  <c r="S103" i="2"/>
  <c r="Q103" i="2"/>
  <c r="P103" i="2"/>
  <c r="O103" i="2"/>
  <c r="N103" i="2"/>
  <c r="M103" i="2"/>
  <c r="L103" i="2"/>
  <c r="W95" i="2"/>
  <c r="U95" i="2"/>
  <c r="T95" i="2"/>
  <c r="S95" i="2"/>
  <c r="Q95" i="2"/>
  <c r="P95" i="2"/>
  <c r="O95" i="2"/>
  <c r="N95" i="2"/>
  <c r="M95" i="2"/>
  <c r="L95" i="2"/>
  <c r="W87" i="2"/>
  <c r="U87" i="2"/>
  <c r="T87" i="2"/>
  <c r="S87" i="2"/>
  <c r="Q87" i="2"/>
  <c r="P87" i="2"/>
  <c r="O87" i="2"/>
  <c r="N87" i="2"/>
  <c r="M87" i="2"/>
  <c r="L87" i="2"/>
  <c r="W79" i="2"/>
  <c r="U79" i="2"/>
  <c r="T79" i="2"/>
  <c r="S79" i="2"/>
  <c r="Q79" i="2"/>
  <c r="P79" i="2"/>
  <c r="O79" i="2"/>
  <c r="N79" i="2"/>
  <c r="M79" i="2"/>
  <c r="L79" i="2"/>
  <c r="W71" i="2"/>
  <c r="U71" i="2"/>
  <c r="T71" i="2"/>
  <c r="S71" i="2"/>
  <c r="Q71" i="2"/>
  <c r="P71" i="2"/>
  <c r="O71" i="2"/>
  <c r="N71" i="2"/>
  <c r="M71" i="2"/>
  <c r="L71" i="2"/>
  <c r="W63" i="2"/>
  <c r="U63" i="2"/>
  <c r="T63" i="2"/>
  <c r="S63" i="2"/>
  <c r="Q63" i="2"/>
  <c r="P63" i="2"/>
  <c r="O63" i="2"/>
  <c r="N63" i="2"/>
  <c r="M63" i="2"/>
  <c r="L63" i="2"/>
  <c r="W55" i="2"/>
  <c r="U55" i="2"/>
  <c r="T55" i="2"/>
  <c r="S55" i="2"/>
  <c r="Q55" i="2"/>
  <c r="P55" i="2"/>
  <c r="O55" i="2"/>
  <c r="N55" i="2"/>
  <c r="M55" i="2"/>
  <c r="L55" i="2"/>
  <c r="W47" i="2"/>
  <c r="U47" i="2"/>
  <c r="T47" i="2"/>
  <c r="S47" i="2"/>
  <c r="Q47" i="2"/>
  <c r="P47" i="2"/>
  <c r="O47" i="2"/>
  <c r="N47" i="2"/>
  <c r="M47" i="2"/>
  <c r="L47" i="2"/>
  <c r="W112" i="2"/>
  <c r="V112" i="2"/>
  <c r="T112" i="2"/>
  <c r="R112" i="2"/>
  <c r="P112" i="2"/>
  <c r="O112" i="2"/>
  <c r="N112" i="2"/>
  <c r="M112" i="2"/>
  <c r="L112" i="2"/>
  <c r="W104" i="2"/>
  <c r="V104" i="2"/>
  <c r="T104" i="2"/>
  <c r="R104" i="2"/>
  <c r="P104" i="2"/>
  <c r="O104" i="2"/>
  <c r="N104" i="2"/>
  <c r="M104" i="2"/>
  <c r="L104" i="2"/>
  <c r="W96" i="2"/>
  <c r="V96" i="2"/>
  <c r="T96" i="2"/>
  <c r="R96" i="2"/>
  <c r="P96" i="2"/>
  <c r="O96" i="2"/>
  <c r="N96" i="2"/>
  <c r="M96" i="2"/>
  <c r="L96" i="2"/>
  <c r="W88" i="2"/>
  <c r="V88" i="2"/>
  <c r="T88" i="2"/>
  <c r="R88" i="2"/>
  <c r="P88" i="2"/>
  <c r="O88" i="2"/>
  <c r="N88" i="2"/>
  <c r="M88" i="2"/>
  <c r="L88" i="2"/>
  <c r="W80" i="2"/>
  <c r="V80" i="2"/>
  <c r="T80" i="2"/>
  <c r="R80" i="2"/>
  <c r="P80" i="2"/>
  <c r="O80" i="2"/>
  <c r="N80" i="2"/>
  <c r="M80" i="2"/>
  <c r="L80" i="2"/>
  <c r="W72" i="2"/>
  <c r="V72" i="2"/>
  <c r="T72" i="2"/>
  <c r="R72" i="2"/>
  <c r="P72" i="2"/>
  <c r="O72" i="2"/>
  <c r="N72" i="2"/>
  <c r="M72" i="2"/>
  <c r="L72" i="2"/>
  <c r="W64" i="2"/>
  <c r="V64" i="2"/>
  <c r="T64" i="2"/>
  <c r="R64" i="2"/>
  <c r="P64" i="2"/>
  <c r="O64" i="2"/>
  <c r="N64" i="2"/>
  <c r="M64" i="2"/>
  <c r="L64" i="2"/>
  <c r="W56" i="2"/>
  <c r="V56" i="2"/>
  <c r="T56" i="2"/>
  <c r="R56" i="2"/>
  <c r="P56" i="2"/>
  <c r="O56" i="2"/>
  <c r="N56" i="2"/>
  <c r="M56" i="2"/>
  <c r="L56" i="2"/>
  <c r="W48" i="2"/>
  <c r="V48" i="2"/>
  <c r="T48" i="2"/>
  <c r="R48" i="2"/>
  <c r="P48" i="2"/>
  <c r="O48" i="2"/>
  <c r="N48" i="2"/>
  <c r="M48" i="2"/>
  <c r="L48" i="2"/>
  <c r="W40" i="2"/>
  <c r="V40" i="2"/>
  <c r="T40" i="2"/>
  <c r="R40" i="2"/>
  <c r="P40" i="2"/>
  <c r="O40" i="2"/>
  <c r="N40" i="2"/>
  <c r="M40" i="2"/>
  <c r="L40" i="2"/>
  <c r="W39" i="2"/>
  <c r="U39" i="2"/>
  <c r="T39" i="2"/>
  <c r="S39" i="2"/>
  <c r="Q39" i="2"/>
  <c r="P39" i="2"/>
  <c r="O39" i="2"/>
  <c r="N39" i="2"/>
  <c r="M39" i="2"/>
  <c r="L39" i="2"/>
  <c r="W38" i="2"/>
  <c r="T38" i="2"/>
  <c r="R38" i="2"/>
  <c r="P38" i="2"/>
  <c r="O38" i="2"/>
  <c r="N38" i="2"/>
  <c r="M38" i="2"/>
  <c r="W37" i="2"/>
  <c r="T37" i="2"/>
  <c r="R37" i="2"/>
  <c r="P37" i="2"/>
  <c r="O37" i="2"/>
  <c r="N37" i="2"/>
  <c r="M37" i="2"/>
  <c r="R36" i="2"/>
  <c r="P36" i="2"/>
  <c r="N36" i="2"/>
  <c r="K112" i="2"/>
  <c r="K104" i="2"/>
  <c r="K96" i="2"/>
  <c r="K88" i="2"/>
  <c r="K80" i="2"/>
  <c r="K72" i="2"/>
  <c r="K64" i="2"/>
  <c r="K56" i="2"/>
  <c r="K48" i="2"/>
  <c r="K40" i="2"/>
  <c r="W106" i="2"/>
  <c r="W98" i="2"/>
  <c r="W90" i="2"/>
  <c r="W82" i="2"/>
  <c r="W74" i="2"/>
  <c r="W66" i="2"/>
  <c r="W58" i="2"/>
  <c r="W50" i="2"/>
  <c r="W42" i="2"/>
  <c r="W34" i="2"/>
  <c r="W43" i="2"/>
  <c r="W35" i="2"/>
  <c r="W107" i="2"/>
  <c r="W99" i="2"/>
  <c r="W91" i="2"/>
  <c r="W83" i="2"/>
  <c r="W75" i="2"/>
  <c r="W67" i="2"/>
  <c r="W59" i="2"/>
  <c r="W51" i="2"/>
  <c r="T34" i="2"/>
  <c r="G17" i="20" l="1"/>
  <c r="G17" i="19"/>
  <c r="G17" i="18"/>
  <c r="G17" i="5"/>
  <c r="G17" i="4"/>
  <c r="G17" i="1"/>
  <c r="H40" i="13" l="1"/>
  <c r="Q17" i="2" l="1"/>
  <c r="S22" i="16" l="1"/>
  <c r="P22" i="16"/>
  <c r="L22" i="16"/>
  <c r="K22" i="16"/>
  <c r="I22" i="16"/>
  <c r="H22" i="16"/>
  <c r="S18" i="12"/>
  <c r="P18" i="12"/>
  <c r="L18" i="12"/>
  <c r="K18" i="12"/>
  <c r="I18" i="12"/>
  <c r="H18" i="12"/>
  <c r="I62" i="13"/>
  <c r="G62" i="13"/>
  <c r="E62" i="13"/>
  <c r="I6" i="13"/>
  <c r="G6" i="13"/>
  <c r="E6" i="13"/>
  <c r="I66" i="13"/>
  <c r="G66" i="13"/>
  <c r="N92" i="13" s="1"/>
  <c r="E66" i="13"/>
  <c r="N79" i="13" s="1"/>
  <c r="I10" i="13"/>
  <c r="N43" i="13" s="1"/>
  <c r="G10" i="13"/>
  <c r="N38" i="13" s="1"/>
  <c r="E10" i="13"/>
  <c r="N21" i="13" s="1"/>
  <c r="S24" i="16"/>
  <c r="P24" i="16"/>
  <c r="L24" i="16"/>
  <c r="K24" i="16"/>
  <c r="I24" i="16"/>
  <c r="H24" i="16"/>
  <c r="S23" i="16"/>
  <c r="P23" i="16"/>
  <c r="L23" i="16"/>
  <c r="K23" i="16"/>
  <c r="I23" i="16"/>
  <c r="H23" i="16"/>
  <c r="S24" i="12"/>
  <c r="P24" i="12"/>
  <c r="L24" i="12"/>
  <c r="K24" i="12"/>
  <c r="I24" i="12"/>
  <c r="H24" i="12"/>
  <c r="S23" i="12"/>
  <c r="P23" i="12"/>
  <c r="L23" i="12"/>
  <c r="K23" i="12"/>
  <c r="I23" i="12"/>
  <c r="H23" i="12"/>
  <c r="S22" i="12"/>
  <c r="P22" i="12"/>
  <c r="L22" i="12"/>
  <c r="K22" i="12"/>
  <c r="I22" i="12"/>
  <c r="H22" i="12"/>
  <c r="N91" i="13" l="1"/>
  <c r="N90" i="13"/>
  <c r="N88" i="13"/>
  <c r="N89" i="13"/>
  <c r="N87" i="13"/>
  <c r="N96" i="13"/>
  <c r="N37" i="13"/>
  <c r="N50" i="13"/>
  <c r="N76" i="13"/>
  <c r="N78" i="13"/>
  <c r="N36" i="13"/>
  <c r="N49" i="13"/>
  <c r="N85" i="13"/>
  <c r="N77" i="13"/>
  <c r="N35" i="13"/>
  <c r="N48" i="13"/>
  <c r="N84" i="13"/>
  <c r="N34" i="13"/>
  <c r="N47" i="13"/>
  <c r="N83" i="13"/>
  <c r="N31" i="13"/>
  <c r="N33" i="13"/>
  <c r="N46" i="13"/>
  <c r="N82" i="13"/>
  <c r="N95" i="13"/>
  <c r="N107" i="13"/>
  <c r="N99" i="13"/>
  <c r="N106" i="13"/>
  <c r="N98" i="13"/>
  <c r="N105" i="13"/>
  <c r="N104" i="13"/>
  <c r="N103" i="13"/>
  <c r="N102" i="13"/>
  <c r="N101" i="13"/>
  <c r="N100" i="13"/>
  <c r="N40" i="13"/>
  <c r="N32" i="13"/>
  <c r="N45" i="13"/>
  <c r="N81" i="13"/>
  <c r="N94" i="13"/>
  <c r="N39" i="13"/>
  <c r="N42" i="13"/>
  <c r="N44" i="13"/>
  <c r="N80" i="13"/>
  <c r="N93" i="13"/>
  <c r="N51" i="13"/>
  <c r="N27" i="13"/>
  <c r="N23" i="13"/>
  <c r="N22" i="13"/>
  <c r="N28" i="13"/>
  <c r="N24" i="13"/>
  <c r="N20" i="13"/>
  <c r="N26" i="13"/>
  <c r="N29" i="13"/>
  <c r="N25" i="13"/>
  <c r="S19" i="12"/>
  <c r="P19" i="12"/>
  <c r="L19" i="12"/>
  <c r="K19" i="12"/>
  <c r="I19" i="12" l="1"/>
  <c r="H19" i="12"/>
  <c r="AE20" i="13"/>
  <c r="AE31" i="13"/>
  <c r="AE42" i="13"/>
  <c r="G100" i="13"/>
  <c r="G101" i="13"/>
  <c r="G102" i="13"/>
  <c r="G103" i="13"/>
  <c r="G104" i="13"/>
  <c r="G105" i="13"/>
  <c r="G106" i="13"/>
  <c r="G107" i="13"/>
  <c r="G98" i="13"/>
  <c r="G99" i="13"/>
  <c r="G89" i="13"/>
  <c r="G90" i="13"/>
  <c r="G91" i="13"/>
  <c r="G92" i="13"/>
  <c r="G93" i="13"/>
  <c r="G94" i="13"/>
  <c r="G95" i="13"/>
  <c r="G96" i="13"/>
  <c r="G87" i="13"/>
  <c r="G88" i="13"/>
  <c r="G78" i="13"/>
  <c r="G79" i="13"/>
  <c r="G80" i="13"/>
  <c r="G81" i="13"/>
  <c r="G82" i="13"/>
  <c r="G83" i="13"/>
  <c r="G84" i="13"/>
  <c r="G85" i="13"/>
  <c r="G76" i="13"/>
  <c r="G77" i="13"/>
  <c r="G44" i="13"/>
  <c r="G45" i="13"/>
  <c r="G46" i="13"/>
  <c r="G47" i="13"/>
  <c r="G48" i="13"/>
  <c r="G49" i="13"/>
  <c r="G50" i="13"/>
  <c r="G51" i="13"/>
  <c r="G42" i="13"/>
  <c r="G43" i="13"/>
  <c r="AE43" i="13" s="1"/>
  <c r="G33" i="13"/>
  <c r="G34" i="13"/>
  <c r="G35" i="13"/>
  <c r="G36" i="13"/>
  <c r="G37" i="13"/>
  <c r="G38" i="13"/>
  <c r="G39" i="13"/>
  <c r="G40" i="13"/>
  <c r="G31" i="13"/>
  <c r="G32" i="13"/>
  <c r="G23" i="13"/>
  <c r="G24" i="13"/>
  <c r="G25" i="13"/>
  <c r="G26" i="13"/>
  <c r="G27" i="13"/>
  <c r="G28" i="13"/>
  <c r="G29" i="13"/>
  <c r="G21" i="13"/>
  <c r="G22" i="13"/>
  <c r="AI89" i="3"/>
  <c r="AI88" i="3"/>
  <c r="AI87" i="3"/>
  <c r="AI86" i="3"/>
  <c r="AI85" i="3"/>
  <c r="AG88" i="3"/>
  <c r="AG86" i="3"/>
  <c r="AF86" i="3"/>
  <c r="AI79" i="3"/>
  <c r="AI78" i="3"/>
  <c r="AI77" i="3"/>
  <c r="AI76" i="3"/>
  <c r="AI75" i="3"/>
  <c r="AG78" i="3"/>
  <c r="AG76" i="3"/>
  <c r="AF76" i="3"/>
  <c r="AF77" i="3" s="1"/>
  <c r="AH90" i="3"/>
  <c r="AH80" i="3"/>
  <c r="R114" i="15"/>
  <c r="R112" i="15"/>
  <c r="G112" i="15"/>
  <c r="O109" i="15"/>
  <c r="K109" i="15"/>
  <c r="H109" i="15"/>
  <c r="AJ78" i="3" l="1"/>
  <c r="AE39" i="13"/>
  <c r="J49" i="18"/>
  <c r="J48" i="18"/>
  <c r="AJ88" i="3"/>
  <c r="AE33" i="13"/>
  <c r="AE38" i="13"/>
  <c r="AE51" i="13"/>
  <c r="AE35" i="13"/>
  <c r="AE50" i="13"/>
  <c r="AE32" i="13"/>
  <c r="AE46" i="13"/>
  <c r="AE28" i="13"/>
  <c r="AE24" i="13"/>
  <c r="AE34" i="13"/>
  <c r="AE25" i="13"/>
  <c r="AE37" i="13"/>
  <c r="AE40" i="13"/>
  <c r="AE36" i="13"/>
  <c r="AE21" i="13"/>
  <c r="AE29" i="13"/>
  <c r="AE44" i="13"/>
  <c r="AE47" i="13"/>
  <c r="AE22" i="13"/>
  <c r="AE49" i="13"/>
  <c r="AE45" i="13"/>
  <c r="AE27" i="13"/>
  <c r="AE23" i="13"/>
  <c r="AE48" i="13"/>
  <c r="AE26" i="13"/>
  <c r="H108" i="15"/>
  <c r="O108" i="15"/>
  <c r="K108" i="15"/>
  <c r="AI69" i="3"/>
  <c r="AI68" i="3"/>
  <c r="AI67" i="3"/>
  <c r="AI66" i="3"/>
  <c r="AI65" i="3"/>
  <c r="AJ66" i="3" s="1"/>
  <c r="AH70" i="3"/>
  <c r="AG68" i="3"/>
  <c r="AG66" i="3"/>
  <c r="AF66" i="3"/>
  <c r="AF67" i="3" s="1"/>
  <c r="AJ86" i="3"/>
  <c r="AJ76" i="3"/>
  <c r="AJ75" i="3"/>
  <c r="W114" i="15"/>
  <c r="W113" i="15"/>
  <c r="B96" i="15"/>
  <c r="AJ68" i="3" l="1"/>
  <c r="AH87" i="3"/>
  <c r="AJ85" i="3"/>
  <c r="AJ65" i="3"/>
  <c r="AJ27" i="3"/>
  <c r="AJ30" i="3"/>
  <c r="AJ31" i="3"/>
  <c r="AJ32" i="3"/>
  <c r="AH24" i="3"/>
  <c r="AH25" i="3"/>
  <c r="AH26" i="3"/>
  <c r="AH27" i="3"/>
  <c r="AH28" i="3"/>
  <c r="AH29" i="3"/>
  <c r="AH30" i="3"/>
  <c r="AH31" i="3"/>
  <c r="AH32" i="3"/>
  <c r="AH23" i="3"/>
  <c r="AJ16" i="3"/>
  <c r="AJ19" i="3"/>
  <c r="AJ20" i="3"/>
  <c r="AJ21" i="3"/>
  <c r="AJ22" i="3"/>
  <c r="AH14" i="3"/>
  <c r="AH15" i="3"/>
  <c r="AH16" i="3"/>
  <c r="AH17" i="3"/>
  <c r="AH18" i="3"/>
  <c r="AH19" i="3"/>
  <c r="AH20" i="3"/>
  <c r="AH21" i="3"/>
  <c r="AH22" i="3"/>
  <c r="AH13" i="3"/>
  <c r="AJ10" i="3"/>
  <c r="AJ11" i="3"/>
  <c r="AJ12" i="3"/>
  <c r="AJ3" i="3"/>
  <c r="AH4" i="3"/>
  <c r="AH5" i="3"/>
  <c r="AH6" i="3"/>
  <c r="AH7" i="3"/>
  <c r="AH8" i="3"/>
  <c r="AH9" i="3"/>
  <c r="AH10" i="3"/>
  <c r="AH11" i="3"/>
  <c r="AH12" i="3"/>
  <c r="AH3" i="3"/>
  <c r="AA106" i="13"/>
  <c r="AA107" i="13"/>
  <c r="AA94" i="13"/>
  <c r="AA95" i="13"/>
  <c r="AA96" i="13"/>
  <c r="AA84" i="13"/>
  <c r="AA85" i="13"/>
  <c r="AA77" i="13"/>
  <c r="AB100" i="13"/>
  <c r="AB101" i="13"/>
  <c r="AB102" i="13"/>
  <c r="AB103" i="13"/>
  <c r="AB104" i="13"/>
  <c r="AB105" i="13"/>
  <c r="AB106" i="13"/>
  <c r="AB107" i="13"/>
  <c r="AB99" i="13"/>
  <c r="AB89" i="13"/>
  <c r="AB90" i="13"/>
  <c r="AB91" i="13"/>
  <c r="AB92" i="13"/>
  <c r="AB93" i="13"/>
  <c r="AB94" i="13"/>
  <c r="AB95" i="13"/>
  <c r="AB96" i="13"/>
  <c r="AB88" i="13"/>
  <c r="AB78" i="13"/>
  <c r="AB79" i="13"/>
  <c r="AB80" i="13"/>
  <c r="AB81" i="13"/>
  <c r="AB82" i="13"/>
  <c r="AB83" i="13"/>
  <c r="AB84" i="13"/>
  <c r="AB85" i="13"/>
  <c r="AB77" i="13"/>
  <c r="AE98" i="13"/>
  <c r="AM23" i="3" s="1"/>
  <c r="AE87" i="13"/>
  <c r="AE91" i="13" s="1"/>
  <c r="AM17" i="3" s="1"/>
  <c r="AE76" i="13"/>
  <c r="AM3" i="3" s="1"/>
  <c r="AJ25" i="3"/>
  <c r="AJ26" i="3"/>
  <c r="AJ28" i="3"/>
  <c r="AJ29" i="3"/>
  <c r="O105" i="13"/>
  <c r="O106" i="13"/>
  <c r="O107" i="13"/>
  <c r="AJ24" i="3"/>
  <c r="AJ23" i="3"/>
  <c r="AJ14" i="3"/>
  <c r="AJ15" i="3"/>
  <c r="AJ17" i="3"/>
  <c r="AJ18" i="3"/>
  <c r="O93" i="13"/>
  <c r="O94" i="13"/>
  <c r="O95" i="13"/>
  <c r="O96" i="13"/>
  <c r="AJ13" i="3"/>
  <c r="O84" i="13"/>
  <c r="AJ4" i="3"/>
  <c r="AJ6" i="3"/>
  <c r="AJ7" i="3"/>
  <c r="AJ8" i="3"/>
  <c r="AJ9" i="3"/>
  <c r="O83" i="13"/>
  <c r="O85" i="13"/>
  <c r="O76" i="13"/>
  <c r="AA100" i="13"/>
  <c r="AA102" i="13"/>
  <c r="AA104" i="13"/>
  <c r="AA99" i="13"/>
  <c r="D60" i="13"/>
  <c r="E107" i="13"/>
  <c r="E106" i="13"/>
  <c r="E105" i="13"/>
  <c r="E104" i="13"/>
  <c r="E103" i="13"/>
  <c r="E102" i="13"/>
  <c r="E101" i="13"/>
  <c r="E100" i="13"/>
  <c r="E99" i="13"/>
  <c r="E96" i="13"/>
  <c r="E95" i="13"/>
  <c r="E94" i="13"/>
  <c r="E93" i="13"/>
  <c r="E92" i="13"/>
  <c r="E91" i="13"/>
  <c r="E90" i="13"/>
  <c r="E89" i="13"/>
  <c r="E88" i="13"/>
  <c r="E85" i="13"/>
  <c r="E84" i="13"/>
  <c r="E83" i="13"/>
  <c r="E82" i="13"/>
  <c r="E81" i="13"/>
  <c r="E80" i="13"/>
  <c r="E79" i="13"/>
  <c r="E78" i="13"/>
  <c r="E77" i="13"/>
  <c r="P62" i="13"/>
  <c r="P60" i="13"/>
  <c r="R114" i="14"/>
  <c r="R112" i="14"/>
  <c r="G112" i="14"/>
  <c r="W114" i="14"/>
  <c r="W113" i="14"/>
  <c r="B96" i="14"/>
  <c r="J12" i="7"/>
  <c r="J13" i="7"/>
  <c r="J14" i="7"/>
  <c r="J11" i="7"/>
  <c r="J10" i="7"/>
  <c r="A14" i="7"/>
  <c r="A13" i="7"/>
  <c r="A12" i="7"/>
  <c r="U17" i="2"/>
  <c r="T17" i="2"/>
  <c r="S17" i="2"/>
  <c r="R17" i="2"/>
  <c r="P17" i="2"/>
  <c r="AE88" i="13" l="1"/>
  <c r="AM14" i="3" s="1"/>
  <c r="AE94" i="13"/>
  <c r="AM20" i="3" s="1"/>
  <c r="AE93" i="13"/>
  <c r="AM19" i="3" s="1"/>
  <c r="AE79" i="13"/>
  <c r="AM6" i="3" s="1"/>
  <c r="AE89" i="13"/>
  <c r="AM15" i="3" s="1"/>
  <c r="AE77" i="13"/>
  <c r="AM4" i="3" s="1"/>
  <c r="AE80" i="13"/>
  <c r="AM7" i="3" s="1"/>
  <c r="AM13" i="3"/>
  <c r="AE90" i="13"/>
  <c r="AM16" i="3" s="1"/>
  <c r="AE84" i="13"/>
  <c r="AM11" i="3" s="1"/>
  <c r="AE83" i="13"/>
  <c r="AM10" i="3" s="1"/>
  <c r="AE96" i="13"/>
  <c r="AM22" i="3" s="1"/>
  <c r="AE92" i="13"/>
  <c r="AM18" i="3" s="1"/>
  <c r="AE95" i="13"/>
  <c r="AM21" i="3" s="1"/>
  <c r="AJ5" i="3"/>
  <c r="AE82" i="13"/>
  <c r="AM9" i="3" s="1"/>
  <c r="AE78" i="13"/>
  <c r="AM5" i="3" s="1"/>
  <c r="AE85" i="13"/>
  <c r="AM12" i="3" s="1"/>
  <c r="AE81" i="13"/>
  <c r="AM8" i="3" s="1"/>
  <c r="AG90" i="3"/>
  <c r="AG85" i="3"/>
  <c r="AH91" i="3"/>
  <c r="AH92" i="3" s="1"/>
  <c r="AE107" i="13"/>
  <c r="AM32" i="3" s="1"/>
  <c r="AE106" i="13"/>
  <c r="AM31" i="3" s="1"/>
  <c r="AE102" i="13"/>
  <c r="AM27" i="3" s="1"/>
  <c r="AE105" i="13"/>
  <c r="AM30" i="3" s="1"/>
  <c r="AE103" i="13"/>
  <c r="AM28" i="3" s="1"/>
  <c r="AE101" i="13"/>
  <c r="AM26" i="3" s="1"/>
  <c r="AA103" i="13"/>
  <c r="AE99" i="13"/>
  <c r="AM24" i="3" s="1"/>
  <c r="AE104" i="13"/>
  <c r="AM29" i="3" s="1"/>
  <c r="AE100" i="13"/>
  <c r="AM25" i="3" s="1"/>
  <c r="AA105" i="13"/>
  <c r="AA101" i="13"/>
  <c r="P106" i="13"/>
  <c r="Y106" i="13" s="1"/>
  <c r="Q106" i="13" s="1"/>
  <c r="P96" i="13"/>
  <c r="Y96" i="13" s="1"/>
  <c r="Q96" i="13" s="1"/>
  <c r="P94" i="13"/>
  <c r="Y94" i="13" s="1"/>
  <c r="Q94" i="13" s="1"/>
  <c r="P85" i="13"/>
  <c r="Y85" i="13" s="1"/>
  <c r="Q85" i="13" s="1"/>
  <c r="P84" i="13"/>
  <c r="Y84" i="13" s="1"/>
  <c r="Q84" i="13" s="1"/>
  <c r="P107" i="13"/>
  <c r="Y107" i="13" s="1"/>
  <c r="Q107" i="13" s="1"/>
  <c r="P95" i="13"/>
  <c r="Y95" i="13" s="1"/>
  <c r="Q95" i="13" s="1"/>
  <c r="L45" i="20"/>
  <c r="K45" i="20"/>
  <c r="L44" i="20"/>
  <c r="K44" i="20"/>
  <c r="L43" i="20"/>
  <c r="M43" i="20" s="1"/>
  <c r="K43" i="20"/>
  <c r="L42" i="20"/>
  <c r="K42" i="20"/>
  <c r="L41" i="20"/>
  <c r="K41" i="20"/>
  <c r="L40" i="20"/>
  <c r="K40" i="20"/>
  <c r="L39" i="20"/>
  <c r="K39" i="20"/>
  <c r="L38" i="20"/>
  <c r="M38" i="20" s="1"/>
  <c r="K38" i="20"/>
  <c r="E38" i="20"/>
  <c r="L37" i="20"/>
  <c r="K37" i="20"/>
  <c r="L36" i="20"/>
  <c r="K36" i="20"/>
  <c r="L35" i="20"/>
  <c r="K35" i="20"/>
  <c r="M35" i="20" s="1"/>
  <c r="L34" i="20"/>
  <c r="K34" i="20"/>
  <c r="L33" i="20"/>
  <c r="K33" i="20"/>
  <c r="L32" i="20"/>
  <c r="K32" i="20"/>
  <c r="G32" i="20"/>
  <c r="E34" i="20" s="1"/>
  <c r="L31" i="20"/>
  <c r="K31" i="20"/>
  <c r="G31" i="20"/>
  <c r="L30" i="20"/>
  <c r="K30" i="20"/>
  <c r="L29" i="20"/>
  <c r="K29" i="20"/>
  <c r="L28" i="20"/>
  <c r="K28" i="20"/>
  <c r="L27" i="20"/>
  <c r="K27" i="20"/>
  <c r="L26" i="20"/>
  <c r="K26" i="20"/>
  <c r="L25" i="20"/>
  <c r="K25" i="20"/>
  <c r="G19" i="20"/>
  <c r="G14" i="20"/>
  <c r="G15" i="20" s="1"/>
  <c r="G16" i="20" s="1"/>
  <c r="G18" i="20" s="1"/>
  <c r="G20" i="20" s="1"/>
  <c r="I3" i="20"/>
  <c r="L45" i="19"/>
  <c r="K45" i="19"/>
  <c r="L44" i="19"/>
  <c r="K44" i="19"/>
  <c r="L43" i="19"/>
  <c r="K43" i="19"/>
  <c r="L42" i="19"/>
  <c r="K42" i="19"/>
  <c r="L41" i="19"/>
  <c r="K41" i="19"/>
  <c r="L40" i="19"/>
  <c r="K40" i="19"/>
  <c r="L39" i="19"/>
  <c r="K39" i="19"/>
  <c r="L38" i="19"/>
  <c r="K38" i="19"/>
  <c r="E38" i="19"/>
  <c r="L37" i="19"/>
  <c r="K37" i="19"/>
  <c r="L36" i="19"/>
  <c r="K36" i="19"/>
  <c r="L35" i="19"/>
  <c r="K35" i="19"/>
  <c r="L34" i="19"/>
  <c r="K34" i="19"/>
  <c r="L33" i="19"/>
  <c r="K33" i="19"/>
  <c r="M33" i="19" s="1"/>
  <c r="L32" i="19"/>
  <c r="K32" i="19"/>
  <c r="G32" i="19"/>
  <c r="G33" i="19" s="1"/>
  <c r="L31" i="19"/>
  <c r="K31" i="19"/>
  <c r="G31" i="19"/>
  <c r="L30" i="19"/>
  <c r="K30" i="19"/>
  <c r="L29" i="19"/>
  <c r="K29" i="19"/>
  <c r="L28" i="19"/>
  <c r="K28" i="19"/>
  <c r="L27" i="19"/>
  <c r="K27" i="19"/>
  <c r="L26" i="19"/>
  <c r="K26" i="19"/>
  <c r="L25" i="19"/>
  <c r="K25" i="19"/>
  <c r="G19" i="19"/>
  <c r="G14" i="19"/>
  <c r="G15" i="19" s="1"/>
  <c r="G16" i="19" s="1"/>
  <c r="G18" i="19" s="1"/>
  <c r="G20" i="19" s="1"/>
  <c r="I3" i="19"/>
  <c r="L45" i="18"/>
  <c r="K45" i="18"/>
  <c r="L44" i="18"/>
  <c r="K44" i="18"/>
  <c r="L43" i="18"/>
  <c r="K43" i="18"/>
  <c r="L42" i="18"/>
  <c r="K42" i="18"/>
  <c r="L41" i="18"/>
  <c r="K41" i="18"/>
  <c r="L40" i="18"/>
  <c r="K40" i="18"/>
  <c r="L39" i="18"/>
  <c r="K39" i="18"/>
  <c r="L38" i="18"/>
  <c r="K38" i="18"/>
  <c r="E38" i="18"/>
  <c r="L37" i="18"/>
  <c r="K37" i="18"/>
  <c r="M37" i="18" s="1"/>
  <c r="L36" i="18"/>
  <c r="K36" i="18"/>
  <c r="L35" i="18"/>
  <c r="K35" i="18"/>
  <c r="L34" i="18"/>
  <c r="K34" i="18"/>
  <c r="L33" i="18"/>
  <c r="K33" i="18"/>
  <c r="M33" i="18" s="1"/>
  <c r="L32" i="18"/>
  <c r="K32" i="18"/>
  <c r="G32" i="18"/>
  <c r="E34" i="18" s="1"/>
  <c r="L31" i="18"/>
  <c r="K31" i="18"/>
  <c r="G31" i="18"/>
  <c r="L30" i="18"/>
  <c r="K30" i="18"/>
  <c r="L29" i="18"/>
  <c r="K29" i="18"/>
  <c r="L28" i="18"/>
  <c r="K28" i="18"/>
  <c r="L27" i="18"/>
  <c r="K27" i="18"/>
  <c r="L26" i="18"/>
  <c r="K26" i="18"/>
  <c r="L25" i="18"/>
  <c r="K25" i="18"/>
  <c r="G19" i="18"/>
  <c r="G14" i="18"/>
  <c r="G15" i="18" s="1"/>
  <c r="G16" i="18" s="1"/>
  <c r="I3" i="18"/>
  <c r="M36" i="18" l="1"/>
  <c r="M41" i="18"/>
  <c r="M45" i="18"/>
  <c r="M31" i="18"/>
  <c r="M42" i="18"/>
  <c r="M44" i="19"/>
  <c r="M34" i="19"/>
  <c r="M33" i="20"/>
  <c r="M37" i="20"/>
  <c r="J49" i="20"/>
  <c r="J48" i="20"/>
  <c r="G37" i="19"/>
  <c r="J49" i="19"/>
  <c r="J48" i="19"/>
  <c r="M36" i="20"/>
  <c r="M40" i="20"/>
  <c r="M44" i="20"/>
  <c r="G37" i="20"/>
  <c r="Q58" i="20"/>
  <c r="T59" i="20"/>
  <c r="T57" i="20"/>
  <c r="S59" i="20"/>
  <c r="S57" i="20"/>
  <c r="R59" i="20"/>
  <c r="R57" i="20"/>
  <c r="J57" i="20"/>
  <c r="Q59" i="20"/>
  <c r="Q57" i="20"/>
  <c r="T58" i="20"/>
  <c r="M57" i="20"/>
  <c r="S58" i="20"/>
  <c r="L57" i="20"/>
  <c r="R58" i="20"/>
  <c r="K57" i="20"/>
  <c r="T59" i="19"/>
  <c r="T57" i="19"/>
  <c r="S59" i="19"/>
  <c r="S57" i="19"/>
  <c r="J57" i="19"/>
  <c r="R59" i="19"/>
  <c r="R57" i="19"/>
  <c r="Q59" i="19"/>
  <c r="Q57" i="19"/>
  <c r="M57" i="19"/>
  <c r="T58" i="19"/>
  <c r="S58" i="19"/>
  <c r="L57" i="19"/>
  <c r="R58" i="19"/>
  <c r="K57" i="19"/>
  <c r="Q58" i="19"/>
  <c r="S58" i="18"/>
  <c r="L57" i="18"/>
  <c r="K57" i="18"/>
  <c r="J57" i="18"/>
  <c r="R58" i="18"/>
  <c r="S57" i="18"/>
  <c r="Q58" i="18"/>
  <c r="T59" i="18"/>
  <c r="T57" i="18"/>
  <c r="T58" i="18"/>
  <c r="M57" i="18"/>
  <c r="S59" i="18"/>
  <c r="R59" i="18"/>
  <c r="R57" i="18"/>
  <c r="Q59" i="18"/>
  <c r="Q57" i="18"/>
  <c r="Q47" i="18"/>
  <c r="G18" i="18"/>
  <c r="G20" i="18" s="1"/>
  <c r="Q47" i="20"/>
  <c r="Q47" i="19"/>
  <c r="M32" i="18"/>
  <c r="M43" i="18"/>
  <c r="M39" i="19"/>
  <c r="M43" i="19"/>
  <c r="M39" i="20"/>
  <c r="M40" i="18"/>
  <c r="M44" i="18"/>
  <c r="M32" i="19"/>
  <c r="M32" i="20"/>
  <c r="M30" i="18"/>
  <c r="M37" i="19"/>
  <c r="M41" i="19"/>
  <c r="M45" i="20"/>
  <c r="M35" i="18"/>
  <c r="M38" i="18"/>
  <c r="M38" i="19"/>
  <c r="M31" i="20"/>
  <c r="M42" i="20"/>
  <c r="M31" i="19"/>
  <c r="M25" i="20"/>
  <c r="N25" i="20" s="1"/>
  <c r="O24" i="20" s="1"/>
  <c r="M29" i="20"/>
  <c r="M34" i="18"/>
  <c r="M35" i="19"/>
  <c r="M45" i="19"/>
  <c r="M36" i="19"/>
  <c r="M42" i="19"/>
  <c r="M34" i="20"/>
  <c r="M39" i="18"/>
  <c r="M40" i="19"/>
  <c r="M41" i="20"/>
  <c r="G33" i="20"/>
  <c r="S25" i="16" s="1"/>
  <c r="M27" i="20"/>
  <c r="P25" i="16"/>
  <c r="G63" i="13"/>
  <c r="M25" i="19"/>
  <c r="N25" i="19" s="1"/>
  <c r="O24" i="19" s="1"/>
  <c r="M27" i="19"/>
  <c r="M26" i="18"/>
  <c r="M28" i="18"/>
  <c r="G33" i="18"/>
  <c r="AC106" i="13"/>
  <c r="AC107" i="13"/>
  <c r="AC100" i="13"/>
  <c r="AC101" i="13"/>
  <c r="AC104" i="13"/>
  <c r="AC105" i="13"/>
  <c r="M26" i="20"/>
  <c r="M28" i="20"/>
  <c r="M30" i="20"/>
  <c r="M29" i="19"/>
  <c r="M28" i="19"/>
  <c r="M30" i="19"/>
  <c r="M26" i="19"/>
  <c r="M25" i="18"/>
  <c r="N25" i="18" s="1"/>
  <c r="M27" i="18"/>
  <c r="M29" i="18"/>
  <c r="G37" i="18"/>
  <c r="E34" i="19"/>
  <c r="R106" i="2"/>
  <c r="T106" i="2"/>
  <c r="R107" i="2"/>
  <c r="T107" i="2"/>
  <c r="R98" i="2"/>
  <c r="T98" i="2"/>
  <c r="R99" i="2"/>
  <c r="T99" i="2"/>
  <c r="R90" i="2"/>
  <c r="T90" i="2"/>
  <c r="R91" i="2"/>
  <c r="T91" i="2"/>
  <c r="R82" i="2"/>
  <c r="T82" i="2"/>
  <c r="R83" i="2"/>
  <c r="T83" i="2"/>
  <c r="R74" i="2"/>
  <c r="T74" i="2"/>
  <c r="R75" i="2"/>
  <c r="T75" i="2"/>
  <c r="R66" i="2"/>
  <c r="T66" i="2"/>
  <c r="R67" i="2"/>
  <c r="T67" i="2"/>
  <c r="R58" i="2"/>
  <c r="T58" i="2"/>
  <c r="R59" i="2"/>
  <c r="T59" i="2"/>
  <c r="R50" i="2"/>
  <c r="T50" i="2"/>
  <c r="R51" i="2"/>
  <c r="T51" i="2"/>
  <c r="L107" i="2"/>
  <c r="L99" i="2"/>
  <c r="L91" i="2"/>
  <c r="L83" i="2"/>
  <c r="L75" i="2"/>
  <c r="L67" i="2"/>
  <c r="L59" i="2"/>
  <c r="L51" i="2"/>
  <c r="R42" i="2"/>
  <c r="T42" i="2"/>
  <c r="R43" i="2"/>
  <c r="T43" i="2"/>
  <c r="R34" i="2"/>
  <c r="R35" i="2"/>
  <c r="T35" i="2"/>
  <c r="Q48" i="18" l="1"/>
  <c r="Q49" i="18" s="1"/>
  <c r="Q51" i="18" s="1"/>
  <c r="Q52" i="18" s="1"/>
  <c r="Q53" i="18" s="1"/>
  <c r="G41" i="18" s="1"/>
  <c r="I12" i="7" s="1"/>
  <c r="O12" i="7" s="1"/>
  <c r="Q48" i="19"/>
  <c r="Q50" i="19" s="1"/>
  <c r="G40" i="19" s="1"/>
  <c r="G43" i="19" s="1"/>
  <c r="J50" i="18"/>
  <c r="J51" i="18" s="1"/>
  <c r="J50" i="19"/>
  <c r="J51" i="19" s="1"/>
  <c r="J50" i="20"/>
  <c r="J51" i="20" s="1"/>
  <c r="Q48" i="20"/>
  <c r="Q49" i="20" s="1"/>
  <c r="Q51" i="20" s="1"/>
  <c r="Q52" i="20" s="1"/>
  <c r="O24" i="18"/>
  <c r="Q50" i="18"/>
  <c r="N26" i="20"/>
  <c r="O25" i="20" s="1"/>
  <c r="N26" i="19"/>
  <c r="N27" i="19" s="1"/>
  <c r="I63" i="13"/>
  <c r="O110" i="15" s="1"/>
  <c r="H107" i="13"/>
  <c r="O101" i="13"/>
  <c r="O104" i="13"/>
  <c r="P105" i="13" s="1"/>
  <c r="Y105" i="13" s="1"/>
  <c r="Q105" i="13" s="1"/>
  <c r="H98" i="13"/>
  <c r="O100" i="13"/>
  <c r="O102" i="13"/>
  <c r="O99" i="13"/>
  <c r="H103" i="13"/>
  <c r="O98" i="13"/>
  <c r="O103" i="13"/>
  <c r="K110" i="15"/>
  <c r="AF79" i="3"/>
  <c r="AF78" i="3"/>
  <c r="AH77" i="3" s="1"/>
  <c r="AA90" i="13"/>
  <c r="O90" i="13"/>
  <c r="H90" i="13"/>
  <c r="H94" i="13"/>
  <c r="AA91" i="13"/>
  <c r="H91" i="13"/>
  <c r="AA92" i="13"/>
  <c r="H96" i="13"/>
  <c r="AA89" i="13"/>
  <c r="AA93" i="13"/>
  <c r="AA88" i="13"/>
  <c r="O89" i="13"/>
  <c r="O87" i="13"/>
  <c r="H89" i="13"/>
  <c r="H93" i="13"/>
  <c r="H87" i="13"/>
  <c r="H95" i="13"/>
  <c r="H88" i="13"/>
  <c r="H92" i="13"/>
  <c r="O91" i="13"/>
  <c r="O88" i="13"/>
  <c r="O92" i="13"/>
  <c r="P93" i="13" s="1"/>
  <c r="Y93" i="13" s="1"/>
  <c r="Q93" i="13" s="1"/>
  <c r="L25" i="16"/>
  <c r="E63" i="13"/>
  <c r="AF91" i="3"/>
  <c r="AC99" i="13"/>
  <c r="AC89" i="13"/>
  <c r="AC103" i="13"/>
  <c r="N26" i="18"/>
  <c r="N27" i="18" s="1"/>
  <c r="N28" i="18" s="1"/>
  <c r="N29" i="18" s="1"/>
  <c r="L106" i="2"/>
  <c r="L98" i="2"/>
  <c r="L90" i="2"/>
  <c r="L82" i="2"/>
  <c r="L74" i="2"/>
  <c r="L66" i="2"/>
  <c r="L58" i="2"/>
  <c r="L50" i="2"/>
  <c r="K111" i="2"/>
  <c r="K110" i="2"/>
  <c r="K109" i="2"/>
  <c r="K108" i="2"/>
  <c r="K107" i="2"/>
  <c r="K106" i="2"/>
  <c r="K103" i="2"/>
  <c r="K102" i="2"/>
  <c r="K101" i="2"/>
  <c r="K100" i="2"/>
  <c r="K99" i="2"/>
  <c r="K98" i="2"/>
  <c r="K95" i="2"/>
  <c r="K94" i="2"/>
  <c r="K93" i="2"/>
  <c r="K92" i="2"/>
  <c r="K91" i="2"/>
  <c r="K90" i="2"/>
  <c r="K87" i="2"/>
  <c r="K86" i="2"/>
  <c r="K85" i="2"/>
  <c r="K84" i="2"/>
  <c r="K83" i="2"/>
  <c r="K82" i="2"/>
  <c r="K79" i="2"/>
  <c r="K78" i="2"/>
  <c r="K77" i="2"/>
  <c r="K76" i="2"/>
  <c r="K75" i="2"/>
  <c r="K74" i="2"/>
  <c r="K71" i="2"/>
  <c r="K70" i="2"/>
  <c r="K69" i="2"/>
  <c r="K68" i="2"/>
  <c r="K67" i="2"/>
  <c r="K66" i="2"/>
  <c r="K63" i="2"/>
  <c r="K62" i="2"/>
  <c r="K61" i="2"/>
  <c r="K60" i="2"/>
  <c r="K59" i="2"/>
  <c r="K58" i="2"/>
  <c r="K55" i="2"/>
  <c r="K54" i="2"/>
  <c r="K53" i="2"/>
  <c r="K52" i="2"/>
  <c r="K51" i="2"/>
  <c r="K50" i="2"/>
  <c r="L43" i="2"/>
  <c r="L42" i="2"/>
  <c r="K47" i="2"/>
  <c r="K46" i="2"/>
  <c r="K45" i="2"/>
  <c r="K44" i="2"/>
  <c r="K43" i="2"/>
  <c r="K42" i="2"/>
  <c r="L35" i="2"/>
  <c r="L34" i="2"/>
  <c r="K39" i="2"/>
  <c r="K38" i="2"/>
  <c r="K37" i="2"/>
  <c r="K36" i="2"/>
  <c r="K35" i="2"/>
  <c r="K34" i="2"/>
  <c r="G45" i="19" l="1"/>
  <c r="H109" i="13" s="1"/>
  <c r="G45" i="18"/>
  <c r="D12" i="2" s="1"/>
  <c r="Q49" i="19"/>
  <c r="Q51" i="19" s="1"/>
  <c r="Q52" i="19" s="1"/>
  <c r="Q53" i="19" s="1"/>
  <c r="Q54" i="18"/>
  <c r="G40" i="18" s="1"/>
  <c r="G43" i="18" s="1"/>
  <c r="G45" i="20"/>
  <c r="K109" i="13" s="1"/>
  <c r="G41" i="19"/>
  <c r="I13" i="7" s="1"/>
  <c r="O13" i="7" s="1"/>
  <c r="Q50" i="20"/>
  <c r="Q54" i="20"/>
  <c r="G40" i="20" s="1"/>
  <c r="G43" i="20" s="1"/>
  <c r="Q53" i="20"/>
  <c r="G41" i="20" s="1"/>
  <c r="I14" i="7" s="1"/>
  <c r="O14" i="7" s="1"/>
  <c r="N27" i="20"/>
  <c r="N28" i="20" s="1"/>
  <c r="N29" i="20" s="1"/>
  <c r="O28" i="20" s="1"/>
  <c r="J89" i="13"/>
  <c r="W89" i="13" s="1"/>
  <c r="K89" i="13" s="1"/>
  <c r="N28" i="19"/>
  <c r="O26" i="19"/>
  <c r="AG87" i="3"/>
  <c r="AJ87" i="3" s="1"/>
  <c r="O25" i="19"/>
  <c r="J91" i="13"/>
  <c r="W91" i="13" s="1"/>
  <c r="K91" i="13" s="1"/>
  <c r="P92" i="13"/>
  <c r="Y92" i="13" s="1"/>
  <c r="Q92" i="13" s="1"/>
  <c r="J88" i="13"/>
  <c r="W88" i="13" s="1"/>
  <c r="K88" i="13" s="1"/>
  <c r="P90" i="13"/>
  <c r="Y90" i="13" s="1"/>
  <c r="Q90" i="13" s="1"/>
  <c r="P104" i="13"/>
  <c r="Y104" i="13" s="1"/>
  <c r="Q104" i="13" s="1"/>
  <c r="P99" i="13"/>
  <c r="Y99" i="13" s="1"/>
  <c r="Q99" i="13" s="1"/>
  <c r="P101" i="13"/>
  <c r="Y101" i="13" s="1"/>
  <c r="Q101" i="13" s="1"/>
  <c r="H102" i="13"/>
  <c r="H105" i="13"/>
  <c r="H106" i="13"/>
  <c r="J107" i="13" s="1"/>
  <c r="W107" i="13" s="1"/>
  <c r="K107" i="13" s="1"/>
  <c r="AG89" i="3"/>
  <c r="AJ89" i="3" s="1"/>
  <c r="H100" i="13"/>
  <c r="AF87" i="3"/>
  <c r="AF89" i="3" s="1"/>
  <c r="H99" i="13"/>
  <c r="H101" i="13"/>
  <c r="P102" i="13"/>
  <c r="Y102" i="13" s="1"/>
  <c r="Q102" i="13" s="1"/>
  <c r="H104" i="13"/>
  <c r="P100" i="13"/>
  <c r="Y100" i="13" s="1"/>
  <c r="Q100" i="13" s="1"/>
  <c r="P103" i="13"/>
  <c r="Y103" i="13" s="1"/>
  <c r="Q103" i="13" s="1"/>
  <c r="J95" i="13"/>
  <c r="AC95" i="13" s="1"/>
  <c r="AC88" i="13"/>
  <c r="AG75" i="3"/>
  <c r="AG77" i="3"/>
  <c r="AJ77" i="3" s="1"/>
  <c r="AH81" i="3"/>
  <c r="AH82" i="3" s="1"/>
  <c r="AG79" i="3"/>
  <c r="J93" i="13"/>
  <c r="P89" i="13"/>
  <c r="Y89" i="13" s="1"/>
  <c r="Q89" i="13" s="1"/>
  <c r="J96" i="13"/>
  <c r="P88" i="13"/>
  <c r="Y88" i="13" s="1"/>
  <c r="Q88" i="13" s="1"/>
  <c r="J94" i="13"/>
  <c r="AC91" i="13"/>
  <c r="J90" i="13"/>
  <c r="J92" i="13"/>
  <c r="P91" i="13"/>
  <c r="Y91" i="13" s="1"/>
  <c r="Q91" i="13" s="1"/>
  <c r="H110" i="15"/>
  <c r="AA80" i="13"/>
  <c r="O77" i="13"/>
  <c r="H79" i="13"/>
  <c r="H83" i="13"/>
  <c r="H76" i="13"/>
  <c r="AF68" i="3"/>
  <c r="AH67" i="3" s="1"/>
  <c r="AA82" i="13"/>
  <c r="O81" i="13"/>
  <c r="H81" i="13"/>
  <c r="AA79" i="13"/>
  <c r="H82" i="13"/>
  <c r="AF69" i="3"/>
  <c r="AA81" i="13"/>
  <c r="O80" i="13"/>
  <c r="H80" i="13"/>
  <c r="H84" i="13"/>
  <c r="AA78" i="13"/>
  <c r="H77" i="13"/>
  <c r="H85" i="13"/>
  <c r="AA83" i="13"/>
  <c r="H78" i="13"/>
  <c r="O78" i="13"/>
  <c r="O79" i="13"/>
  <c r="O82" i="13"/>
  <c r="P83" i="13" s="1"/>
  <c r="Y83" i="13" s="1"/>
  <c r="Q83" i="13" s="1"/>
  <c r="AI90" i="3"/>
  <c r="AJ90" i="3" s="1"/>
  <c r="O28" i="18"/>
  <c r="N30" i="18"/>
  <c r="O29" i="18" s="1"/>
  <c r="O25" i="18"/>
  <c r="O27" i="18"/>
  <c r="O26" i="18"/>
  <c r="N30" i="20" l="1"/>
  <c r="N31" i="20" s="1"/>
  <c r="N32" i="20" s="1"/>
  <c r="O31" i="20" s="1"/>
  <c r="O27" i="20"/>
  <c r="O26" i="20"/>
  <c r="D13" i="2"/>
  <c r="D13" i="7"/>
  <c r="C76" i="15"/>
  <c r="K107" i="15"/>
  <c r="P20" i="12"/>
  <c r="N13" i="2"/>
  <c r="B86" i="13"/>
  <c r="C76" i="14"/>
  <c r="E109" i="13"/>
  <c r="D12" i="7"/>
  <c r="C62" i="15"/>
  <c r="N12" i="2"/>
  <c r="B75" i="13"/>
  <c r="C62" i="14"/>
  <c r="H107" i="15"/>
  <c r="L20" i="12"/>
  <c r="C91" i="14"/>
  <c r="N14" i="2"/>
  <c r="D14" i="2"/>
  <c r="D14" i="7"/>
  <c r="C91" i="15"/>
  <c r="B97" i="13"/>
  <c r="S20" i="12"/>
  <c r="O107" i="15"/>
  <c r="Q54" i="19"/>
  <c r="J105" i="13"/>
  <c r="W105" i="13" s="1"/>
  <c r="K105" i="13" s="1"/>
  <c r="O27" i="19"/>
  <c r="N29" i="19"/>
  <c r="AF88" i="3"/>
  <c r="J104" i="13"/>
  <c r="W104" i="13" s="1"/>
  <c r="K104" i="13" s="1"/>
  <c r="W95" i="13"/>
  <c r="K95" i="13" s="1"/>
  <c r="P80" i="13"/>
  <c r="Y80" i="13" s="1"/>
  <c r="Q80" i="13" s="1"/>
  <c r="J101" i="13"/>
  <c r="W101" i="13" s="1"/>
  <c r="K101" i="13" s="1"/>
  <c r="J102" i="13"/>
  <c r="W102" i="13" s="1"/>
  <c r="K102" i="13" s="1"/>
  <c r="J81" i="13"/>
  <c r="AC81" i="13" s="1"/>
  <c r="H110" i="13"/>
  <c r="J78" i="13"/>
  <c r="W78" i="13" s="1"/>
  <c r="K78" i="13" s="1"/>
  <c r="K110" i="13"/>
  <c r="J103" i="13"/>
  <c r="W103" i="13" s="1"/>
  <c r="K103" i="13" s="1"/>
  <c r="AH89" i="3"/>
  <c r="AH93" i="3" s="1"/>
  <c r="J100" i="13"/>
  <c r="W100" i="13" s="1"/>
  <c r="K100" i="13" s="1"/>
  <c r="J99" i="13"/>
  <c r="W99" i="13" s="1"/>
  <c r="K99" i="13" s="1"/>
  <c r="J106" i="13"/>
  <c r="W106" i="13" s="1"/>
  <c r="K106" i="13" s="1"/>
  <c r="AF90" i="3"/>
  <c r="AG91" i="3" s="1"/>
  <c r="AI91" i="3" s="1"/>
  <c r="AJ91" i="3" s="1"/>
  <c r="AC102" i="13"/>
  <c r="AC108" i="13" s="1"/>
  <c r="AJ79" i="3"/>
  <c r="AH79" i="3"/>
  <c r="AH83" i="3" s="1"/>
  <c r="AF80" i="3" s="1"/>
  <c r="W92" i="13"/>
  <c r="K92" i="13" s="1"/>
  <c r="AC92" i="13"/>
  <c r="W90" i="13"/>
  <c r="K90" i="13" s="1"/>
  <c r="AC90" i="13"/>
  <c r="AC93" i="13"/>
  <c r="W93" i="13"/>
  <c r="K93" i="13" s="1"/>
  <c r="W94" i="13"/>
  <c r="K94" i="13" s="1"/>
  <c r="AC94" i="13"/>
  <c r="AC96" i="13"/>
  <c r="W96" i="13"/>
  <c r="K96" i="13" s="1"/>
  <c r="J83" i="13"/>
  <c r="AC83" i="13" s="1"/>
  <c r="P81" i="13"/>
  <c r="Y81" i="13" s="1"/>
  <c r="Q81" i="13" s="1"/>
  <c r="J80" i="13"/>
  <c r="P79" i="13"/>
  <c r="Y79" i="13" s="1"/>
  <c r="Q79" i="13" s="1"/>
  <c r="AC78" i="13"/>
  <c r="P78" i="13"/>
  <c r="Y78" i="13" s="1"/>
  <c r="Q78" i="13" s="1"/>
  <c r="P77" i="13"/>
  <c r="Y77" i="13" s="1"/>
  <c r="Q77" i="13" s="1"/>
  <c r="J79" i="13"/>
  <c r="J82" i="13"/>
  <c r="J77" i="13"/>
  <c r="AG65" i="3"/>
  <c r="AG67" i="3"/>
  <c r="AJ67" i="3" s="1"/>
  <c r="AG69" i="3"/>
  <c r="AH71" i="3"/>
  <c r="AH72" i="3" s="1"/>
  <c r="J85" i="13"/>
  <c r="P82" i="13"/>
  <c r="Y82" i="13" s="1"/>
  <c r="Q82" i="13" s="1"/>
  <c r="J84" i="13"/>
  <c r="N31" i="18"/>
  <c r="O30" i="18" s="1"/>
  <c r="R48" i="17"/>
  <c r="R46" i="17"/>
  <c r="G46" i="17"/>
  <c r="W48" i="17"/>
  <c r="W47" i="17"/>
  <c r="B29" i="17"/>
  <c r="O30" i="20" l="1"/>
  <c r="O29" i="20"/>
  <c r="N30" i="19"/>
  <c r="O28" i="19"/>
  <c r="H112" i="13"/>
  <c r="AC97" i="13"/>
  <c r="W83" i="13"/>
  <c r="K83" i="13" s="1"/>
  <c r="K112" i="13"/>
  <c r="W81" i="13"/>
  <c r="K81" i="13" s="1"/>
  <c r="E110" i="13"/>
  <c r="O110" i="13" s="1"/>
  <c r="AG80" i="3"/>
  <c r="AF81" i="3"/>
  <c r="W85" i="13"/>
  <c r="K85" i="13" s="1"/>
  <c r="AC85" i="13"/>
  <c r="W84" i="13"/>
  <c r="K84" i="13" s="1"/>
  <c r="AC84" i="13"/>
  <c r="W82" i="13"/>
  <c r="K82" i="13" s="1"/>
  <c r="AC82" i="13"/>
  <c r="W77" i="13"/>
  <c r="K77" i="13" s="1"/>
  <c r="AC77" i="13"/>
  <c r="AJ69" i="3"/>
  <c r="AH69" i="3"/>
  <c r="AH73" i="3" s="1"/>
  <c r="AF70" i="3" s="1"/>
  <c r="AC80" i="13"/>
  <c r="W80" i="13"/>
  <c r="K80" i="13" s="1"/>
  <c r="W79" i="13"/>
  <c r="K79" i="13" s="1"/>
  <c r="AC79" i="13"/>
  <c r="N32" i="18"/>
  <c r="O31" i="18" s="1"/>
  <c r="N33" i="20"/>
  <c r="W53" i="16"/>
  <c r="R52" i="16"/>
  <c r="G52" i="16"/>
  <c r="B36" i="16"/>
  <c r="N33" i="18" l="1"/>
  <c r="N34" i="18" s="1"/>
  <c r="O33" i="18" s="1"/>
  <c r="N31" i="19"/>
  <c r="N32" i="19" s="1"/>
  <c r="O29" i="19"/>
  <c r="AC86" i="13"/>
  <c r="AC109" i="13" s="1"/>
  <c r="E112" i="13"/>
  <c r="O112" i="13" s="1"/>
  <c r="AI80" i="3"/>
  <c r="AJ80" i="3" s="1"/>
  <c r="AG81" i="3"/>
  <c r="AI81" i="3" s="1"/>
  <c r="AJ81" i="3" s="1"/>
  <c r="AF71" i="3"/>
  <c r="AG70" i="3"/>
  <c r="N34" i="20"/>
  <c r="O33" i="20" s="1"/>
  <c r="O32" i="20"/>
  <c r="AF55" i="3"/>
  <c r="AF45" i="3"/>
  <c r="AF35" i="3"/>
  <c r="O49" i="15"/>
  <c r="O48" i="15"/>
  <c r="K49" i="15"/>
  <c r="K48" i="15"/>
  <c r="H49" i="15"/>
  <c r="H48" i="15"/>
  <c r="O32" i="18" l="1"/>
  <c r="O30" i="19"/>
  <c r="O31" i="19"/>
  <c r="N33" i="19"/>
  <c r="O32" i="19" s="1"/>
  <c r="AG71" i="3"/>
  <c r="AI71" i="3" s="1"/>
  <c r="AJ71" i="3" s="1"/>
  <c r="AI70" i="3"/>
  <c r="AJ70" i="3" s="1"/>
  <c r="N35" i="20"/>
  <c r="N35" i="18"/>
  <c r="AH59" i="3"/>
  <c r="AH49" i="3"/>
  <c r="AH39" i="3"/>
  <c r="AF56" i="3"/>
  <c r="AF46" i="3"/>
  <c r="AF36" i="3"/>
  <c r="AI58" i="3"/>
  <c r="AI57" i="3"/>
  <c r="AI56" i="3"/>
  <c r="AI55" i="3"/>
  <c r="AI54" i="3"/>
  <c r="AJ55" i="3" s="1"/>
  <c r="AI48" i="3"/>
  <c r="AI47" i="3"/>
  <c r="AI46" i="3"/>
  <c r="AI45" i="3"/>
  <c r="AI44" i="3"/>
  <c r="AJ44" i="3" s="1"/>
  <c r="AG57" i="3"/>
  <c r="AG55" i="3"/>
  <c r="AG47" i="3"/>
  <c r="AG45" i="3"/>
  <c r="AI37" i="3"/>
  <c r="AI34" i="3"/>
  <c r="AG37" i="3"/>
  <c r="AI35" i="3"/>
  <c r="AG35" i="3"/>
  <c r="AI38" i="3"/>
  <c r="AI36" i="3"/>
  <c r="N34" i="19" l="1"/>
  <c r="O33" i="19"/>
  <c r="N36" i="20"/>
  <c r="O34" i="20"/>
  <c r="N36" i="18"/>
  <c r="O34" i="18"/>
  <c r="AJ47" i="3"/>
  <c r="AJ57" i="3"/>
  <c r="AJ37" i="3"/>
  <c r="AJ45" i="3"/>
  <c r="AJ54" i="3"/>
  <c r="AJ34" i="3"/>
  <c r="AJ35" i="3"/>
  <c r="W54" i="15"/>
  <c r="R54" i="15"/>
  <c r="W53" i="15"/>
  <c r="R52" i="15"/>
  <c r="B36" i="15"/>
  <c r="AL23" i="3"/>
  <c r="AL13" i="3"/>
  <c r="AI28" i="3"/>
  <c r="AI29" i="3"/>
  <c r="AI30" i="3"/>
  <c r="AI31" i="3"/>
  <c r="AI32" i="3"/>
  <c r="AI23" i="3"/>
  <c r="AI24" i="3"/>
  <c r="AI15" i="3"/>
  <c r="AI16" i="3"/>
  <c r="AI17" i="3"/>
  <c r="AI18" i="3"/>
  <c r="AI19" i="3"/>
  <c r="AI20" i="3"/>
  <c r="AI21" i="3"/>
  <c r="AI22" i="3"/>
  <c r="AI13" i="3"/>
  <c r="AI14" i="3"/>
  <c r="AG23" i="3"/>
  <c r="AG25" i="3"/>
  <c r="AG26" i="3"/>
  <c r="AG27" i="3"/>
  <c r="AG28" i="3"/>
  <c r="AG29" i="3"/>
  <c r="AG30" i="3"/>
  <c r="AG31" i="3"/>
  <c r="AG32" i="3"/>
  <c r="AG24" i="3"/>
  <c r="AG14" i="3"/>
  <c r="AG15" i="3"/>
  <c r="AG16" i="3"/>
  <c r="AG17" i="3"/>
  <c r="AG18" i="3"/>
  <c r="AG19" i="3"/>
  <c r="AG20" i="3"/>
  <c r="AG21" i="3"/>
  <c r="AG22" i="3"/>
  <c r="AG13" i="3"/>
  <c r="AA50" i="13"/>
  <c r="AA51" i="13"/>
  <c r="AB43" i="13"/>
  <c r="AB32" i="13"/>
  <c r="AA38" i="13"/>
  <c r="AA39" i="13"/>
  <c r="AA40" i="13"/>
  <c r="O49" i="13"/>
  <c r="O50" i="13"/>
  <c r="O51" i="13"/>
  <c r="O37" i="13"/>
  <c r="O38" i="13"/>
  <c r="O39" i="13"/>
  <c r="O40" i="13"/>
  <c r="AL3" i="3"/>
  <c r="W54" i="14"/>
  <c r="R54" i="14"/>
  <c r="W53" i="14"/>
  <c r="R52" i="14"/>
  <c r="B36" i="14"/>
  <c r="P6" i="13"/>
  <c r="D4" i="13"/>
  <c r="AI12" i="3"/>
  <c r="AG12" i="3"/>
  <c r="AI11" i="3"/>
  <c r="AG11" i="3"/>
  <c r="AI10" i="3"/>
  <c r="AG10" i="3"/>
  <c r="AG9" i="3"/>
  <c r="AG8" i="3"/>
  <c r="AG7" i="3"/>
  <c r="AG6" i="3"/>
  <c r="AG5" i="3"/>
  <c r="AG4" i="3"/>
  <c r="AI3" i="3"/>
  <c r="AG3" i="3"/>
  <c r="AA29" i="13"/>
  <c r="AA21" i="13"/>
  <c r="G20" i="13"/>
  <c r="E51" i="13"/>
  <c r="E50" i="13"/>
  <c r="E49" i="13"/>
  <c r="E48" i="13"/>
  <c r="E47" i="13"/>
  <c r="E46" i="13"/>
  <c r="E45" i="13"/>
  <c r="E44" i="13"/>
  <c r="E43" i="13"/>
  <c r="E40" i="13"/>
  <c r="E39" i="13"/>
  <c r="E38" i="13"/>
  <c r="E37" i="13"/>
  <c r="E36" i="13"/>
  <c r="E35" i="13"/>
  <c r="E34" i="13"/>
  <c r="E33" i="13"/>
  <c r="E32" i="13"/>
  <c r="O29" i="13"/>
  <c r="E29" i="13"/>
  <c r="O28" i="13"/>
  <c r="E28" i="13"/>
  <c r="O27" i="13"/>
  <c r="E27" i="13"/>
  <c r="E26" i="13"/>
  <c r="E25" i="13"/>
  <c r="AI7" i="3"/>
  <c r="E24" i="13"/>
  <c r="AI6" i="3"/>
  <c r="E23" i="13"/>
  <c r="E22" i="13"/>
  <c r="AB21" i="13"/>
  <c r="AI4" i="3"/>
  <c r="E21" i="13"/>
  <c r="O20" i="13"/>
  <c r="P4" i="13"/>
  <c r="R52" i="12"/>
  <c r="W53" i="12"/>
  <c r="B36" i="12"/>
  <c r="N35" i="19" l="1"/>
  <c r="N36" i="19" s="1"/>
  <c r="O32" i="13"/>
  <c r="O33" i="13"/>
  <c r="O35" i="13"/>
  <c r="O34" i="13"/>
  <c r="O36" i="13"/>
  <c r="P37" i="13" s="1"/>
  <c r="Y37" i="13" s="1"/>
  <c r="O31" i="13"/>
  <c r="AA28" i="13"/>
  <c r="N37" i="20"/>
  <c r="O36" i="20" s="1"/>
  <c r="O35" i="20"/>
  <c r="N37" i="18"/>
  <c r="O36" i="18" s="1"/>
  <c r="O35" i="18"/>
  <c r="AL15" i="3"/>
  <c r="AL20" i="3"/>
  <c r="AL16" i="3"/>
  <c r="AL21" i="3"/>
  <c r="AL17" i="3"/>
  <c r="AL22" i="3"/>
  <c r="AL18" i="3"/>
  <c r="AL14" i="3"/>
  <c r="AL19" i="3"/>
  <c r="AI27" i="3"/>
  <c r="AI26" i="3"/>
  <c r="AI25" i="3"/>
  <c r="AL26" i="3"/>
  <c r="AL30" i="3"/>
  <c r="AL28" i="3"/>
  <c r="AL24" i="3"/>
  <c r="AL29" i="3"/>
  <c r="AL25" i="3"/>
  <c r="AL31" i="3"/>
  <c r="AL27" i="3"/>
  <c r="AL32" i="3"/>
  <c r="AB39" i="13"/>
  <c r="AC39" i="13" s="1"/>
  <c r="AB40" i="13"/>
  <c r="AC40" i="13" s="1"/>
  <c r="AB51" i="13"/>
  <c r="AC51" i="13" s="1"/>
  <c r="AL9" i="3"/>
  <c r="AL10" i="3"/>
  <c r="AL6" i="3"/>
  <c r="AL11" i="3"/>
  <c r="AL7" i="3"/>
  <c r="AL4" i="3"/>
  <c r="AL12" i="3"/>
  <c r="AL8" i="3"/>
  <c r="AL5" i="3"/>
  <c r="AI5" i="3"/>
  <c r="AI9" i="3"/>
  <c r="AI8" i="3"/>
  <c r="P28" i="13"/>
  <c r="P40" i="13"/>
  <c r="Y40" i="13" s="1"/>
  <c r="P39" i="13"/>
  <c r="Y39" i="13" s="1"/>
  <c r="P38" i="13"/>
  <c r="Y38" i="13" s="1"/>
  <c r="P51" i="13"/>
  <c r="Y51" i="13" s="1"/>
  <c r="P29" i="13"/>
  <c r="P50" i="13"/>
  <c r="Y50" i="13" s="1"/>
  <c r="R54" i="9"/>
  <c r="R52" i="9"/>
  <c r="G21" i="9"/>
  <c r="P19" i="9"/>
  <c r="K19" i="9"/>
  <c r="G19" i="9"/>
  <c r="B5" i="7"/>
  <c r="B3" i="7"/>
  <c r="L43" i="10"/>
  <c r="D41" i="10"/>
  <c r="H5" i="8"/>
  <c r="F7" i="8"/>
  <c r="D7" i="8"/>
  <c r="B7" i="8"/>
  <c r="B5" i="8"/>
  <c r="B3" i="8"/>
  <c r="AF39" i="2"/>
  <c r="AG39" i="2"/>
  <c r="AZ26" i="2" s="1"/>
  <c r="N64" i="11"/>
  <c r="O51" i="11"/>
  <c r="N51" i="11"/>
  <c r="M51" i="11"/>
  <c r="O50" i="11"/>
  <c r="N50" i="11"/>
  <c r="M50" i="11"/>
  <c r="T50" i="11" s="1"/>
  <c r="O49" i="11"/>
  <c r="N49" i="11"/>
  <c r="M49" i="11"/>
  <c r="O48" i="11"/>
  <c r="N48" i="11"/>
  <c r="M48" i="11"/>
  <c r="T48" i="11" s="1"/>
  <c r="O47" i="11"/>
  <c r="N47" i="11"/>
  <c r="M47" i="11"/>
  <c r="O46" i="11"/>
  <c r="N46" i="11"/>
  <c r="M46" i="11"/>
  <c r="T46" i="11" s="1"/>
  <c r="U45" i="11" s="1"/>
  <c r="O45" i="11"/>
  <c r="N45" i="11"/>
  <c r="M45" i="11"/>
  <c r="O44" i="11"/>
  <c r="N44" i="11"/>
  <c r="M44" i="11"/>
  <c r="T44" i="11" s="1"/>
  <c r="O43" i="11"/>
  <c r="N43" i="11"/>
  <c r="M43" i="11"/>
  <c r="O42" i="11"/>
  <c r="N42" i="11"/>
  <c r="M42" i="11"/>
  <c r="T42" i="11" s="1"/>
  <c r="O41" i="11"/>
  <c r="N41" i="11"/>
  <c r="M41" i="11"/>
  <c r="O40" i="11"/>
  <c r="N40" i="11"/>
  <c r="M40" i="11"/>
  <c r="T40" i="11" s="1"/>
  <c r="O39" i="11"/>
  <c r="N39" i="11"/>
  <c r="M39" i="11"/>
  <c r="O38" i="11"/>
  <c r="N38" i="11"/>
  <c r="M38" i="11"/>
  <c r="T38" i="11" s="1"/>
  <c r="O37" i="11"/>
  <c r="N37" i="11"/>
  <c r="M37" i="11"/>
  <c r="O36" i="11"/>
  <c r="N36" i="11"/>
  <c r="M36" i="11"/>
  <c r="T36" i="11" s="1"/>
  <c r="O35" i="11"/>
  <c r="N35" i="11"/>
  <c r="M35" i="11"/>
  <c r="O34" i="11"/>
  <c r="N34" i="11"/>
  <c r="M34" i="11"/>
  <c r="T34" i="11" s="1"/>
  <c r="O33" i="11"/>
  <c r="N33" i="11"/>
  <c r="M33" i="11"/>
  <c r="O32" i="11"/>
  <c r="N32" i="11"/>
  <c r="M32" i="11"/>
  <c r="T32" i="11" s="1"/>
  <c r="O31" i="11"/>
  <c r="N31" i="11"/>
  <c r="M31" i="11"/>
  <c r="O30" i="11"/>
  <c r="N30" i="11"/>
  <c r="M30" i="11"/>
  <c r="T30" i="11" s="1"/>
  <c r="O29" i="11"/>
  <c r="N29" i="11"/>
  <c r="M29" i="11"/>
  <c r="O28" i="11"/>
  <c r="N28" i="11"/>
  <c r="M28" i="11"/>
  <c r="T28" i="11" s="1"/>
  <c r="O27" i="11"/>
  <c r="N27" i="11"/>
  <c r="M27" i="11"/>
  <c r="O26" i="11"/>
  <c r="N26" i="11"/>
  <c r="M26" i="11"/>
  <c r="T26" i="11" s="1"/>
  <c r="O25" i="11"/>
  <c r="N25" i="11"/>
  <c r="M25" i="11"/>
  <c r="O24" i="11"/>
  <c r="N24" i="11"/>
  <c r="M24" i="11"/>
  <c r="T24" i="11" s="1"/>
  <c r="O23" i="11"/>
  <c r="N23" i="11"/>
  <c r="M23" i="11"/>
  <c r="O22" i="11"/>
  <c r="N22" i="11"/>
  <c r="M22" i="11"/>
  <c r="T22" i="11" s="1"/>
  <c r="O21" i="11"/>
  <c r="N21" i="11"/>
  <c r="M21" i="11"/>
  <c r="O20" i="11"/>
  <c r="N20" i="11"/>
  <c r="M20" i="11"/>
  <c r="T20" i="11" s="1"/>
  <c r="O19" i="11"/>
  <c r="N19" i="11"/>
  <c r="M19" i="11"/>
  <c r="O18" i="11"/>
  <c r="N18" i="11"/>
  <c r="M18" i="11"/>
  <c r="T18" i="11" s="1"/>
  <c r="O17" i="11"/>
  <c r="N17" i="11"/>
  <c r="M17" i="11"/>
  <c r="O16" i="11"/>
  <c r="N16" i="11"/>
  <c r="M16" i="11"/>
  <c r="T16" i="11" s="1"/>
  <c r="O15" i="11"/>
  <c r="N15" i="11"/>
  <c r="M15" i="11"/>
  <c r="O14" i="11"/>
  <c r="N14" i="11"/>
  <c r="M14" i="11"/>
  <c r="T14" i="11" s="1"/>
  <c r="O13" i="11"/>
  <c r="N13" i="11"/>
  <c r="M13" i="11"/>
  <c r="O12" i="11"/>
  <c r="N12" i="11"/>
  <c r="M12" i="11"/>
  <c r="T12" i="11" s="1"/>
  <c r="O11" i="11"/>
  <c r="N11" i="11"/>
  <c r="M11" i="11"/>
  <c r="F7" i="11"/>
  <c r="D7" i="11"/>
  <c r="B7" i="11"/>
  <c r="H5" i="11"/>
  <c r="B5" i="11"/>
  <c r="B3" i="11"/>
  <c r="A2" i="11"/>
  <c r="AM38" i="2"/>
  <c r="AH36" i="2"/>
  <c r="AF36" i="2" s="1"/>
  <c r="AH35" i="2"/>
  <c r="AH34" i="2"/>
  <c r="AF34" i="2" s="1"/>
  <c r="AH33" i="2"/>
  <c r="AF33" i="2" s="1"/>
  <c r="AH32" i="2"/>
  <c r="AH31" i="2"/>
  <c r="AF31" i="2" s="1"/>
  <c r="AH30" i="2"/>
  <c r="AH29" i="2"/>
  <c r="AF29" i="2" s="1"/>
  <c r="AH28" i="2"/>
  <c r="AF28" i="2" s="1"/>
  <c r="AH27" i="2"/>
  <c r="AH26" i="2"/>
  <c r="I3" i="11"/>
  <c r="O43" i="10"/>
  <c r="A3" i="3"/>
  <c r="W54" i="9"/>
  <c r="W53" i="9"/>
  <c r="B36" i="9"/>
  <c r="I3" i="8"/>
  <c r="A11" i="7"/>
  <c r="A10" i="7"/>
  <c r="J9" i="7"/>
  <c r="AI26" i="2" l="1"/>
  <c r="O34" i="19"/>
  <c r="O35" i="19"/>
  <c r="N37" i="19"/>
  <c r="N38" i="19" s="1"/>
  <c r="O37" i="19" s="1"/>
  <c r="P35" i="13"/>
  <c r="Y35" i="13" s="1"/>
  <c r="Q35" i="13" s="1"/>
  <c r="G118" i="15"/>
  <c r="G118" i="14"/>
  <c r="P34" i="13"/>
  <c r="Y34" i="13" s="1"/>
  <c r="Q34" i="13" s="1"/>
  <c r="P36" i="13"/>
  <c r="Y36" i="13" s="1"/>
  <c r="Q36" i="13" s="1"/>
  <c r="AB29" i="13"/>
  <c r="AC29" i="13" s="1"/>
  <c r="N38" i="20"/>
  <c r="O37" i="20" s="1"/>
  <c r="N38" i="18"/>
  <c r="O37" i="18" s="1"/>
  <c r="G58" i="16"/>
  <c r="G52" i="17"/>
  <c r="G58" i="9"/>
  <c r="AL30" i="2"/>
  <c r="AO30" i="2" s="1"/>
  <c r="N61" i="11"/>
  <c r="N57" i="11"/>
  <c r="N58" i="11" s="1"/>
  <c r="AL28" i="2"/>
  <c r="AO28" i="2" s="1"/>
  <c r="AL29" i="2"/>
  <c r="AM29" i="2" s="1"/>
  <c r="AL33" i="2"/>
  <c r="AO33" i="2" s="1"/>
  <c r="AL35" i="2"/>
  <c r="AS35" i="2" s="1"/>
  <c r="AL31" i="2"/>
  <c r="AP31" i="2" s="1"/>
  <c r="AL34" i="2"/>
  <c r="AS34" i="2" s="1"/>
  <c r="AF30" i="2"/>
  <c r="N60" i="11"/>
  <c r="G52" i="15"/>
  <c r="G52" i="14"/>
  <c r="G58" i="14"/>
  <c r="G58" i="15"/>
  <c r="Q39" i="13"/>
  <c r="Q50" i="13"/>
  <c r="Q37" i="13"/>
  <c r="Y28" i="13"/>
  <c r="Q28" i="13" s="1"/>
  <c r="Q40" i="13"/>
  <c r="Y29" i="13"/>
  <c r="Q29" i="13" s="1"/>
  <c r="Q51" i="13"/>
  <c r="Q38" i="13"/>
  <c r="P32" i="13"/>
  <c r="Y32" i="13" s="1"/>
  <c r="P33" i="13"/>
  <c r="Y33" i="13" s="1"/>
  <c r="G52" i="9"/>
  <c r="G52" i="12"/>
  <c r="D45" i="10"/>
  <c r="G58" i="12"/>
  <c r="U47" i="11"/>
  <c r="U49" i="11"/>
  <c r="AF26" i="2"/>
  <c r="AF27" i="2"/>
  <c r="AF32" i="2"/>
  <c r="AF35" i="2"/>
  <c r="AL36" i="2"/>
  <c r="AH39" i="2"/>
  <c r="AH40" i="2" s="1"/>
  <c r="AL26" i="2"/>
  <c r="AM26" i="2" s="1"/>
  <c r="AL27" i="2"/>
  <c r="AL32" i="2"/>
  <c r="M57" i="11"/>
  <c r="M58" i="11" s="1"/>
  <c r="U11" i="11"/>
  <c r="U13" i="11"/>
  <c r="U15" i="11"/>
  <c r="U17" i="11"/>
  <c r="U19" i="11"/>
  <c r="U21" i="11"/>
  <c r="U23" i="11"/>
  <c r="U25" i="11"/>
  <c r="U27" i="11"/>
  <c r="U29" i="11"/>
  <c r="U31" i="11"/>
  <c r="U33" i="11"/>
  <c r="U35" i="11"/>
  <c r="U37" i="11"/>
  <c r="U39" i="11"/>
  <c r="U41" i="11"/>
  <c r="U43" i="11"/>
  <c r="M53" i="11"/>
  <c r="T11" i="11"/>
  <c r="T13" i="11"/>
  <c r="T15" i="11"/>
  <c r="T17" i="11"/>
  <c r="T19" i="11"/>
  <c r="T21" i="11"/>
  <c r="T23" i="11"/>
  <c r="T25" i="11"/>
  <c r="T27" i="11"/>
  <c r="T29" i="11"/>
  <c r="T31" i="11"/>
  <c r="T33" i="11"/>
  <c r="T35" i="11"/>
  <c r="T37" i="11"/>
  <c r="T39" i="11"/>
  <c r="T41" i="11"/>
  <c r="T43" i="11"/>
  <c r="T45" i="11"/>
  <c r="T47" i="11"/>
  <c r="T49" i="11"/>
  <c r="T51" i="11"/>
  <c r="M54" i="11"/>
  <c r="N62" i="11"/>
  <c r="A9" i="7"/>
  <c r="N39" i="19" l="1"/>
  <c r="O36" i="19"/>
  <c r="AT33" i="2"/>
  <c r="N39" i="20"/>
  <c r="N40" i="19"/>
  <c r="O39" i="19" s="1"/>
  <c r="O38" i="19"/>
  <c r="N39" i="18"/>
  <c r="AM30" i="2"/>
  <c r="AN28" i="2"/>
  <c r="AR33" i="2"/>
  <c r="AN33" i="2"/>
  <c r="AS33" i="2"/>
  <c r="AP33" i="2"/>
  <c r="AO35" i="2"/>
  <c r="AQ35" i="2"/>
  <c r="AO34" i="2"/>
  <c r="AV35" i="2"/>
  <c r="AN35" i="2"/>
  <c r="AQ33" i="2"/>
  <c r="AP35" i="2"/>
  <c r="AR34" i="2"/>
  <c r="AQ34" i="2"/>
  <c r="AP34" i="2"/>
  <c r="AM31" i="2"/>
  <c r="AR31" i="2"/>
  <c r="AO31" i="2"/>
  <c r="AQ31" i="2"/>
  <c r="AN31" i="2"/>
  <c r="AN30" i="2"/>
  <c r="AM28" i="2"/>
  <c r="AP30" i="2"/>
  <c r="AO29" i="2"/>
  <c r="AN29" i="2"/>
  <c r="AM34" i="2"/>
  <c r="AT34" i="2"/>
  <c r="AQ30" i="2"/>
  <c r="AM35" i="2"/>
  <c r="AT35" i="2"/>
  <c r="AR35" i="2"/>
  <c r="AP29" i="2"/>
  <c r="AN34" i="2"/>
  <c r="AU34" i="2"/>
  <c r="AU35" i="2"/>
  <c r="AM33" i="2"/>
  <c r="Q33" i="13"/>
  <c r="Q32" i="13"/>
  <c r="AR32" i="2"/>
  <c r="AN32" i="2"/>
  <c r="AS32" i="2"/>
  <c r="AO32" i="2"/>
  <c r="AP32" i="2"/>
  <c r="AQ32" i="2"/>
  <c r="AM32" i="2"/>
  <c r="AN27" i="2"/>
  <c r="AM27" i="2"/>
  <c r="AU36" i="2"/>
  <c r="AQ36" i="2"/>
  <c r="AM36" i="2"/>
  <c r="AV36" i="2"/>
  <c r="AR36" i="2"/>
  <c r="AN36" i="2"/>
  <c r="AW36" i="2"/>
  <c r="AS36" i="2"/>
  <c r="AO36" i="2"/>
  <c r="AT36" i="2"/>
  <c r="AP36" i="2"/>
  <c r="U44" i="11"/>
  <c r="U36" i="11"/>
  <c r="U28" i="11"/>
  <c r="U20" i="11"/>
  <c r="U12" i="11"/>
  <c r="U42" i="11"/>
  <c r="U34" i="11"/>
  <c r="U26" i="11"/>
  <c r="U18" i="11"/>
  <c r="U40" i="11"/>
  <c r="U32" i="11"/>
  <c r="U24" i="11"/>
  <c r="U16" i="11"/>
  <c r="U50" i="11"/>
  <c r="U48" i="11"/>
  <c r="U46" i="11"/>
  <c r="U38" i="11"/>
  <c r="U30" i="11"/>
  <c r="U22" i="11"/>
  <c r="U14" i="11"/>
  <c r="P107" i="2"/>
  <c r="O107" i="2"/>
  <c r="N107" i="2"/>
  <c r="M107" i="2"/>
  <c r="P106" i="2"/>
  <c r="O106" i="2"/>
  <c r="N106" i="2"/>
  <c r="M106" i="2"/>
  <c r="P99" i="2"/>
  <c r="O99" i="2"/>
  <c r="N99" i="2"/>
  <c r="M99" i="2"/>
  <c r="P98" i="2"/>
  <c r="O98" i="2"/>
  <c r="N98" i="2"/>
  <c r="M98" i="2"/>
  <c r="P91" i="2"/>
  <c r="O91" i="2"/>
  <c r="N91" i="2"/>
  <c r="M91" i="2"/>
  <c r="P90" i="2"/>
  <c r="O90" i="2"/>
  <c r="N90" i="2"/>
  <c r="M90" i="2"/>
  <c r="P83" i="2"/>
  <c r="O83" i="2"/>
  <c r="N83" i="2"/>
  <c r="M83" i="2"/>
  <c r="P82" i="2"/>
  <c r="O82" i="2"/>
  <c r="N82" i="2"/>
  <c r="M82" i="2"/>
  <c r="AV39" i="2" l="1"/>
  <c r="N40" i="20"/>
  <c r="O39" i="20" s="1"/>
  <c r="O38" i="20"/>
  <c r="N41" i="19"/>
  <c r="O40" i="19" s="1"/>
  <c r="N40" i="18"/>
  <c r="O39" i="18" s="1"/>
  <c r="O38" i="18"/>
  <c r="AR39" i="2"/>
  <c r="AO37" i="2"/>
  <c r="AX28" i="2" s="1"/>
  <c r="AP37" i="2"/>
  <c r="AX29" i="2" s="1"/>
  <c r="AV37" i="2"/>
  <c r="AX35" i="2" s="1"/>
  <c r="AR37" i="2"/>
  <c r="AX31" i="2" s="1"/>
  <c r="AU37" i="2"/>
  <c r="AX34" i="2" s="1"/>
  <c r="AU39" i="2"/>
  <c r="AG40" i="2"/>
  <c r="AX26" i="2" s="1"/>
  <c r="AO39" i="2"/>
  <c r="AQ37" i="2"/>
  <c r="AX30" i="2" s="1"/>
  <c r="AT39" i="2"/>
  <c r="H54" i="13"/>
  <c r="AW39" i="2"/>
  <c r="AW37" i="2"/>
  <c r="AX36" i="2" s="1"/>
  <c r="AY36" i="2" s="1"/>
  <c r="AN39" i="2"/>
  <c r="AN37" i="2"/>
  <c r="AX27" i="2" s="1"/>
  <c r="AQ39" i="2"/>
  <c r="AP39" i="2"/>
  <c r="AT37" i="2"/>
  <c r="AX33" i="2" s="1"/>
  <c r="AS39" i="2"/>
  <c r="AS37" i="2"/>
  <c r="AX32" i="2" s="1"/>
  <c r="P75" i="2"/>
  <c r="O75" i="2"/>
  <c r="N75" i="2"/>
  <c r="M75" i="2"/>
  <c r="P74" i="2"/>
  <c r="O74" i="2"/>
  <c r="N74" i="2"/>
  <c r="M74" i="2"/>
  <c r="P67" i="2"/>
  <c r="O67" i="2"/>
  <c r="N67" i="2"/>
  <c r="M67" i="2"/>
  <c r="P66" i="2"/>
  <c r="O66" i="2"/>
  <c r="N66" i="2"/>
  <c r="M66" i="2"/>
  <c r="P59" i="2"/>
  <c r="O59" i="2"/>
  <c r="N59" i="2"/>
  <c r="M59" i="2"/>
  <c r="P58" i="2"/>
  <c r="O58" i="2"/>
  <c r="N58" i="2"/>
  <c r="M58" i="2"/>
  <c r="P51" i="2"/>
  <c r="O51" i="2"/>
  <c r="N51" i="2"/>
  <c r="M51" i="2"/>
  <c r="BA26" i="2" l="1"/>
  <c r="BC26" i="2" s="1"/>
  <c r="P22" i="11"/>
  <c r="P11" i="11"/>
  <c r="P17" i="11"/>
  <c r="P19" i="11"/>
  <c r="P13" i="11"/>
  <c r="P12" i="11"/>
  <c r="P16" i="11"/>
  <c r="P20" i="11"/>
  <c r="P18" i="11"/>
  <c r="P23" i="11"/>
  <c r="P21" i="11"/>
  <c r="P14" i="11"/>
  <c r="P15" i="11"/>
  <c r="BA30" i="2"/>
  <c r="BC30" i="2" s="1"/>
  <c r="BA28" i="2"/>
  <c r="BC28" i="2" s="1"/>
  <c r="BA34" i="2"/>
  <c r="BC34" i="2" s="1"/>
  <c r="BA31" i="2"/>
  <c r="BC31" i="2" s="1"/>
  <c r="BA33" i="2"/>
  <c r="BC33" i="2" s="1"/>
  <c r="BA35" i="2"/>
  <c r="BC35" i="2" s="1"/>
  <c r="N41" i="20"/>
  <c r="O40" i="20" s="1"/>
  <c r="N42" i="19"/>
  <c r="O41" i="19" s="1"/>
  <c r="N41" i="18"/>
  <c r="O40" i="18" s="1"/>
  <c r="K11" i="11"/>
  <c r="A11" i="11" s="1"/>
  <c r="L54" i="11"/>
  <c r="V11" i="11" s="1"/>
  <c r="V12" i="11" s="1"/>
  <c r="V13" i="11" s="1"/>
  <c r="V14" i="11" s="1"/>
  <c r="V15" i="11" s="1"/>
  <c r="V16" i="11" s="1"/>
  <c r="V17" i="11" s="1"/>
  <c r="V18" i="11" s="1"/>
  <c r="V19" i="11" s="1"/>
  <c r="V20" i="11" s="1"/>
  <c r="V21" i="11" s="1"/>
  <c r="V22" i="11" s="1"/>
  <c r="V23" i="11" s="1"/>
  <c r="V24" i="11" s="1"/>
  <c r="V25" i="11" s="1"/>
  <c r="V26" i="11" s="1"/>
  <c r="V27" i="11" s="1"/>
  <c r="V28" i="11" s="1"/>
  <c r="V29" i="11" s="1"/>
  <c r="V30" i="11" s="1"/>
  <c r="V31" i="11" s="1"/>
  <c r="V32" i="11" s="1"/>
  <c r="V33" i="11" s="1"/>
  <c r="V34" i="11" s="1"/>
  <c r="V35" i="11" s="1"/>
  <c r="V36" i="11" s="1"/>
  <c r="V37" i="11" s="1"/>
  <c r="V38" i="11" s="1"/>
  <c r="V39" i="11" s="1"/>
  <c r="V40" i="11" s="1"/>
  <c r="V41" i="11" s="1"/>
  <c r="V42" i="11" s="1"/>
  <c r="V43" i="11" s="1"/>
  <c r="V44" i="11" s="1"/>
  <c r="V45" i="11" s="1"/>
  <c r="V46" i="11" s="1"/>
  <c r="V47" i="11" s="1"/>
  <c r="V48" i="11" s="1"/>
  <c r="V49" i="11" s="1"/>
  <c r="V50" i="11" s="1"/>
  <c r="V51" i="11" s="1"/>
  <c r="L53" i="11"/>
  <c r="BA27" i="2"/>
  <c r="AX39" i="2"/>
  <c r="AX40" i="2" s="1"/>
  <c r="BA29" i="2"/>
  <c r="BA32" i="2"/>
  <c r="BA36" i="2"/>
  <c r="P50" i="2"/>
  <c r="O50" i="2"/>
  <c r="N50" i="2"/>
  <c r="M50" i="2"/>
  <c r="N42" i="20" l="1"/>
  <c r="N43" i="19"/>
  <c r="N42" i="18"/>
  <c r="C60" i="2"/>
  <c r="G60" i="2"/>
  <c r="A60" i="2"/>
  <c r="D60" i="2"/>
  <c r="B60" i="2"/>
  <c r="K12" i="11"/>
  <c r="B11" i="11"/>
  <c r="W39" i="11"/>
  <c r="Y39" i="11" s="1"/>
  <c r="Z39" i="11" s="1"/>
  <c r="AA39" i="11" s="1"/>
  <c r="AB39" i="11" s="1"/>
  <c r="W42" i="11"/>
  <c r="Y42" i="11" s="1"/>
  <c r="Z42" i="11" s="1"/>
  <c r="AA42" i="11" s="1"/>
  <c r="AB42" i="11" s="1"/>
  <c r="W11" i="11"/>
  <c r="Y11" i="11" s="1"/>
  <c r="Z11" i="11" s="1"/>
  <c r="AA11" i="11" s="1"/>
  <c r="AB11" i="11" s="1"/>
  <c r="W41" i="11"/>
  <c r="Y41" i="11" s="1"/>
  <c r="Z41" i="11" s="1"/>
  <c r="AA41" i="11" s="1"/>
  <c r="AB41" i="11" s="1"/>
  <c r="W47" i="11"/>
  <c r="Y47" i="11" s="1"/>
  <c r="Z47" i="11" s="1"/>
  <c r="AA47" i="11" s="1"/>
  <c r="AB47" i="11" s="1"/>
  <c r="W50" i="11"/>
  <c r="Y50" i="11" s="1"/>
  <c r="Z50" i="11" s="1"/>
  <c r="AA50" i="11" s="1"/>
  <c r="AB50" i="11" s="1"/>
  <c r="W36" i="11"/>
  <c r="Y36" i="11" s="1"/>
  <c r="Z36" i="11" s="1"/>
  <c r="AA36" i="11" s="1"/>
  <c r="AB36" i="11" s="1"/>
  <c r="W35" i="11"/>
  <c r="Y35" i="11" s="1"/>
  <c r="Z35" i="11" s="1"/>
  <c r="AA35" i="11" s="1"/>
  <c r="AB35" i="11" s="1"/>
  <c r="W49" i="11"/>
  <c r="Y49" i="11" s="1"/>
  <c r="Z49" i="11" s="1"/>
  <c r="AA49" i="11" s="1"/>
  <c r="AB49" i="11" s="1"/>
  <c r="W38" i="11"/>
  <c r="Y38" i="11" s="1"/>
  <c r="Z38" i="11" s="1"/>
  <c r="AA38" i="11" s="1"/>
  <c r="AB38" i="11" s="1"/>
  <c r="W48" i="11"/>
  <c r="Y48" i="11" s="1"/>
  <c r="Z48" i="11" s="1"/>
  <c r="AA48" i="11" s="1"/>
  <c r="AB48" i="11" s="1"/>
  <c r="W40" i="11"/>
  <c r="Y40" i="11" s="1"/>
  <c r="Z40" i="11" s="1"/>
  <c r="AA40" i="11" s="1"/>
  <c r="AB40" i="11" s="1"/>
  <c r="W37" i="11"/>
  <c r="Y37" i="11" s="1"/>
  <c r="Z37" i="11" s="1"/>
  <c r="AA37" i="11" s="1"/>
  <c r="AB37" i="11" s="1"/>
  <c r="W44" i="11"/>
  <c r="Y44" i="11" s="1"/>
  <c r="Z44" i="11" s="1"/>
  <c r="AA44" i="11" s="1"/>
  <c r="AB44" i="11" s="1"/>
  <c r="W43" i="11"/>
  <c r="Y43" i="11" s="1"/>
  <c r="Z43" i="11" s="1"/>
  <c r="AA43" i="11" s="1"/>
  <c r="AB43" i="11" s="1"/>
  <c r="W46" i="11"/>
  <c r="Y46" i="11" s="1"/>
  <c r="Z46" i="11" s="1"/>
  <c r="AA46" i="11" s="1"/>
  <c r="AB46" i="11" s="1"/>
  <c r="W45" i="11"/>
  <c r="Y45" i="11" s="1"/>
  <c r="Z45" i="11" s="1"/>
  <c r="AA45" i="11" s="1"/>
  <c r="AB45" i="11" s="1"/>
  <c r="W51" i="11"/>
  <c r="Y51" i="11" s="1"/>
  <c r="Z51" i="11" s="1"/>
  <c r="AA51" i="11" s="1"/>
  <c r="AB51" i="11" s="1"/>
  <c r="C11" i="11"/>
  <c r="BC36" i="2"/>
  <c r="BB36" i="2"/>
  <c r="BC32" i="2"/>
  <c r="BC29" i="2"/>
  <c r="BC27" i="2"/>
  <c r="N43" i="20" l="1"/>
  <c r="O41" i="20"/>
  <c r="N44" i="19"/>
  <c r="O42" i="19"/>
  <c r="N43" i="18"/>
  <c r="O41" i="18"/>
  <c r="K13" i="11"/>
  <c r="A12" i="11"/>
  <c r="C12" i="11" s="1"/>
  <c r="BD36" i="2"/>
  <c r="P43" i="2"/>
  <c r="O43" i="2"/>
  <c r="N43" i="2"/>
  <c r="M43" i="2"/>
  <c r="P42" i="2"/>
  <c r="O42" i="2"/>
  <c r="N42" i="2"/>
  <c r="M42" i="2"/>
  <c r="N44" i="20" l="1"/>
  <c r="O42" i="20"/>
  <c r="N45" i="19"/>
  <c r="O45" i="19" s="1"/>
  <c r="O44" i="19"/>
  <c r="O43" i="19"/>
  <c r="N44" i="18"/>
  <c r="O42" i="18"/>
  <c r="B12" i="11"/>
  <c r="B61" i="2"/>
  <c r="D61" i="2"/>
  <c r="A61" i="2"/>
  <c r="G61" i="2"/>
  <c r="C61" i="2"/>
  <c r="K14" i="11"/>
  <c r="A13" i="11"/>
  <c r="W34" i="11"/>
  <c r="Y34" i="11" s="1"/>
  <c r="Z34" i="11" s="1"/>
  <c r="AA34" i="11" s="1"/>
  <c r="AB34" i="11" s="1"/>
  <c r="N45" i="20" l="1"/>
  <c r="O45" i="20" s="1"/>
  <c r="O43" i="20"/>
  <c r="E30" i="19"/>
  <c r="P30" i="19" s="1"/>
  <c r="G28" i="19"/>
  <c r="N45" i="18"/>
  <c r="O45" i="18" s="1"/>
  <c r="O43" i="18"/>
  <c r="K15" i="11"/>
  <c r="A14" i="11"/>
  <c r="G62" i="2"/>
  <c r="A62" i="2"/>
  <c r="C62" i="2"/>
  <c r="D62" i="2"/>
  <c r="B62" i="2"/>
  <c r="C13" i="11"/>
  <c r="B13" i="11"/>
  <c r="P35" i="2"/>
  <c r="O35" i="2"/>
  <c r="N35" i="2"/>
  <c r="M35" i="2"/>
  <c r="P34" i="2"/>
  <c r="O34" i="2"/>
  <c r="N34" i="2"/>
  <c r="M34" i="2"/>
  <c r="G28" i="20" l="1"/>
  <c r="E30" i="20"/>
  <c r="P30" i="20" s="1"/>
  <c r="O44" i="20"/>
  <c r="G28" i="18"/>
  <c r="E30" i="18"/>
  <c r="P30" i="18" s="1"/>
  <c r="O44" i="18"/>
  <c r="D63" i="2"/>
  <c r="B63" i="2"/>
  <c r="G63" i="2"/>
  <c r="C63" i="2"/>
  <c r="A63" i="2"/>
  <c r="B14" i="11"/>
  <c r="C14" i="11"/>
  <c r="K16" i="11"/>
  <c r="A15" i="11"/>
  <c r="Q11" i="11"/>
  <c r="X11" i="11" s="1"/>
  <c r="D11" i="11"/>
  <c r="D26" i="2"/>
  <c r="D25" i="2"/>
  <c r="D24" i="2"/>
  <c r="D23" i="2"/>
  <c r="D22" i="2"/>
  <c r="D21" i="2"/>
  <c r="D20" i="2"/>
  <c r="Q12" i="11" l="1"/>
  <c r="C64" i="2"/>
  <c r="G64" i="2"/>
  <c r="A64" i="2"/>
  <c r="B64" i="2"/>
  <c r="D64" i="2"/>
  <c r="B15" i="11"/>
  <c r="C15" i="11"/>
  <c r="K17" i="11"/>
  <c r="A16" i="11"/>
  <c r="E11" i="11"/>
  <c r="E60" i="2"/>
  <c r="F60" i="2" s="1"/>
  <c r="D12" i="11"/>
  <c r="D19" i="2"/>
  <c r="X12" i="11" l="1"/>
  <c r="Q13" i="11"/>
  <c r="X13" i="11" s="1"/>
  <c r="B65" i="2"/>
  <c r="D65" i="2"/>
  <c r="G65" i="2"/>
  <c r="C65" i="2"/>
  <c r="A65" i="2"/>
  <c r="C16" i="11"/>
  <c r="B16" i="11"/>
  <c r="K18" i="11"/>
  <c r="A17" i="11"/>
  <c r="E12" i="11"/>
  <c r="E61" i="2"/>
  <c r="F61" i="2" s="1"/>
  <c r="D13" i="11"/>
  <c r="G66" i="2" l="1"/>
  <c r="A66" i="2"/>
  <c r="C66" i="2"/>
  <c r="D66" i="2"/>
  <c r="B66" i="2"/>
  <c r="B17" i="11"/>
  <c r="C17" i="11"/>
  <c r="K19" i="11"/>
  <c r="A18" i="11"/>
  <c r="E13" i="11"/>
  <c r="E62" i="2"/>
  <c r="F62" i="2" s="1"/>
  <c r="D14" i="11"/>
  <c r="D18" i="2"/>
  <c r="J3" i="2"/>
  <c r="L45" i="5"/>
  <c r="K45" i="5"/>
  <c r="L44" i="5"/>
  <c r="K44" i="5"/>
  <c r="AI35" i="2" l="1"/>
  <c r="AI34" i="2"/>
  <c r="AI33" i="2"/>
  <c r="AI32" i="2"/>
  <c r="AI31" i="2"/>
  <c r="AI30" i="2"/>
  <c r="Q18" i="2"/>
  <c r="Q19" i="2" s="1"/>
  <c r="Q20" i="2" s="1"/>
  <c r="Q21" i="2" s="1"/>
  <c r="Q22" i="2" s="1"/>
  <c r="Q23" i="2" s="1"/>
  <c r="Q24" i="2" s="1"/>
  <c r="Q25" i="2" s="1"/>
  <c r="Q26" i="2" s="1"/>
  <c r="T18" i="2"/>
  <c r="T19" i="2" s="1"/>
  <c r="T20" i="2" s="1"/>
  <c r="T21" i="2" s="1"/>
  <c r="T22" i="2" s="1"/>
  <c r="T23" i="2" s="1"/>
  <c r="T24" i="2" s="1"/>
  <c r="T25" i="2" s="1"/>
  <c r="T26" i="2" s="1"/>
  <c r="U18" i="2"/>
  <c r="U19" i="2" s="1"/>
  <c r="U20" i="2" s="1"/>
  <c r="U21" i="2" s="1"/>
  <c r="U22" i="2" s="1"/>
  <c r="U23" i="2" s="1"/>
  <c r="U24" i="2" s="1"/>
  <c r="U25" i="2" s="1"/>
  <c r="U26" i="2" s="1"/>
  <c r="S18" i="2"/>
  <c r="S19" i="2" s="1"/>
  <c r="S20" i="2" s="1"/>
  <c r="S21" i="2" s="1"/>
  <c r="S22" i="2" s="1"/>
  <c r="S23" i="2" s="1"/>
  <c r="S24" i="2" s="1"/>
  <c r="S25" i="2" s="1"/>
  <c r="S26" i="2" s="1"/>
  <c r="R18" i="2"/>
  <c r="R19" i="2" s="1"/>
  <c r="R20" i="2" s="1"/>
  <c r="AI29" i="2"/>
  <c r="AI28" i="2"/>
  <c r="F17" i="2"/>
  <c r="X36" i="2" s="1"/>
  <c r="AI27" i="2"/>
  <c r="AY35" i="2" s="1"/>
  <c r="K20" i="11"/>
  <c r="A19" i="11"/>
  <c r="D67" i="2"/>
  <c r="B67" i="2"/>
  <c r="C67" i="2"/>
  <c r="A67" i="2"/>
  <c r="G67" i="2"/>
  <c r="C18" i="11"/>
  <c r="B18" i="11"/>
  <c r="M44" i="5"/>
  <c r="E14" i="11"/>
  <c r="E63" i="2"/>
  <c r="F63" i="2" s="1"/>
  <c r="D15" i="11"/>
  <c r="L43" i="5"/>
  <c r="K43" i="5"/>
  <c r="L42" i="5"/>
  <c r="K42" i="5"/>
  <c r="AY33" i="2" l="1"/>
  <c r="AY34" i="2"/>
  <c r="AY31" i="2"/>
  <c r="AY32" i="2"/>
  <c r="AY29" i="2"/>
  <c r="AY30" i="2"/>
  <c r="AY27" i="2"/>
  <c r="AZ27" i="2" s="1"/>
  <c r="AY28" i="2"/>
  <c r="BE35" i="2"/>
  <c r="Q14" i="11" s="1"/>
  <c r="X14" i="11" s="1"/>
  <c r="X38" i="2"/>
  <c r="X39" i="2"/>
  <c r="X40" i="2"/>
  <c r="X34" i="2"/>
  <c r="B33" i="2" s="1"/>
  <c r="D33" i="2" s="1"/>
  <c r="X37" i="2"/>
  <c r="X35" i="2"/>
  <c r="M42" i="5"/>
  <c r="BE26" i="2"/>
  <c r="BE30" i="2"/>
  <c r="BE32" i="2"/>
  <c r="BE33" i="2"/>
  <c r="BE31" i="2"/>
  <c r="BE34" i="2"/>
  <c r="BE28" i="2"/>
  <c r="Q15" i="11"/>
  <c r="BE29" i="2"/>
  <c r="BE27" i="2"/>
  <c r="C68" i="2"/>
  <c r="G68" i="2"/>
  <c r="A68" i="2"/>
  <c r="D68" i="2"/>
  <c r="B68" i="2"/>
  <c r="B19" i="11"/>
  <c r="C19" i="11"/>
  <c r="K21" i="11"/>
  <c r="A20" i="11"/>
  <c r="E15" i="11"/>
  <c r="E64" i="2"/>
  <c r="F64" i="2" s="1"/>
  <c r="D16" i="11"/>
  <c r="L41" i="5"/>
  <c r="K41" i="5"/>
  <c r="L40" i="5"/>
  <c r="K40" i="5"/>
  <c r="M40" i="5" s="1"/>
  <c r="L39" i="5"/>
  <c r="K39" i="5"/>
  <c r="L38" i="5"/>
  <c r="K38" i="5"/>
  <c r="E38" i="5"/>
  <c r="L37" i="5"/>
  <c r="K37" i="5"/>
  <c r="M38" i="5" l="1"/>
  <c r="AZ28" i="2"/>
  <c r="AZ29" i="2" s="1"/>
  <c r="AZ30" i="2" s="1"/>
  <c r="AZ31" i="2" s="1"/>
  <c r="AZ32" i="2" s="1"/>
  <c r="AZ33" i="2" s="1"/>
  <c r="AZ34" i="2" s="1"/>
  <c r="AZ35" i="2" s="1"/>
  <c r="AZ36" i="2" s="1"/>
  <c r="Q16" i="11"/>
  <c r="X15" i="11"/>
  <c r="K22" i="11"/>
  <c r="A21" i="11"/>
  <c r="B69" i="2"/>
  <c r="D69" i="2"/>
  <c r="A69" i="2"/>
  <c r="G69" i="2"/>
  <c r="C69" i="2"/>
  <c r="B20" i="11"/>
  <c r="C20" i="11"/>
  <c r="E16" i="11"/>
  <c r="E65" i="2"/>
  <c r="F65" i="2" s="1"/>
  <c r="D17" i="11"/>
  <c r="L36" i="5"/>
  <c r="K36" i="5"/>
  <c r="M36" i="5" s="1"/>
  <c r="L35" i="5"/>
  <c r="K35" i="5"/>
  <c r="L34" i="5"/>
  <c r="K34" i="5"/>
  <c r="L33" i="5"/>
  <c r="K33" i="5"/>
  <c r="J49" i="5" l="1"/>
  <c r="J48" i="5"/>
  <c r="N54" i="11"/>
  <c r="S37" i="11"/>
  <c r="S21" i="11"/>
  <c r="S23" i="11"/>
  <c r="S17" i="11"/>
  <c r="S49" i="11"/>
  <c r="S20" i="11"/>
  <c r="N53" i="11"/>
  <c r="S33" i="11"/>
  <c r="S43" i="11"/>
  <c r="S22" i="11"/>
  <c r="S40" i="11"/>
  <c r="S45" i="11"/>
  <c r="S30" i="11"/>
  <c r="S51" i="11"/>
  <c r="S46" i="11"/>
  <c r="S36" i="11"/>
  <c r="S41" i="11"/>
  <c r="S14" i="11"/>
  <c r="S27" i="11"/>
  <c r="S26" i="11"/>
  <c r="S25" i="11"/>
  <c r="S13" i="11"/>
  <c r="S24" i="11"/>
  <c r="S48" i="11"/>
  <c r="S50" i="11"/>
  <c r="S34" i="11"/>
  <c r="S38" i="11"/>
  <c r="S18" i="11"/>
  <c r="S11" i="11"/>
  <c r="S32" i="11"/>
  <c r="S28" i="11"/>
  <c r="S15" i="11"/>
  <c r="S39" i="11"/>
  <c r="S47" i="11"/>
  <c r="S42" i="11"/>
  <c r="S35" i="11"/>
  <c r="S44" i="11"/>
  <c r="S31" i="11"/>
  <c r="S29" i="11"/>
  <c r="S12" i="11"/>
  <c r="S16" i="11"/>
  <c r="S19" i="11"/>
  <c r="N63" i="11"/>
  <c r="AZ39" i="2"/>
  <c r="AZ40" i="2" s="1"/>
  <c r="Q17" i="11"/>
  <c r="X16" i="11"/>
  <c r="G70" i="2"/>
  <c r="A70" i="2"/>
  <c r="C70" i="2"/>
  <c r="D70" i="2"/>
  <c r="B70" i="2"/>
  <c r="B21" i="11"/>
  <c r="C21" i="11"/>
  <c r="K23" i="11"/>
  <c r="A22" i="11"/>
  <c r="E17" i="11"/>
  <c r="E66" i="2"/>
  <c r="F66" i="2" s="1"/>
  <c r="D18" i="11"/>
  <c r="L32" i="5"/>
  <c r="K32" i="5"/>
  <c r="G32" i="5"/>
  <c r="L31" i="5"/>
  <c r="K31" i="5"/>
  <c r="G31" i="5"/>
  <c r="L30" i="5"/>
  <c r="K30" i="5"/>
  <c r="L29" i="5"/>
  <c r="K29" i="5"/>
  <c r="L28" i="5"/>
  <c r="K28" i="5"/>
  <c r="L27" i="5"/>
  <c r="K27" i="5"/>
  <c r="L26" i="5"/>
  <c r="K26" i="5"/>
  <c r="L25" i="5"/>
  <c r="K25" i="5"/>
  <c r="G19" i="5"/>
  <c r="G14" i="5"/>
  <c r="G15" i="5" s="1"/>
  <c r="G16" i="5" s="1"/>
  <c r="I3" i="5"/>
  <c r="T59" i="5" l="1"/>
  <c r="T57" i="5"/>
  <c r="S59" i="5"/>
  <c r="S57" i="5"/>
  <c r="R59" i="5"/>
  <c r="R57" i="5"/>
  <c r="Q59" i="5"/>
  <c r="T58" i="5"/>
  <c r="M57" i="5"/>
  <c r="L57" i="5"/>
  <c r="Q57" i="5"/>
  <c r="R58" i="5"/>
  <c r="Q58" i="5"/>
  <c r="S58" i="5"/>
  <c r="K57" i="5"/>
  <c r="J57" i="5"/>
  <c r="Q47" i="5"/>
  <c r="G18" i="5"/>
  <c r="G37" i="5"/>
  <c r="M28" i="5"/>
  <c r="Q18" i="11"/>
  <c r="X17" i="11"/>
  <c r="M30" i="5"/>
  <c r="D71" i="2"/>
  <c r="B71" i="2"/>
  <c r="G71" i="2"/>
  <c r="C71" i="2"/>
  <c r="A71" i="2"/>
  <c r="B22" i="11"/>
  <c r="C22" i="11"/>
  <c r="K24" i="11"/>
  <c r="A23" i="11"/>
  <c r="E18" i="11"/>
  <c r="E67" i="2"/>
  <c r="F67" i="2" s="1"/>
  <c r="E34" i="5"/>
  <c r="G33" i="5"/>
  <c r="D19" i="11"/>
  <c r="J50" i="5" l="1"/>
  <c r="J51" i="5" s="1"/>
  <c r="Q48" i="5"/>
  <c r="Q50" i="5" s="1"/>
  <c r="R21" i="2"/>
  <c r="R22" i="2" s="1"/>
  <c r="R23" i="2" s="1"/>
  <c r="R24" i="2" s="1"/>
  <c r="R25" i="2" s="1"/>
  <c r="R26" i="2" s="1"/>
  <c r="I7" i="13"/>
  <c r="K25" i="16"/>
  <c r="Q19" i="11"/>
  <c r="X18" i="11"/>
  <c r="C72" i="2"/>
  <c r="G72" i="2"/>
  <c r="A72" i="2"/>
  <c r="B72" i="2"/>
  <c r="D72" i="2"/>
  <c r="C23" i="11"/>
  <c r="B23" i="11"/>
  <c r="K25" i="11"/>
  <c r="A24" i="11"/>
  <c r="E19" i="11"/>
  <c r="E68" i="2"/>
  <c r="F68" i="2" s="1"/>
  <c r="D20" i="11"/>
  <c r="L45" i="4"/>
  <c r="K45" i="4"/>
  <c r="L44" i="4"/>
  <c r="K44" i="4"/>
  <c r="L43" i="4"/>
  <c r="K43" i="4"/>
  <c r="L42" i="4"/>
  <c r="K42" i="4"/>
  <c r="L41" i="4"/>
  <c r="K41" i="4"/>
  <c r="L40" i="4"/>
  <c r="K40" i="4"/>
  <c r="L39" i="4"/>
  <c r="K39" i="4"/>
  <c r="L38" i="4"/>
  <c r="K38" i="4"/>
  <c r="M38" i="4" s="1"/>
  <c r="E38" i="4"/>
  <c r="Q49" i="5" l="1"/>
  <c r="Q51" i="5" s="1"/>
  <c r="Q52" i="5" s="1"/>
  <c r="Q53" i="5" s="1"/>
  <c r="G41" i="5" s="1"/>
  <c r="I11" i="7" s="1"/>
  <c r="O11" i="7" s="1"/>
  <c r="M40" i="4"/>
  <c r="M44" i="4"/>
  <c r="O50" i="15"/>
  <c r="H45" i="13"/>
  <c r="H49" i="13"/>
  <c r="H46" i="13"/>
  <c r="H50" i="13"/>
  <c r="H43" i="13"/>
  <c r="H47" i="13"/>
  <c r="H51" i="13"/>
  <c r="AF57" i="3"/>
  <c r="AH56" i="3" s="1"/>
  <c r="AF58" i="3"/>
  <c r="H44" i="13"/>
  <c r="J45" i="13" s="1"/>
  <c r="W45" i="13" s="1"/>
  <c r="K45" i="13" s="1"/>
  <c r="H48" i="13"/>
  <c r="H42" i="13"/>
  <c r="O42" i="13"/>
  <c r="O46" i="13"/>
  <c r="AA44" i="13"/>
  <c r="O44" i="13"/>
  <c r="AA45" i="13"/>
  <c r="O43" i="13"/>
  <c r="O45" i="13"/>
  <c r="AA43" i="13"/>
  <c r="AA46" i="13"/>
  <c r="AA49" i="13"/>
  <c r="AB50" i="13" s="1"/>
  <c r="AC50" i="13" s="1"/>
  <c r="O47" i="13"/>
  <c r="O48" i="13"/>
  <c r="P49" i="13" s="1"/>
  <c r="Y49" i="13" s="1"/>
  <c r="Q49" i="13" s="1"/>
  <c r="AA48" i="13"/>
  <c r="AA47" i="13"/>
  <c r="M43" i="4"/>
  <c r="X19" i="11"/>
  <c r="Q20" i="11"/>
  <c r="M42" i="4"/>
  <c r="B73" i="2"/>
  <c r="D73" i="2"/>
  <c r="G73" i="2"/>
  <c r="C73" i="2"/>
  <c r="A73" i="2"/>
  <c r="C24" i="11"/>
  <c r="B24" i="11"/>
  <c r="M39" i="4"/>
  <c r="K26" i="11"/>
  <c r="A25" i="11"/>
  <c r="E20" i="11"/>
  <c r="E69" i="2"/>
  <c r="F69" i="2" s="1"/>
  <c r="D21" i="11"/>
  <c r="L37" i="4"/>
  <c r="K37" i="4"/>
  <c r="L36" i="4"/>
  <c r="K36" i="4"/>
  <c r="G45" i="5" l="1"/>
  <c r="D11" i="7" s="1"/>
  <c r="Q54" i="5"/>
  <c r="G40" i="5" s="1"/>
  <c r="G43" i="5" s="1"/>
  <c r="M14" i="2"/>
  <c r="B41" i="13"/>
  <c r="AB48" i="13"/>
  <c r="AC48" i="13" s="1"/>
  <c r="P46" i="13"/>
  <c r="Y46" i="13" s="1"/>
  <c r="Q46" i="13" s="1"/>
  <c r="AB45" i="13"/>
  <c r="AC45" i="13" s="1"/>
  <c r="J49" i="13"/>
  <c r="W49" i="13" s="1"/>
  <c r="K49" i="13" s="1"/>
  <c r="J47" i="13"/>
  <c r="W47" i="13" s="1"/>
  <c r="K47" i="13" s="1"/>
  <c r="J43" i="13"/>
  <c r="W43" i="13" s="1"/>
  <c r="K43" i="13" s="1"/>
  <c r="P48" i="13"/>
  <c r="Y48" i="13" s="1"/>
  <c r="Q48" i="13" s="1"/>
  <c r="P44" i="13"/>
  <c r="Y44" i="13" s="1"/>
  <c r="Q44" i="13" s="1"/>
  <c r="J50" i="13"/>
  <c r="W50" i="13" s="1"/>
  <c r="K50" i="13" s="1"/>
  <c r="P47" i="13"/>
  <c r="Y47" i="13" s="1"/>
  <c r="Q47" i="13" s="1"/>
  <c r="J48" i="13"/>
  <c r="W48" i="13" s="1"/>
  <c r="K48" i="13" s="1"/>
  <c r="AB49" i="13"/>
  <c r="AC49" i="13" s="1"/>
  <c r="AB47" i="13"/>
  <c r="AC47" i="13" s="1"/>
  <c r="AB46" i="13"/>
  <c r="AC46" i="13" s="1"/>
  <c r="P43" i="13"/>
  <c r="Y43" i="13" s="1"/>
  <c r="Q43" i="13" s="1"/>
  <c r="J44" i="13"/>
  <c r="W44" i="13" s="1"/>
  <c r="K44" i="13" s="1"/>
  <c r="J46" i="13"/>
  <c r="W46" i="13" s="1"/>
  <c r="K46" i="13" s="1"/>
  <c r="AB44" i="13"/>
  <c r="AC44" i="13" s="1"/>
  <c r="P45" i="13"/>
  <c r="Y45" i="13" s="1"/>
  <c r="Q45" i="13" s="1"/>
  <c r="AC43" i="13"/>
  <c r="AG58" i="3"/>
  <c r="AG56" i="3"/>
  <c r="AJ56" i="3" s="1"/>
  <c r="AG54" i="3"/>
  <c r="AH60" i="3"/>
  <c r="AH61" i="3" s="1"/>
  <c r="J51" i="13"/>
  <c r="W51" i="13" s="1"/>
  <c r="K51" i="13" s="1"/>
  <c r="M36" i="4"/>
  <c r="X20" i="11"/>
  <c r="Q21" i="11"/>
  <c r="G74" i="2"/>
  <c r="C25" i="11"/>
  <c r="C74" i="2"/>
  <c r="B74" i="2"/>
  <c r="D74" i="2"/>
  <c r="A74" i="2"/>
  <c r="B25" i="11"/>
  <c r="K27" i="11"/>
  <c r="A26" i="11"/>
  <c r="E21" i="11"/>
  <c r="E70" i="2"/>
  <c r="F70" i="2" s="1"/>
  <c r="D22" i="11"/>
  <c r="L35" i="4"/>
  <c r="K35" i="4"/>
  <c r="L34" i="4"/>
  <c r="K34" i="4"/>
  <c r="L33" i="4"/>
  <c r="K33" i="4"/>
  <c r="L32" i="4"/>
  <c r="K32" i="4"/>
  <c r="G32" i="4"/>
  <c r="E34" i="4" s="1"/>
  <c r="L31" i="4"/>
  <c r="K31" i="4"/>
  <c r="G31" i="4"/>
  <c r="L30" i="4"/>
  <c r="K30" i="4"/>
  <c r="L29" i="4"/>
  <c r="K29" i="4"/>
  <c r="L28" i="4"/>
  <c r="K28" i="4"/>
  <c r="L27" i="4"/>
  <c r="K27" i="4"/>
  <c r="L26" i="4"/>
  <c r="K26" i="4"/>
  <c r="L25" i="4"/>
  <c r="K25" i="4"/>
  <c r="G19" i="4"/>
  <c r="G14" i="4"/>
  <c r="G15" i="4" s="1"/>
  <c r="I3" i="4"/>
  <c r="K53" i="13" l="1"/>
  <c r="A14" i="2"/>
  <c r="C31" i="14"/>
  <c r="C31" i="15"/>
  <c r="K20" i="12"/>
  <c r="O47" i="15"/>
  <c r="K57" i="4"/>
  <c r="J57" i="4"/>
  <c r="M57" i="4"/>
  <c r="L57" i="4"/>
  <c r="J49" i="4"/>
  <c r="J48" i="4"/>
  <c r="T59" i="4"/>
  <c r="T57" i="4"/>
  <c r="S59" i="4"/>
  <c r="S57" i="4"/>
  <c r="R59" i="4"/>
  <c r="R57" i="4"/>
  <c r="S58" i="4"/>
  <c r="Q58" i="4"/>
  <c r="Q59" i="4"/>
  <c r="Q57" i="4"/>
  <c r="R58" i="4"/>
  <c r="T58" i="4"/>
  <c r="M31" i="4"/>
  <c r="K56" i="13"/>
  <c r="AC53" i="13"/>
  <c r="K111" i="13" s="1"/>
  <c r="K54" i="13"/>
  <c r="AH58" i="3"/>
  <c r="AH62" i="3" s="1"/>
  <c r="AF59" i="3" s="1"/>
  <c r="AJ58" i="3"/>
  <c r="M34" i="4"/>
  <c r="Q22" i="11"/>
  <c r="X21" i="11"/>
  <c r="G75" i="2"/>
  <c r="A75" i="2"/>
  <c r="D75" i="2"/>
  <c r="C75" i="2"/>
  <c r="B75" i="2"/>
  <c r="C26" i="11"/>
  <c r="B26" i="11"/>
  <c r="K28" i="11"/>
  <c r="A27" i="11"/>
  <c r="M32" i="4"/>
  <c r="E22" i="11"/>
  <c r="E71" i="2"/>
  <c r="F71" i="2" s="1"/>
  <c r="D23" i="11"/>
  <c r="G33" i="4"/>
  <c r="M28" i="4"/>
  <c r="M27" i="4"/>
  <c r="M26" i="4"/>
  <c r="G16" i="4"/>
  <c r="G37" i="4" s="1"/>
  <c r="L45" i="1"/>
  <c r="K45" i="1"/>
  <c r="J50" i="4" l="1"/>
  <c r="J51" i="4" s="1"/>
  <c r="Q47" i="4"/>
  <c r="Q48" i="4" s="1"/>
  <c r="G18" i="4"/>
  <c r="K55" i="13"/>
  <c r="AF60" i="3"/>
  <c r="AG59" i="3"/>
  <c r="G7" i="13"/>
  <c r="I25" i="16"/>
  <c r="Q23" i="11"/>
  <c r="X22" i="11"/>
  <c r="D76" i="2"/>
  <c r="C76" i="2"/>
  <c r="B76" i="2"/>
  <c r="G76" i="2"/>
  <c r="A76" i="2"/>
  <c r="B27" i="11"/>
  <c r="C27" i="11"/>
  <c r="M45" i="1"/>
  <c r="K29" i="11"/>
  <c r="A28" i="11"/>
  <c r="E23" i="11"/>
  <c r="E72" i="2"/>
  <c r="F72" i="2" s="1"/>
  <c r="D24" i="11"/>
  <c r="Q50" i="4" l="1"/>
  <c r="Q49" i="4"/>
  <c r="Q51" i="4" s="1"/>
  <c r="Q52" i="4" s="1"/>
  <c r="G45" i="4" s="1"/>
  <c r="AI59" i="3"/>
  <c r="AJ59" i="3" s="1"/>
  <c r="AG60" i="3"/>
  <c r="AI60" i="3" s="1"/>
  <c r="AJ60" i="3" s="1"/>
  <c r="K50" i="15"/>
  <c r="AF48" i="3"/>
  <c r="AF47" i="3"/>
  <c r="AH46" i="3" s="1"/>
  <c r="H34" i="13"/>
  <c r="H38" i="13"/>
  <c r="H35" i="13"/>
  <c r="H39" i="13"/>
  <c r="H32" i="13"/>
  <c r="H36" i="13"/>
  <c r="H33" i="13"/>
  <c r="H37" i="13"/>
  <c r="H31" i="13"/>
  <c r="AA36" i="13"/>
  <c r="AA34" i="13"/>
  <c r="AA32" i="13"/>
  <c r="AA35" i="13"/>
  <c r="AA37" i="13"/>
  <c r="AB38" i="13" s="1"/>
  <c r="AC38" i="13" s="1"/>
  <c r="AA33" i="13"/>
  <c r="X23" i="11"/>
  <c r="Q24" i="11"/>
  <c r="K30" i="11"/>
  <c r="A29" i="11"/>
  <c r="C77" i="2"/>
  <c r="B77" i="2"/>
  <c r="G77" i="2"/>
  <c r="A77" i="2"/>
  <c r="D77" i="2"/>
  <c r="B28" i="11"/>
  <c r="C28" i="11"/>
  <c r="E24" i="11"/>
  <c r="E73" i="2"/>
  <c r="F73" i="2" s="1"/>
  <c r="D25" i="11"/>
  <c r="L44" i="1"/>
  <c r="K44" i="1"/>
  <c r="L43" i="1"/>
  <c r="K43" i="1"/>
  <c r="K47" i="15" l="1"/>
  <c r="C16" i="14"/>
  <c r="B30" i="13"/>
  <c r="A13" i="2"/>
  <c r="M13" i="2"/>
  <c r="H53" i="13"/>
  <c r="I20" i="12"/>
  <c r="C16" i="15"/>
  <c r="D10" i="7"/>
  <c r="Q53" i="4"/>
  <c r="G41" i="4" s="1"/>
  <c r="I10" i="7" s="1"/>
  <c r="O10" i="7" s="1"/>
  <c r="Q54" i="4"/>
  <c r="G40" i="4" s="1"/>
  <c r="G43" i="4" s="1"/>
  <c r="J32" i="13"/>
  <c r="W32" i="13" s="1"/>
  <c r="K32" i="13" s="1"/>
  <c r="AB34" i="13"/>
  <c r="AC34" i="13" s="1"/>
  <c r="J37" i="13"/>
  <c r="W37" i="13" s="1"/>
  <c r="K37" i="13" s="1"/>
  <c r="J36" i="13"/>
  <c r="W36" i="13" s="1"/>
  <c r="K36" i="13" s="1"/>
  <c r="AB35" i="13"/>
  <c r="AC35" i="13" s="1"/>
  <c r="J34" i="13"/>
  <c r="W34" i="13" s="1"/>
  <c r="K34" i="13" s="1"/>
  <c r="J40" i="13"/>
  <c r="W40" i="13" s="1"/>
  <c r="K40" i="13" s="1"/>
  <c r="AG44" i="3"/>
  <c r="AG46" i="3"/>
  <c r="AJ46" i="3" s="1"/>
  <c r="AH50" i="3"/>
  <c r="AH51" i="3" s="1"/>
  <c r="AG48" i="3"/>
  <c r="AB33" i="13"/>
  <c r="AC33" i="13" s="1"/>
  <c r="J38" i="13"/>
  <c r="W38" i="13" s="1"/>
  <c r="K38" i="13" s="1"/>
  <c r="J33" i="13"/>
  <c r="W33" i="13" s="1"/>
  <c r="K33" i="13" s="1"/>
  <c r="J35" i="13"/>
  <c r="W35" i="13" s="1"/>
  <c r="K35" i="13" s="1"/>
  <c r="AB37" i="13"/>
  <c r="AC37" i="13" s="1"/>
  <c r="AB36" i="13"/>
  <c r="AC36" i="13" s="1"/>
  <c r="AC32" i="13"/>
  <c r="J39" i="13"/>
  <c r="W39" i="13" s="1"/>
  <c r="K39" i="13" s="1"/>
  <c r="Q25" i="11"/>
  <c r="X24" i="11"/>
  <c r="K31" i="11"/>
  <c r="A30" i="11"/>
  <c r="M43" i="1"/>
  <c r="B78" i="2"/>
  <c r="G78" i="2"/>
  <c r="A78" i="2"/>
  <c r="D78" i="2"/>
  <c r="C78" i="2"/>
  <c r="C29" i="11"/>
  <c r="B29" i="11"/>
  <c r="E25" i="11"/>
  <c r="E74" i="2"/>
  <c r="F74" i="2" s="1"/>
  <c r="D26" i="11"/>
  <c r="L42" i="1"/>
  <c r="K42" i="1"/>
  <c r="L41" i="1"/>
  <c r="K41" i="1"/>
  <c r="H56" i="13" l="1"/>
  <c r="AC41" i="13"/>
  <c r="H55" i="13" s="1"/>
  <c r="AH48" i="3"/>
  <c r="AH52" i="3" s="1"/>
  <c r="AF49" i="3" s="1"/>
  <c r="AJ48" i="3"/>
  <c r="M41" i="1"/>
  <c r="Q26" i="11"/>
  <c r="X25" i="11"/>
  <c r="K32" i="11"/>
  <c r="A31" i="11"/>
  <c r="G79" i="2"/>
  <c r="A79" i="2"/>
  <c r="D79" i="2"/>
  <c r="C79" i="2"/>
  <c r="B79" i="2"/>
  <c r="B30" i="11"/>
  <c r="C30" i="11"/>
  <c r="E26" i="11"/>
  <c r="E75" i="2"/>
  <c r="F75" i="2" s="1"/>
  <c r="D27" i="11"/>
  <c r="L40" i="1"/>
  <c r="K40" i="1"/>
  <c r="H111" i="13" l="1"/>
  <c r="AF50" i="3"/>
  <c r="AG49" i="3"/>
  <c r="X26" i="11"/>
  <c r="Q27" i="11"/>
  <c r="K33" i="11"/>
  <c r="A32" i="11"/>
  <c r="D80" i="2"/>
  <c r="C80" i="2"/>
  <c r="B80" i="2"/>
  <c r="G80" i="2"/>
  <c r="A80" i="2"/>
  <c r="C31" i="11"/>
  <c r="B31" i="11"/>
  <c r="E27" i="11"/>
  <c r="E76" i="2"/>
  <c r="F76" i="2" s="1"/>
  <c r="D28" i="11"/>
  <c r="L39" i="1"/>
  <c r="K39" i="1"/>
  <c r="AG50" i="3" l="1"/>
  <c r="AI50" i="3" s="1"/>
  <c r="AJ50" i="3" s="1"/>
  <c r="AI49" i="3"/>
  <c r="AJ49" i="3" s="1"/>
  <c r="X27" i="11"/>
  <c r="Q28" i="11"/>
  <c r="K34" i="11"/>
  <c r="A33" i="11"/>
  <c r="M39" i="1"/>
  <c r="C81" i="2"/>
  <c r="B81" i="2"/>
  <c r="G81" i="2"/>
  <c r="A81" i="2"/>
  <c r="D81" i="2"/>
  <c r="F32" i="11"/>
  <c r="C32" i="11"/>
  <c r="B32" i="11"/>
  <c r="E28" i="11"/>
  <c r="E77" i="2"/>
  <c r="F77" i="2" s="1"/>
  <c r="D29" i="11"/>
  <c r="L38" i="1"/>
  <c r="K38" i="1"/>
  <c r="E38" i="1"/>
  <c r="L37" i="1"/>
  <c r="K37" i="1"/>
  <c r="L36" i="1"/>
  <c r="K36" i="1"/>
  <c r="L35" i="1"/>
  <c r="K35" i="1"/>
  <c r="M35" i="1" l="1"/>
  <c r="X28" i="11"/>
  <c r="Q29" i="11"/>
  <c r="K35" i="11"/>
  <c r="A34" i="11"/>
  <c r="M37" i="1"/>
  <c r="B82" i="2"/>
  <c r="G82" i="2"/>
  <c r="A82" i="2"/>
  <c r="D82" i="2"/>
  <c r="C82" i="2"/>
  <c r="C33" i="11"/>
  <c r="D33" i="11"/>
  <c r="F33" i="11"/>
  <c r="B33" i="11"/>
  <c r="E29" i="11"/>
  <c r="E78" i="2"/>
  <c r="F78" i="2" s="1"/>
  <c r="D30" i="11"/>
  <c r="L34" i="1"/>
  <c r="K34" i="1"/>
  <c r="M34" i="1" l="1"/>
  <c r="X29" i="11"/>
  <c r="Q30" i="11"/>
  <c r="E33" i="11"/>
  <c r="K36" i="11"/>
  <c r="A35" i="11"/>
  <c r="E82" i="2"/>
  <c r="F82" i="2" s="1"/>
  <c r="G83" i="2"/>
  <c r="A83" i="2"/>
  <c r="D83" i="2"/>
  <c r="C83" i="2"/>
  <c r="B83" i="2"/>
  <c r="F34" i="11"/>
  <c r="B34" i="11"/>
  <c r="D34" i="11"/>
  <c r="C34" i="11"/>
  <c r="E30" i="11"/>
  <c r="E79" i="2"/>
  <c r="F79" i="2" s="1"/>
  <c r="D31" i="11"/>
  <c r="L33" i="1"/>
  <c r="K33" i="1"/>
  <c r="L32" i="1"/>
  <c r="K32" i="1"/>
  <c r="G32" i="1"/>
  <c r="E34" i="1" s="1"/>
  <c r="L31" i="1"/>
  <c r="K31" i="1"/>
  <c r="G31" i="1"/>
  <c r="L30" i="1"/>
  <c r="K30" i="1"/>
  <c r="L29" i="1"/>
  <c r="K29" i="1"/>
  <c r="L28" i="1"/>
  <c r="K28" i="1"/>
  <c r="L27" i="1"/>
  <c r="K27" i="1"/>
  <c r="L26" i="1"/>
  <c r="K26" i="1"/>
  <c r="L25" i="1"/>
  <c r="K25" i="1"/>
  <c r="G19" i="1"/>
  <c r="G14" i="1"/>
  <c r="I3" i="1"/>
  <c r="M33" i="1" l="1"/>
  <c r="M57" i="1"/>
  <c r="T57" i="1"/>
  <c r="S57" i="1"/>
  <c r="R57" i="1"/>
  <c r="J57" i="1"/>
  <c r="Q57" i="1"/>
  <c r="L57" i="1"/>
  <c r="K57" i="1"/>
  <c r="J48" i="1"/>
  <c r="J49" i="1"/>
  <c r="S58" i="1"/>
  <c r="T58" i="1"/>
  <c r="Q58" i="1"/>
  <c r="S59" i="1"/>
  <c r="R59" i="1"/>
  <c r="T59" i="1"/>
  <c r="Q59" i="1"/>
  <c r="R58" i="1"/>
  <c r="M31" i="1"/>
  <c r="Q31" i="11"/>
  <c r="X30" i="11"/>
  <c r="E83" i="2"/>
  <c r="F83" i="2" s="1"/>
  <c r="E34" i="11"/>
  <c r="K37" i="11"/>
  <c r="A36" i="11"/>
  <c r="M32" i="1"/>
  <c r="D84" i="2"/>
  <c r="C84" i="2"/>
  <c r="B84" i="2"/>
  <c r="A84" i="2"/>
  <c r="G84" i="2"/>
  <c r="D35" i="11"/>
  <c r="F35" i="11"/>
  <c r="C35" i="11"/>
  <c r="B35" i="11"/>
  <c r="E31" i="11"/>
  <c r="E80" i="2"/>
  <c r="F80" i="2" s="1"/>
  <c r="D32" i="11"/>
  <c r="M30" i="1"/>
  <c r="M29" i="1"/>
  <c r="M28" i="1"/>
  <c r="M27" i="1"/>
  <c r="M26" i="1"/>
  <c r="M25" i="1"/>
  <c r="G33" i="1"/>
  <c r="G15" i="1"/>
  <c r="G16" i="1" s="1"/>
  <c r="Q47" i="1" s="1"/>
  <c r="G37" i="1" l="1"/>
  <c r="Q48" i="1"/>
  <c r="Q50" i="1" s="1"/>
  <c r="J50" i="1"/>
  <c r="J51" i="1" s="1"/>
  <c r="G18" i="1"/>
  <c r="G20" i="1" s="1"/>
  <c r="H25" i="16"/>
  <c r="E7" i="13"/>
  <c r="Q32" i="11"/>
  <c r="X31" i="11"/>
  <c r="E84" i="2"/>
  <c r="F84" i="2" s="1"/>
  <c r="E35" i="11"/>
  <c r="K38" i="11"/>
  <c r="A37" i="11"/>
  <c r="C85" i="2"/>
  <c r="B85" i="2"/>
  <c r="G85" i="2"/>
  <c r="A85" i="2"/>
  <c r="D85" i="2"/>
  <c r="F36" i="11"/>
  <c r="B36" i="11"/>
  <c r="D36" i="11"/>
  <c r="C36" i="11"/>
  <c r="E32" i="11"/>
  <c r="E81" i="2"/>
  <c r="F81" i="2" s="1"/>
  <c r="G20" i="4"/>
  <c r="M25" i="4"/>
  <c r="N25" i="4" s="1"/>
  <c r="N26" i="4" s="1"/>
  <c r="N27" i="4" s="1"/>
  <c r="N28" i="4" s="1"/>
  <c r="G20" i="5"/>
  <c r="M25" i="5"/>
  <c r="N25" i="5" s="1"/>
  <c r="M27" i="5"/>
  <c r="Q49" i="1" l="1"/>
  <c r="Q51" i="1" s="1"/>
  <c r="Q52" i="1" s="1"/>
  <c r="G45" i="1" s="1"/>
  <c r="H50" i="15"/>
  <c r="AF37" i="3"/>
  <c r="AH36" i="3" s="1"/>
  <c r="H22" i="13"/>
  <c r="H26" i="13"/>
  <c r="H23" i="13"/>
  <c r="H27" i="13"/>
  <c r="H21" i="13"/>
  <c r="H24" i="13"/>
  <c r="H28" i="13"/>
  <c r="AF38" i="3"/>
  <c r="H25" i="13"/>
  <c r="H29" i="13"/>
  <c r="O25" i="13"/>
  <c r="AA24" i="13"/>
  <c r="AA25" i="13"/>
  <c r="O24" i="13"/>
  <c r="AA23" i="13"/>
  <c r="O22" i="13"/>
  <c r="AA27" i="13"/>
  <c r="AB28" i="13" s="1"/>
  <c r="AC28" i="13" s="1"/>
  <c r="AA22" i="13"/>
  <c r="O21" i="13"/>
  <c r="H20" i="13"/>
  <c r="O26" i="13"/>
  <c r="P27" i="13" s="1"/>
  <c r="Y27" i="13" s="1"/>
  <c r="Q27" i="13" s="1"/>
  <c r="AA26" i="13"/>
  <c r="O23" i="13"/>
  <c r="X32" i="11"/>
  <c r="Q33" i="11"/>
  <c r="E36" i="11"/>
  <c r="K39" i="11"/>
  <c r="A38" i="11"/>
  <c r="E85" i="2"/>
  <c r="F85" i="2" s="1"/>
  <c r="B86" i="2"/>
  <c r="G86" i="2"/>
  <c r="A86" i="2"/>
  <c r="D86" i="2"/>
  <c r="C86" i="2"/>
  <c r="F37" i="11"/>
  <c r="B37" i="11"/>
  <c r="C37" i="11"/>
  <c r="D37" i="11"/>
  <c r="O24" i="5"/>
  <c r="M29" i="4"/>
  <c r="N29" i="4" s="1"/>
  <c r="O24" i="4"/>
  <c r="O27" i="4"/>
  <c r="O26" i="4"/>
  <c r="O25" i="4"/>
  <c r="Q53" i="1" l="1"/>
  <c r="G41" i="1" s="1"/>
  <c r="Q54" i="1"/>
  <c r="G40" i="1" s="1"/>
  <c r="J22" i="13"/>
  <c r="W22" i="13" s="1"/>
  <c r="K22" i="13" s="1"/>
  <c r="J23" i="13"/>
  <c r="W23" i="13" s="1"/>
  <c r="K23" i="13" s="1"/>
  <c r="P23" i="13"/>
  <c r="Y23" i="13" s="1"/>
  <c r="Q23" i="13" s="1"/>
  <c r="J28" i="13"/>
  <c r="W28" i="13" s="1"/>
  <c r="K28" i="13" s="1"/>
  <c r="AB27" i="13"/>
  <c r="AC27" i="13" s="1"/>
  <c r="P25" i="13"/>
  <c r="Y25" i="13" s="1"/>
  <c r="Q25" i="13" s="1"/>
  <c r="J25" i="13"/>
  <c r="W25" i="13" s="1"/>
  <c r="K25" i="13" s="1"/>
  <c r="J27" i="13"/>
  <c r="W27" i="13" s="1"/>
  <c r="K27" i="13" s="1"/>
  <c r="AB22" i="13"/>
  <c r="AC22" i="13" s="1"/>
  <c r="AB23" i="13"/>
  <c r="AC23" i="13" s="1"/>
  <c r="AB26" i="13"/>
  <c r="AC26" i="13" s="1"/>
  <c r="J26" i="13"/>
  <c r="W26" i="13" s="1"/>
  <c r="K26" i="13" s="1"/>
  <c r="P18" i="2"/>
  <c r="J21" i="13"/>
  <c r="AB25" i="13"/>
  <c r="AC25" i="13" s="1"/>
  <c r="AG38" i="3"/>
  <c r="AH40" i="3"/>
  <c r="AH41" i="3" s="1"/>
  <c r="AG34" i="3"/>
  <c r="AG36" i="3"/>
  <c r="AJ36" i="3" s="1"/>
  <c r="P24" i="13"/>
  <c r="Y24" i="13" s="1"/>
  <c r="Q24" i="13" s="1"/>
  <c r="P21" i="13"/>
  <c r="Y21" i="13" s="1"/>
  <c r="Q21" i="13" s="1"/>
  <c r="P22" i="13"/>
  <c r="Y22" i="13" s="1"/>
  <c r="Q22" i="13" s="1"/>
  <c r="AB24" i="13"/>
  <c r="AC24" i="13" s="1"/>
  <c r="P26" i="13"/>
  <c r="Y26" i="13" s="1"/>
  <c r="Q26" i="13" s="1"/>
  <c r="J29" i="13"/>
  <c r="W29" i="13" s="1"/>
  <c r="K29" i="13" s="1"/>
  <c r="J24" i="13"/>
  <c r="W24" i="13" s="1"/>
  <c r="K24" i="13" s="1"/>
  <c r="Q34" i="11"/>
  <c r="X33" i="11"/>
  <c r="E37" i="11"/>
  <c r="E86" i="2"/>
  <c r="F86" i="2" s="1"/>
  <c r="K40" i="11"/>
  <c r="A39" i="11"/>
  <c r="G87" i="2"/>
  <c r="A87" i="2"/>
  <c r="D87" i="2"/>
  <c r="C87" i="2"/>
  <c r="B87" i="2"/>
  <c r="F38" i="11"/>
  <c r="B38" i="11"/>
  <c r="C38" i="11"/>
  <c r="D38" i="11"/>
  <c r="O28" i="4"/>
  <c r="M30" i="4"/>
  <c r="N30" i="4" s="1"/>
  <c r="O29" i="4" s="1"/>
  <c r="E54" i="13" l="1"/>
  <c r="O54" i="13" s="1"/>
  <c r="AC21" i="13"/>
  <c r="AC30" i="13" s="1"/>
  <c r="W21" i="13"/>
  <c r="K21" i="13" s="1"/>
  <c r="E56" i="13" s="1"/>
  <c r="O56" i="13" s="1"/>
  <c r="AH38" i="3"/>
  <c r="AH42" i="3" s="1"/>
  <c r="AF39" i="3" s="1"/>
  <c r="AJ38" i="3"/>
  <c r="P19" i="2"/>
  <c r="F18" i="2"/>
  <c r="X44" i="2" s="1"/>
  <c r="D46" i="2"/>
  <c r="Q35" i="11"/>
  <c r="X34" i="11"/>
  <c r="E38" i="11"/>
  <c r="E87" i="2"/>
  <c r="F87" i="2" s="1"/>
  <c r="D88" i="2"/>
  <c r="C88" i="2"/>
  <c r="B88" i="2"/>
  <c r="G88" i="2"/>
  <c r="A88" i="2"/>
  <c r="D39" i="11"/>
  <c r="F39" i="11"/>
  <c r="B39" i="11"/>
  <c r="C39" i="11"/>
  <c r="K41" i="11"/>
  <c r="A40" i="11"/>
  <c r="N31" i="4"/>
  <c r="N32" i="4" s="1"/>
  <c r="O31" i="4" s="1"/>
  <c r="X43" i="2" l="1"/>
  <c r="B34" i="2" s="1"/>
  <c r="D34" i="2" s="1"/>
  <c r="X46" i="2"/>
  <c r="X47" i="2"/>
  <c r="X48" i="2"/>
  <c r="X42" i="2"/>
  <c r="X45" i="2"/>
  <c r="AG39" i="3"/>
  <c r="AF40" i="3"/>
  <c r="P20" i="2"/>
  <c r="F19" i="2"/>
  <c r="X52" i="2" s="1"/>
  <c r="E111" i="13"/>
  <c r="O111" i="13" s="1"/>
  <c r="AC54" i="13"/>
  <c r="E55" i="13"/>
  <c r="O55" i="13" s="1"/>
  <c r="BB35" i="2"/>
  <c r="BD35" i="2" s="1"/>
  <c r="X35" i="11"/>
  <c r="Q36" i="11"/>
  <c r="H33" i="2"/>
  <c r="E39" i="11"/>
  <c r="E88" i="2"/>
  <c r="F88" i="2" s="1"/>
  <c r="K42" i="11"/>
  <c r="A41" i="11"/>
  <c r="C89" i="2"/>
  <c r="B89" i="2"/>
  <c r="G89" i="2"/>
  <c r="A89" i="2"/>
  <c r="D89" i="2"/>
  <c r="C40" i="11"/>
  <c r="D40" i="11"/>
  <c r="F40" i="11"/>
  <c r="B40" i="11"/>
  <c r="W33" i="11"/>
  <c r="Y33" i="11" s="1"/>
  <c r="Z33" i="11" s="1"/>
  <c r="AA33" i="11" s="1"/>
  <c r="AB33" i="11" s="1"/>
  <c r="O30" i="4"/>
  <c r="D47" i="2" l="1"/>
  <c r="X51" i="2"/>
  <c r="X53" i="2"/>
  <c r="B35" i="2" s="1"/>
  <c r="D35" i="2" s="1"/>
  <c r="X54" i="2"/>
  <c r="X55" i="2"/>
  <c r="X56" i="2"/>
  <c r="X50" i="2"/>
  <c r="L1887" i="2"/>
  <c r="L1932" i="2"/>
  <c r="L1940" i="2"/>
  <c r="L1948" i="2"/>
  <c r="L1956" i="2"/>
  <c r="L1964" i="2"/>
  <c r="L1972" i="2"/>
  <c r="L1980" i="2"/>
  <c r="L1988" i="2"/>
  <c r="L1933" i="2"/>
  <c r="L1941" i="2"/>
  <c r="L1949" i="2"/>
  <c r="L1957" i="2"/>
  <c r="L1965" i="2"/>
  <c r="L1973" i="2"/>
  <c r="L1981" i="2"/>
  <c r="L1989" i="2"/>
  <c r="L1997" i="2"/>
  <c r="L2005" i="2"/>
  <c r="L1928" i="2"/>
  <c r="L1936" i="2"/>
  <c r="L1944" i="2"/>
  <c r="L1952" i="2"/>
  <c r="L1960" i="2"/>
  <c r="L1968" i="2"/>
  <c r="L1976" i="2"/>
  <c r="L1984" i="2"/>
  <c r="L1992" i="2"/>
  <c r="L2000" i="2"/>
  <c r="L2008" i="2"/>
  <c r="L2016" i="2"/>
  <c r="L2024" i="2"/>
  <c r="L2032" i="2"/>
  <c r="L2040" i="2"/>
  <c r="L2048" i="2"/>
  <c r="L2056" i="2"/>
  <c r="L2064" i="2"/>
  <c r="L1927" i="2"/>
  <c r="L1939" i="2"/>
  <c r="L1953" i="2"/>
  <c r="L1966" i="2"/>
  <c r="L1978" i="2"/>
  <c r="L1991" i="2"/>
  <c r="L2002" i="2"/>
  <c r="L2012" i="2"/>
  <c r="L2021" i="2"/>
  <c r="L2030" i="2"/>
  <c r="L2039" i="2"/>
  <c r="L2049" i="2"/>
  <c r="L2058" i="2"/>
  <c r="L2067" i="2"/>
  <c r="L2075" i="2"/>
  <c r="L2083" i="2"/>
  <c r="L2091" i="2"/>
  <c r="L2099" i="2"/>
  <c r="L2107" i="2"/>
  <c r="L2115" i="2"/>
  <c r="L2123" i="2"/>
  <c r="L1929" i="2"/>
  <c r="L1958" i="2"/>
  <c r="L1986" i="2"/>
  <c r="L2022" i="2"/>
  <c r="L2043" i="2"/>
  <c r="L2073" i="2"/>
  <c r="L2092" i="2"/>
  <c r="L2110" i="2"/>
  <c r="L2128" i="2"/>
  <c r="L2152" i="2"/>
  <c r="L2168" i="2"/>
  <c r="L2192" i="2"/>
  <c r="L2208" i="2"/>
  <c r="L1924" i="2"/>
  <c r="L2102" i="2"/>
  <c r="L2145" i="2"/>
  <c r="L2177" i="2"/>
  <c r="L2201" i="2"/>
  <c r="L1925" i="2"/>
  <c r="L1996" i="2"/>
  <c r="L2041" i="2"/>
  <c r="L2089" i="2"/>
  <c r="L2142" i="2"/>
  <c r="L2182" i="2"/>
  <c r="L1930" i="2"/>
  <c r="L1945" i="2"/>
  <c r="L1959" i="2"/>
  <c r="L1974" i="2"/>
  <c r="L1987" i="2"/>
  <c r="L2001" i="2"/>
  <c r="L2013" i="2"/>
  <c r="L2023" i="2"/>
  <c r="L2034" i="2"/>
  <c r="L2044" i="2"/>
  <c r="L2054" i="2"/>
  <c r="L2065" i="2"/>
  <c r="L2074" i="2"/>
  <c r="L2093" i="2"/>
  <c r="L2111" i="2"/>
  <c r="L2129" i="2"/>
  <c r="L2161" i="2"/>
  <c r="L2185" i="2"/>
  <c r="L1917" i="2"/>
  <c r="L2071" i="2"/>
  <c r="L1922" i="2"/>
  <c r="L1931" i="2"/>
  <c r="L1946" i="2"/>
  <c r="L1961" i="2"/>
  <c r="L1975" i="2"/>
  <c r="L1990" i="2"/>
  <c r="L2003" i="2"/>
  <c r="L2014" i="2"/>
  <c r="L2025" i="2"/>
  <c r="L2035" i="2"/>
  <c r="L2045" i="2"/>
  <c r="L2055" i="2"/>
  <c r="L2066" i="2"/>
  <c r="L2076" i="2"/>
  <c r="L2085" i="2"/>
  <c r="L2094" i="2"/>
  <c r="L2103" i="2"/>
  <c r="L2112" i="2"/>
  <c r="L2121" i="2"/>
  <c r="L2130" i="2"/>
  <c r="L2138" i="2"/>
  <c r="L2146" i="2"/>
  <c r="L2154" i="2"/>
  <c r="L2162" i="2"/>
  <c r="L2170" i="2"/>
  <c r="L2178" i="2"/>
  <c r="L2186" i="2"/>
  <c r="L2194" i="2"/>
  <c r="L2202" i="2"/>
  <c r="L2210" i="2"/>
  <c r="L1918" i="2"/>
  <c r="L1926" i="2"/>
  <c r="L2098" i="2"/>
  <c r="L1934" i="2"/>
  <c r="L1947" i="2"/>
  <c r="L1962" i="2"/>
  <c r="L1977" i="2"/>
  <c r="L1993" i="2"/>
  <c r="L2004" i="2"/>
  <c r="L2015" i="2"/>
  <c r="L2026" i="2"/>
  <c r="L2036" i="2"/>
  <c r="L2046" i="2"/>
  <c r="L2057" i="2"/>
  <c r="L2068" i="2"/>
  <c r="L2077" i="2"/>
  <c r="L2086" i="2"/>
  <c r="L2095" i="2"/>
  <c r="L2104" i="2"/>
  <c r="L2113" i="2"/>
  <c r="L2122" i="2"/>
  <c r="L2131" i="2"/>
  <c r="L2139" i="2"/>
  <c r="L2147" i="2"/>
  <c r="L2155" i="2"/>
  <c r="L2163" i="2"/>
  <c r="L2171" i="2"/>
  <c r="L2179" i="2"/>
  <c r="L2187" i="2"/>
  <c r="L2195" i="2"/>
  <c r="L2203" i="2"/>
  <c r="L2211" i="2"/>
  <c r="L1919" i="2"/>
  <c r="L2148" i="2"/>
  <c r="L2172" i="2"/>
  <c r="L2188" i="2"/>
  <c r="L2204" i="2"/>
  <c r="L1920" i="2"/>
  <c r="L1967" i="2"/>
  <c r="L2018" i="2"/>
  <c r="L2060" i="2"/>
  <c r="L2088" i="2"/>
  <c r="L2116" i="2"/>
  <c r="L2133" i="2"/>
  <c r="L2157" i="2"/>
  <c r="L2181" i="2"/>
  <c r="L2205" i="2"/>
  <c r="L1969" i="2"/>
  <c r="L2029" i="2"/>
  <c r="L2080" i="2"/>
  <c r="L2134" i="2"/>
  <c r="L2174" i="2"/>
  <c r="L1914" i="2"/>
  <c r="L1935" i="2"/>
  <c r="L1950" i="2"/>
  <c r="L1963" i="2"/>
  <c r="L1979" i="2"/>
  <c r="L1994" i="2"/>
  <c r="L2006" i="2"/>
  <c r="L2017" i="2"/>
  <c r="L2027" i="2"/>
  <c r="L2037" i="2"/>
  <c r="L2047" i="2"/>
  <c r="L2059" i="2"/>
  <c r="L2069" i="2"/>
  <c r="L2078" i="2"/>
  <c r="L2087" i="2"/>
  <c r="L2096" i="2"/>
  <c r="L2105" i="2"/>
  <c r="L2114" i="2"/>
  <c r="L2124" i="2"/>
  <c r="L2132" i="2"/>
  <c r="L2140" i="2"/>
  <c r="L2156" i="2"/>
  <c r="L2164" i="2"/>
  <c r="L2180" i="2"/>
  <c r="L2196" i="2"/>
  <c r="L2212" i="2"/>
  <c r="L1951" i="2"/>
  <c r="L1982" i="2"/>
  <c r="L2007" i="2"/>
  <c r="L2028" i="2"/>
  <c r="L2050" i="2"/>
  <c r="L2070" i="2"/>
  <c r="L2097" i="2"/>
  <c r="L2125" i="2"/>
  <c r="L2149" i="2"/>
  <c r="L2173" i="2"/>
  <c r="L2197" i="2"/>
  <c r="L1913" i="2"/>
  <c r="L1954" i="2"/>
  <c r="L2009" i="2"/>
  <c r="L2051" i="2"/>
  <c r="L2117" i="2"/>
  <c r="L2166" i="2"/>
  <c r="L2206" i="2"/>
  <c r="L1937" i="2"/>
  <c r="L1995" i="2"/>
  <c r="L2038" i="2"/>
  <c r="L2079" i="2"/>
  <c r="L2106" i="2"/>
  <c r="L2141" i="2"/>
  <c r="L2165" i="2"/>
  <c r="L2189" i="2"/>
  <c r="L1921" i="2"/>
  <c r="L1938" i="2"/>
  <c r="L2019" i="2"/>
  <c r="L2061" i="2"/>
  <c r="L2126" i="2"/>
  <c r="L2158" i="2"/>
  <c r="L2198" i="2"/>
  <c r="L1942" i="2"/>
  <c r="L1955" i="2"/>
  <c r="L1970" i="2"/>
  <c r="L1985" i="2"/>
  <c r="L1998" i="2"/>
  <c r="L2010" i="2"/>
  <c r="L2020" i="2"/>
  <c r="L2031" i="2"/>
  <c r="L2042" i="2"/>
  <c r="L2052" i="2"/>
  <c r="L2062" i="2"/>
  <c r="L2072" i="2"/>
  <c r="L2081" i="2"/>
  <c r="L2090" i="2"/>
  <c r="L2100" i="2"/>
  <c r="L2109" i="2"/>
  <c r="L2118" i="2"/>
  <c r="L2127" i="2"/>
  <c r="L2135" i="2"/>
  <c r="L2143" i="2"/>
  <c r="L2151" i="2"/>
  <c r="L2159" i="2"/>
  <c r="L2167" i="2"/>
  <c r="L2175" i="2"/>
  <c r="L2183" i="2"/>
  <c r="L2191" i="2"/>
  <c r="L2199" i="2"/>
  <c r="L2207" i="2"/>
  <c r="L1915" i="2"/>
  <c r="L1923" i="2"/>
  <c r="L1943" i="2"/>
  <c r="L1971" i="2"/>
  <c r="L1999" i="2"/>
  <c r="L2011" i="2"/>
  <c r="L2033" i="2"/>
  <c r="L2053" i="2"/>
  <c r="L2063" i="2"/>
  <c r="L2082" i="2"/>
  <c r="L2101" i="2"/>
  <c r="L2119" i="2"/>
  <c r="L2136" i="2"/>
  <c r="L2144" i="2"/>
  <c r="L2160" i="2"/>
  <c r="L2176" i="2"/>
  <c r="L2184" i="2"/>
  <c r="L2200" i="2"/>
  <c r="L1916" i="2"/>
  <c r="L2084" i="2"/>
  <c r="L2120" i="2"/>
  <c r="L2137" i="2"/>
  <c r="L2153" i="2"/>
  <c r="L2169" i="2"/>
  <c r="L2193" i="2"/>
  <c r="L2209" i="2"/>
  <c r="L1983" i="2"/>
  <c r="L2108" i="2"/>
  <c r="L2150" i="2"/>
  <c r="L2190" i="2"/>
  <c r="P21" i="2"/>
  <c r="F20" i="2"/>
  <c r="X60" i="2" s="1"/>
  <c r="AI39" i="3"/>
  <c r="AJ39" i="3" s="1"/>
  <c r="AG40" i="3"/>
  <c r="AI40" i="3" s="1"/>
  <c r="AJ40" i="3" s="1"/>
  <c r="L1652" i="2"/>
  <c r="L710" i="2"/>
  <c r="L1164" i="2"/>
  <c r="L664" i="2"/>
  <c r="L812" i="2"/>
  <c r="L493" i="2"/>
  <c r="L1157" i="2"/>
  <c r="L547" i="2"/>
  <c r="L679" i="2"/>
  <c r="L1009" i="2"/>
  <c r="L314" i="2"/>
  <c r="L189" i="2"/>
  <c r="L416" i="2"/>
  <c r="L1000" i="2"/>
  <c r="L1321" i="2"/>
  <c r="L424" i="2"/>
  <c r="L1409" i="2"/>
  <c r="L162" i="2"/>
  <c r="L1471" i="2"/>
  <c r="L167" i="2"/>
  <c r="L198" i="2"/>
  <c r="L191" i="2"/>
  <c r="L964" i="2"/>
  <c r="L660" i="2"/>
  <c r="L1520" i="2"/>
  <c r="L721" i="2"/>
  <c r="L1666" i="2"/>
  <c r="L1034" i="2"/>
  <c r="L1236" i="2"/>
  <c r="L907" i="2"/>
  <c r="L564" i="2"/>
  <c r="L840" i="2"/>
  <c r="L949" i="2"/>
  <c r="L284" i="2"/>
  <c r="L149" i="2"/>
  <c r="L225" i="2"/>
  <c r="L873" i="2"/>
  <c r="L1371" i="2"/>
  <c r="L358" i="2"/>
  <c r="L770" i="2"/>
  <c r="L383" i="2"/>
  <c r="L1156" i="2"/>
  <c r="L204" i="2"/>
  <c r="L206" i="2"/>
  <c r="L359" i="2"/>
  <c r="L624" i="2"/>
  <c r="L307" i="2"/>
  <c r="L591" i="2"/>
  <c r="L860" i="2"/>
  <c r="L788" i="2"/>
  <c r="L1715" i="2"/>
  <c r="L996" i="2"/>
  <c r="L950" i="2"/>
  <c r="L1233" i="2"/>
  <c r="L785" i="2"/>
  <c r="L555" i="2"/>
  <c r="L418" i="2"/>
  <c r="L990" i="2"/>
  <c r="L1106" i="2"/>
  <c r="L1883" i="2"/>
  <c r="L848" i="2"/>
  <c r="L330" i="2"/>
  <c r="L822" i="2"/>
  <c r="L737" i="2"/>
  <c r="L963" i="2"/>
  <c r="L766" i="2"/>
  <c r="L742" i="2"/>
  <c r="L229" i="2"/>
  <c r="L376" i="2"/>
  <c r="L924" i="2"/>
  <c r="L421" i="2"/>
  <c r="L764" i="2"/>
  <c r="L203" i="2"/>
  <c r="L1310" i="2"/>
  <c r="L180" i="2"/>
  <c r="L898" i="2"/>
  <c r="L544" i="2"/>
  <c r="L363" i="2"/>
  <c r="L842" i="2"/>
  <c r="L290" i="2"/>
  <c r="L153" i="2"/>
  <c r="L943" i="2"/>
  <c r="L551" i="2"/>
  <c r="L614" i="2"/>
  <c r="L1362" i="2"/>
  <c r="L992" i="2"/>
  <c r="L151" i="2"/>
  <c r="L672" i="2"/>
  <c r="L1028" i="2"/>
  <c r="L405" i="2"/>
  <c r="L548" i="2"/>
  <c r="L1039" i="2"/>
  <c r="L1851" i="2"/>
  <c r="L389" i="2"/>
  <c r="L1552" i="2"/>
  <c r="L571" i="2"/>
  <c r="L675" i="2"/>
  <c r="L631" i="2"/>
  <c r="L1583" i="2"/>
  <c r="L1045" i="2"/>
  <c r="L1661" i="2"/>
  <c r="L809" i="2"/>
  <c r="L291" i="2"/>
  <c r="L570" i="2"/>
  <c r="L1112" i="2"/>
  <c r="L308" i="2"/>
  <c r="L997" i="2"/>
  <c r="L178" i="2"/>
  <c r="L1008" i="2"/>
  <c r="L947" i="2"/>
  <c r="L288" i="2"/>
  <c r="L1012" i="2"/>
  <c r="L621" i="2"/>
  <c r="L301" i="2"/>
  <c r="L781" i="2"/>
  <c r="L476" i="2"/>
  <c r="L200" i="2"/>
  <c r="L1071" i="2"/>
  <c r="L1467" i="2"/>
  <c r="L1572" i="2"/>
  <c r="L793" i="2"/>
  <c r="L563" i="2"/>
  <c r="L674" i="2"/>
  <c r="L821" i="2"/>
  <c r="L271" i="2"/>
  <c r="L1507" i="2"/>
  <c r="L685" i="2"/>
  <c r="L415" i="2"/>
  <c r="L1040" i="2"/>
  <c r="L381" i="2"/>
  <c r="L1911" i="2"/>
  <c r="L1270" i="2"/>
  <c r="L1850" i="2"/>
  <c r="L1553" i="2"/>
  <c r="L154" i="2"/>
  <c r="L864" i="2"/>
  <c r="L280" i="2"/>
  <c r="L1150" i="2"/>
  <c r="L986" i="2"/>
  <c r="L442" i="2"/>
  <c r="L293" i="2"/>
  <c r="L869" i="2"/>
  <c r="L716" i="2"/>
  <c r="L511" i="2"/>
  <c r="L831" i="2"/>
  <c r="L1254" i="2"/>
  <c r="L125" i="2"/>
  <c r="L127" i="2"/>
  <c r="L1226" i="2"/>
  <c r="L849" i="2"/>
  <c r="L998" i="2"/>
  <c r="L728" i="2"/>
  <c r="L480" i="2"/>
  <c r="L637" i="2"/>
  <c r="L299" i="2"/>
  <c r="L787" i="2"/>
  <c r="L778" i="2"/>
  <c r="L546" i="2"/>
  <c r="L557" i="2"/>
  <c r="L655" i="2"/>
  <c r="L1152" i="2"/>
  <c r="L894" i="2"/>
  <c r="L724" i="2"/>
  <c r="L412" i="2"/>
  <c r="L423" i="2"/>
  <c r="L235" i="2"/>
  <c r="L366" i="2"/>
  <c r="L1041" i="2"/>
  <c r="L1614" i="2"/>
  <c r="L1808" i="2"/>
  <c r="L978" i="2"/>
  <c r="L1524" i="2"/>
  <c r="L140" i="2"/>
  <c r="L906" i="2"/>
  <c r="L552" i="2"/>
  <c r="L435" i="2"/>
  <c r="L795" i="2"/>
  <c r="L522" i="2"/>
  <c r="L250" i="2"/>
  <c r="L902" i="2"/>
  <c r="L388" i="2"/>
  <c r="L139" i="2"/>
  <c r="L1051" i="2"/>
  <c r="L1498" i="2"/>
  <c r="L199" i="2"/>
  <c r="L699" i="2"/>
  <c r="L1144" i="2"/>
  <c r="L758" i="2"/>
  <c r="L1879" i="2"/>
  <c r="L914" i="2"/>
  <c r="L683" i="2"/>
  <c r="L1104" i="2"/>
  <c r="L569" i="2"/>
  <c r="L1082" i="2"/>
  <c r="L1198" i="2"/>
  <c r="L1360" i="2"/>
  <c r="L1650" i="2"/>
  <c r="L1058" i="2"/>
  <c r="L1317" i="2"/>
  <c r="L1895" i="2"/>
  <c r="L1862" i="2"/>
  <c r="L1516" i="2"/>
  <c r="L1143" i="2"/>
  <c r="L1743" i="2"/>
  <c r="L1477" i="2"/>
  <c r="L1175" i="2"/>
  <c r="L574" i="2"/>
  <c r="L187" i="2"/>
  <c r="L1768" i="2"/>
  <c r="L1681" i="2"/>
  <c r="L1606" i="2"/>
  <c r="L1457" i="2"/>
  <c r="L1163" i="2"/>
  <c r="L1158" i="2"/>
  <c r="L598" i="2"/>
  <c r="L211" i="2"/>
  <c r="L1280" i="2"/>
  <c r="L799" i="2"/>
  <c r="L612" i="2"/>
  <c r="L158" i="2"/>
  <c r="L901" i="2"/>
  <c r="L411" i="2"/>
  <c r="L680" i="2"/>
  <c r="L801" i="2"/>
  <c r="L175" i="2"/>
  <c r="L1494" i="2"/>
  <c r="L1399" i="2"/>
  <c r="L224" i="2"/>
  <c r="L684" i="2"/>
  <c r="L166" i="2"/>
  <c r="L909" i="2"/>
  <c r="L483" i="2"/>
  <c r="L1046" i="2"/>
  <c r="L1897" i="2"/>
  <c r="L1720" i="2"/>
  <c r="L1653" i="2"/>
  <c r="L1274" i="2"/>
  <c r="L1107" i="2"/>
  <c r="L526" i="2"/>
  <c r="L208" i="2"/>
  <c r="L527" i="2"/>
  <c r="L452" i="2"/>
  <c r="L951" i="2"/>
  <c r="L757" i="2"/>
  <c r="L129" i="2"/>
  <c r="L309" i="2"/>
  <c r="L266" i="2"/>
  <c r="L586" i="2"/>
  <c r="L850" i="2"/>
  <c r="L859" i="2"/>
  <c r="L667" i="2"/>
  <c r="L499" i="2"/>
  <c r="L360" i="2"/>
  <c r="L608" i="2"/>
  <c r="L784" i="2"/>
  <c r="L970" i="2"/>
  <c r="L1100" i="2"/>
  <c r="L215" i="2"/>
  <c r="L213" i="2"/>
  <c r="L1840" i="2"/>
  <c r="L440" i="2"/>
  <c r="L745" i="2"/>
  <c r="L1890" i="2"/>
  <c r="L1749" i="2"/>
  <c r="L1591" i="2"/>
  <c r="L1479" i="2"/>
  <c r="L1395" i="2"/>
  <c r="L1001" i="2"/>
  <c r="L505" i="2"/>
  <c r="L979" i="2"/>
  <c r="L643" i="2"/>
  <c r="L487" i="2"/>
  <c r="L348" i="2"/>
  <c r="L604" i="2"/>
  <c r="L772" i="2"/>
  <c r="L958" i="2"/>
  <c r="L1088" i="2"/>
  <c r="L142" i="2"/>
  <c r="L365" i="2"/>
  <c r="L641" i="2"/>
  <c r="L482" i="2"/>
  <c r="L730" i="2"/>
  <c r="L1002" i="2"/>
  <c r="L851" i="2"/>
  <c r="L651" i="2"/>
  <c r="L491" i="2"/>
  <c r="L1531" i="2"/>
  <c r="L1338" i="2"/>
  <c r="L1098" i="2"/>
  <c r="L1450" i="2"/>
  <c r="L1287" i="2"/>
  <c r="L393" i="2"/>
  <c r="L928" i="2"/>
  <c r="L1843" i="2"/>
  <c r="L1817" i="2"/>
  <c r="L1512" i="2"/>
  <c r="L1314" i="2"/>
  <c r="L1385" i="2"/>
  <c r="L985" i="2"/>
  <c r="L481" i="2"/>
  <c r="L952" i="2"/>
  <c r="L1602" i="2"/>
  <c r="L1223" i="2"/>
  <c r="L503" i="2"/>
  <c r="L972" i="2"/>
  <c r="L673" i="2"/>
  <c r="L867" i="2"/>
  <c r="L368" i="2"/>
  <c r="L856" i="2"/>
  <c r="L1172" i="2"/>
  <c r="L173" i="2"/>
  <c r="L1646" i="2"/>
  <c r="L256" i="2"/>
  <c r="L677" i="2"/>
  <c r="L805" i="2"/>
  <c r="L619" i="2"/>
  <c r="L1054" i="2"/>
  <c r="L504" i="2"/>
  <c r="L1184" i="2"/>
  <c r="L1700" i="2"/>
  <c r="L1642" i="2"/>
  <c r="L1464" i="2"/>
  <c r="L1369" i="2"/>
  <c r="L281" i="2"/>
  <c r="L974" i="2"/>
  <c r="L335" i="2"/>
  <c r="L292" i="2"/>
  <c r="L636" i="2"/>
  <c r="L876" i="2"/>
  <c r="L1016" i="2"/>
  <c r="L182" i="2"/>
  <c r="L469" i="2"/>
  <c r="L426" i="2"/>
  <c r="L925" i="2"/>
  <c r="L940" i="2"/>
  <c r="L1102" i="2"/>
  <c r="L371" i="2"/>
  <c r="L653" i="2"/>
  <c r="L488" i="2"/>
  <c r="L736" i="2"/>
  <c r="L1014" i="2"/>
  <c r="L857" i="2"/>
  <c r="L1216" i="2"/>
  <c r="L202" i="2"/>
  <c r="L1833" i="2"/>
  <c r="L1747" i="2"/>
  <c r="L975" i="2"/>
  <c r="L1212" i="2"/>
  <c r="L1819" i="2"/>
  <c r="L1545" i="2"/>
  <c r="L1426" i="2"/>
  <c r="L1449" i="2"/>
  <c r="L1181" i="2"/>
  <c r="L165" i="2"/>
  <c r="L1180" i="2"/>
  <c r="L568" i="2"/>
  <c r="L419" i="2"/>
  <c r="L811" i="2"/>
  <c r="L722" i="2"/>
  <c r="L549" i="2"/>
  <c r="L209" i="2"/>
  <c r="L892" i="2"/>
  <c r="L436" i="2"/>
  <c r="L623" i="2"/>
  <c r="L601" i="2"/>
  <c r="L1315" i="2"/>
  <c r="L258" i="2"/>
  <c r="L261" i="2"/>
  <c r="L1092" i="2"/>
  <c r="L962" i="2"/>
  <c r="L776" i="2"/>
  <c r="L613" i="2"/>
  <c r="L352" i="2"/>
  <c r="L427" i="2"/>
  <c r="L1094" i="2"/>
  <c r="L900" i="2"/>
  <c r="L666" i="2"/>
  <c r="L354" i="2"/>
  <c r="L429" i="2"/>
  <c r="L217" i="2"/>
  <c r="L845" i="2"/>
  <c r="L836" i="2"/>
  <c r="L540" i="2"/>
  <c r="L627" i="2"/>
  <c r="L295" i="2"/>
  <c r="L790" i="2"/>
  <c r="L1093" i="2"/>
  <c r="L1406" i="2"/>
  <c r="L1823" i="2"/>
  <c r="L231" i="2"/>
  <c r="L626" i="2"/>
  <c r="L138" i="2"/>
  <c r="L1024" i="2"/>
  <c r="L955" i="2"/>
  <c r="L296" i="2"/>
  <c r="L212" i="2"/>
  <c r="L754" i="2"/>
  <c r="L565" i="2"/>
  <c r="L1128" i="2"/>
  <c r="L700" i="2"/>
  <c r="L431" i="2"/>
  <c r="L270" i="2"/>
  <c r="L1324" i="2"/>
  <c r="L1742" i="2"/>
  <c r="L939" i="2"/>
  <c r="L474" i="2"/>
  <c r="L468" i="2"/>
  <c r="L1404" i="2"/>
  <c r="L164" i="2"/>
  <c r="L528" i="2"/>
  <c r="L498" i="2"/>
  <c r="L364" i="2"/>
  <c r="L1508" i="2"/>
  <c r="L342" i="2"/>
  <c r="L1307" i="2"/>
  <c r="L1386" i="2"/>
  <c r="L1636" i="2"/>
  <c r="L318" i="2"/>
  <c r="L1534" i="2"/>
  <c r="L1331" i="2"/>
  <c r="L197" i="2"/>
  <c r="L186" i="2"/>
  <c r="L1052" i="2"/>
  <c r="L768" i="2"/>
  <c r="L472" i="2"/>
  <c r="L611" i="2"/>
  <c r="L355" i="2"/>
  <c r="L1086" i="2"/>
  <c r="L747" i="2"/>
  <c r="L834" i="2"/>
  <c r="L658" i="2"/>
  <c r="L378" i="2"/>
  <c r="L485" i="2"/>
  <c r="L639" i="2"/>
  <c r="L145" i="2"/>
  <c r="L773" i="2"/>
  <c r="L828" i="2"/>
  <c r="L620" i="2"/>
  <c r="L372" i="2"/>
  <c r="L447" i="2"/>
  <c r="L192" i="2"/>
  <c r="L886" i="2"/>
  <c r="L345" i="2"/>
  <c r="L1191" i="2"/>
  <c r="L1323" i="2"/>
  <c r="L157" i="2"/>
  <c r="L146" i="2"/>
  <c r="L159" i="2"/>
  <c r="L148" i="2"/>
  <c r="L1188" i="2"/>
  <c r="L1060" i="2"/>
  <c r="L817" i="2"/>
  <c r="L930" i="2"/>
  <c r="L872" i="2"/>
  <c r="L744" i="2"/>
  <c r="L696" i="2"/>
  <c r="L576" i="2"/>
  <c r="L448" i="2"/>
  <c r="L320" i="2"/>
  <c r="L587" i="2"/>
  <c r="L459" i="2"/>
  <c r="L331" i="2"/>
  <c r="L236" i="2"/>
  <c r="L1062" i="2"/>
  <c r="L819" i="2"/>
  <c r="L932" i="2"/>
  <c r="L874" i="2"/>
  <c r="L746" i="2"/>
  <c r="L698" i="2"/>
  <c r="L578" i="2"/>
  <c r="L450" i="2"/>
  <c r="L322" i="2"/>
  <c r="L589" i="2"/>
  <c r="L461" i="2"/>
  <c r="L333" i="2"/>
  <c r="L238" i="2"/>
  <c r="L247" i="2"/>
  <c r="L255" i="2"/>
  <c r="L1056" i="2"/>
  <c r="L813" i="2"/>
  <c r="L926" i="2"/>
  <c r="L868" i="2"/>
  <c r="L740" i="2"/>
  <c r="L692" i="2"/>
  <c r="L572" i="2"/>
  <c r="L444" i="2"/>
  <c r="L316" i="2"/>
  <c r="L583" i="2"/>
  <c r="L455" i="2"/>
  <c r="L327" i="2"/>
  <c r="L232" i="2"/>
  <c r="L118" i="2"/>
  <c r="L1026" i="2"/>
  <c r="L494" i="2"/>
  <c r="L377" i="2"/>
  <c r="L1208" i="2"/>
  <c r="L1201" i="2"/>
  <c r="L1273" i="2"/>
  <c r="L1278" i="2"/>
  <c r="L1428" i="2"/>
  <c r="L1496" i="2"/>
  <c r="L1562" i="2"/>
  <c r="L1706" i="2"/>
  <c r="L1727" i="2"/>
  <c r="L1668" i="2"/>
  <c r="L1844" i="2"/>
  <c r="L135" i="2"/>
  <c r="L1116" i="2"/>
  <c r="L922" i="2"/>
  <c r="L688" i="2"/>
  <c r="L515" i="2"/>
  <c r="L1609" i="2"/>
  <c r="L1738" i="2"/>
  <c r="L121" i="2"/>
  <c r="L245" i="2"/>
  <c r="L252" i="2"/>
  <c r="L246" i="2"/>
  <c r="L1196" i="2"/>
  <c r="L1068" i="2"/>
  <c r="L825" i="2"/>
  <c r="L938" i="2"/>
  <c r="L880" i="2"/>
  <c r="L752" i="2"/>
  <c r="L704" i="2"/>
  <c r="L584" i="2"/>
  <c r="L456" i="2"/>
  <c r="L328" i="2"/>
  <c r="L595" i="2"/>
  <c r="L467" i="2"/>
  <c r="L339" i="2"/>
  <c r="L244" i="2"/>
  <c r="L1070" i="2"/>
  <c r="L827" i="2"/>
  <c r="L908" i="2"/>
  <c r="L818" i="2"/>
  <c r="L706" i="2"/>
  <c r="L554" i="2"/>
  <c r="L394" i="2"/>
  <c r="L597" i="2"/>
  <c r="L437" i="2"/>
  <c r="L277" i="2"/>
  <c r="L248" i="2"/>
  <c r="L114" i="2"/>
  <c r="L885" i="2"/>
  <c r="L934" i="2"/>
  <c r="L844" i="2"/>
  <c r="L919" i="2"/>
  <c r="L580" i="2"/>
  <c r="L420" i="2"/>
  <c r="L260" i="2"/>
  <c r="L463" i="2"/>
  <c r="L303" i="2"/>
  <c r="L176" i="2"/>
  <c r="L725" i="2"/>
  <c r="L398" i="2"/>
  <c r="L1182" i="2"/>
  <c r="L1269" i="2"/>
  <c r="L1311" i="2"/>
  <c r="L1272" i="2"/>
  <c r="L1446" i="2"/>
  <c r="L1530" i="2"/>
  <c r="L1689" i="2"/>
  <c r="L1717" i="2"/>
  <c r="L1812" i="2"/>
  <c r="L133" i="2"/>
  <c r="L1084" i="2"/>
  <c r="L832" i="2"/>
  <c r="L408" i="2"/>
  <c r="L323" i="2"/>
  <c r="L779" i="2"/>
  <c r="L602" i="2"/>
  <c r="L517" i="2"/>
  <c r="L177" i="2"/>
  <c r="L918" i="2"/>
  <c r="L596" i="2"/>
  <c r="L543" i="2"/>
  <c r="L1202" i="2"/>
  <c r="L1103" i="2"/>
  <c r="L1322" i="2"/>
  <c r="L1476" i="2"/>
  <c r="L1651" i="2"/>
  <c r="L237" i="2"/>
  <c r="L239" i="2"/>
  <c r="L1108" i="2"/>
  <c r="L980" i="2"/>
  <c r="L792" i="2"/>
  <c r="L616" i="2"/>
  <c r="L272" i="2"/>
  <c r="L315" i="2"/>
  <c r="L739" i="2"/>
  <c r="L618" i="2"/>
  <c r="L509" i="2"/>
  <c r="L169" i="2"/>
  <c r="L1022" i="2"/>
  <c r="L492" i="2"/>
  <c r="L375" i="2"/>
  <c r="L678" i="2"/>
  <c r="L1365" i="2"/>
  <c r="L1364" i="2"/>
  <c r="L1691" i="2"/>
  <c r="L1210" i="2"/>
  <c r="L977" i="2"/>
  <c r="L470" i="2"/>
  <c r="L353" i="2"/>
  <c r="L1031" i="2"/>
  <c r="L1193" i="2"/>
  <c r="L1263" i="2"/>
  <c r="L1275" i="2"/>
  <c r="L1330" i="2"/>
  <c r="L1497" i="2"/>
  <c r="L1549" i="2"/>
  <c r="L1640" i="2"/>
  <c r="L1803" i="2"/>
  <c r="L1692" i="2"/>
  <c r="L1896" i="2"/>
  <c r="L1737" i="2"/>
  <c r="L1186" i="2"/>
  <c r="L870" i="2"/>
  <c r="L446" i="2"/>
  <c r="L647" i="2"/>
  <c r="L1217" i="2"/>
  <c r="L1313" i="2"/>
  <c r="L1392" i="2"/>
  <c r="L1696" i="2"/>
  <c r="L1675" i="2"/>
  <c r="L782" i="2"/>
  <c r="L1073" i="2"/>
  <c r="L1454" i="2"/>
  <c r="L1667" i="2"/>
  <c r="L119" i="2"/>
  <c r="L1806" i="2"/>
  <c r="L1845" i="2"/>
  <c r="L1659" i="2"/>
  <c r="L1830" i="2"/>
  <c r="L1869" i="2"/>
  <c r="L1753" i="2"/>
  <c r="L1854" i="2"/>
  <c r="L1893" i="2"/>
  <c r="L1782" i="2"/>
  <c r="L1910" i="2"/>
  <c r="L1873" i="2"/>
  <c r="L1834" i="2"/>
  <c r="L1679" i="2"/>
  <c r="L1827" i="2"/>
  <c r="L1788" i="2"/>
  <c r="L1396" i="2"/>
  <c r="L1880" i="2"/>
  <c r="L1752" i="2"/>
  <c r="L1718" i="2"/>
  <c r="L1699" i="2"/>
  <c r="L1660" i="2"/>
  <c r="L1799" i="2"/>
  <c r="L1677" i="2"/>
  <c r="L1618" i="2"/>
  <c r="L1787" i="2"/>
  <c r="L1665" i="2"/>
  <c r="L1594" i="2"/>
  <c r="L1599" i="2"/>
  <c r="L1656" i="2"/>
  <c r="L1528" i="2"/>
  <c r="L1570" i="2"/>
  <c r="L1458" i="2"/>
  <c r="L1565" i="2"/>
  <c r="L1622" i="2"/>
  <c r="L1504" i="2"/>
  <c r="L1487" i="2"/>
  <c r="L1515" i="2"/>
  <c r="L1372" i="2"/>
  <c r="L1436" i="2"/>
  <c r="L1300" i="2"/>
  <c r="L1268" i="2"/>
  <c r="L1288" i="2"/>
  <c r="L1415" i="2"/>
  <c r="L1318" i="2"/>
  <c r="L1345" i="2"/>
  <c r="L1257" i="2"/>
  <c r="L1337" i="2"/>
  <c r="L1259" i="2"/>
  <c r="L1025" i="2"/>
  <c r="L1149" i="2"/>
  <c r="L1341" i="2"/>
  <c r="L1173" i="2"/>
  <c r="L1241" i="2"/>
  <c r="L1081" i="2"/>
  <c r="L1199" i="2"/>
  <c r="L995" i="2"/>
  <c r="L1047" i="2"/>
  <c r="L1133" i="2"/>
  <c r="L1005" i="2"/>
  <c r="L242" i="2"/>
  <c r="L337" i="2"/>
  <c r="L465" i="2"/>
  <c r="L593" i="2"/>
  <c r="L326" i="2"/>
  <c r="L454" i="2"/>
  <c r="L582" i="2"/>
  <c r="L702" i="2"/>
  <c r="L750" i="2"/>
  <c r="L878" i="2"/>
  <c r="L936" i="2"/>
  <c r="L823" i="2"/>
  <c r="L1066" i="2"/>
  <c r="L1194" i="2"/>
  <c r="L195" i="2"/>
  <c r="L1881" i="2"/>
  <c r="L1842" i="2"/>
  <c r="L1711" i="2"/>
  <c r="L1835" i="2"/>
  <c r="L1796" i="2"/>
  <c r="L1556" i="2"/>
  <c r="L1888" i="2"/>
  <c r="L1760" i="2"/>
  <c r="L1726" i="2"/>
  <c r="L1707" i="2"/>
  <c r="L1676" i="2"/>
  <c r="L1695" i="2"/>
  <c r="L1870" i="2"/>
  <c r="L1909" i="2"/>
  <c r="L1766" i="2"/>
  <c r="L1894" i="2"/>
  <c r="L1462" i="2"/>
  <c r="L1790" i="2"/>
  <c r="L1829" i="2"/>
  <c r="L1721" i="2"/>
  <c r="L1846" i="2"/>
  <c r="L1885" i="2"/>
  <c r="L1898" i="2"/>
  <c r="L1770" i="2"/>
  <c r="L1891" i="2"/>
  <c r="L1852" i="2"/>
  <c r="L1745" i="2"/>
  <c r="L1855" i="2"/>
  <c r="L1816" i="2"/>
  <c r="L1547" i="2"/>
  <c r="L1757" i="2"/>
  <c r="L1603" i="2"/>
  <c r="L1486" i="2"/>
  <c r="L1735" i="2"/>
  <c r="L1561" i="2"/>
  <c r="L1748" i="2"/>
  <c r="L1723" i="2"/>
  <c r="L1537" i="2"/>
  <c r="L1663" i="2"/>
  <c r="L1535" i="2"/>
  <c r="L1592" i="2"/>
  <c r="L1470" i="2"/>
  <c r="L1521" i="2"/>
  <c r="L1629" i="2"/>
  <c r="L1686" i="2"/>
  <c r="L1558" i="2"/>
  <c r="L1408" i="2"/>
  <c r="L1422" i="2"/>
  <c r="L1448" i="2"/>
  <c r="L1501" i="2"/>
  <c r="L1340" i="2"/>
  <c r="L1276" i="2"/>
  <c r="L1429" i="2"/>
  <c r="L1282" i="2"/>
  <c r="L1382" i="2"/>
  <c r="L1455" i="2"/>
  <c r="L1417" i="2"/>
  <c r="L1339" i="2"/>
  <c r="L1379" i="2"/>
  <c r="L1279" i="2"/>
  <c r="L1229" i="2"/>
  <c r="L1089" i="2"/>
  <c r="L1277" i="2"/>
  <c r="L1176" i="2"/>
  <c r="L1177" i="2"/>
  <c r="L1220" i="2"/>
  <c r="L1123" i="2"/>
  <c r="L1111" i="2"/>
  <c r="L983" i="2"/>
  <c r="L1069" i="2"/>
  <c r="L1206" i="2"/>
  <c r="L273" i="2"/>
  <c r="L401" i="2"/>
  <c r="L529" i="2"/>
  <c r="L262" i="2"/>
  <c r="L390" i="2"/>
  <c r="L518" i="2"/>
  <c r="L638" i="2"/>
  <c r="L921" i="2"/>
  <c r="L814" i="2"/>
  <c r="L717" i="2"/>
  <c r="L759" i="2"/>
  <c r="L887" i="2"/>
  <c r="L1130" i="2"/>
  <c r="L131" i="2"/>
  <c r="L249" i="2"/>
  <c r="L1906" i="2"/>
  <c r="L1778" i="2"/>
  <c r="L1899" i="2"/>
  <c r="L1860" i="2"/>
  <c r="L1777" i="2"/>
  <c r="L1863" i="2"/>
  <c r="L1824" i="2"/>
  <c r="L1611" i="2"/>
  <c r="L1765" i="2"/>
  <c r="L1902" i="2"/>
  <c r="L1798" i="2"/>
  <c r="L1595" i="2"/>
  <c r="L1861" i="2"/>
  <c r="L1878" i="2"/>
  <c r="L1866" i="2"/>
  <c r="L1859" i="2"/>
  <c r="L1579" i="2"/>
  <c r="L1784" i="2"/>
  <c r="L1725" i="2"/>
  <c r="L1728" i="2"/>
  <c r="L1682" i="2"/>
  <c r="L1697" i="2"/>
  <c r="L1631" i="2"/>
  <c r="L1560" i="2"/>
  <c r="L1484" i="2"/>
  <c r="L1654" i="2"/>
  <c r="L1527" i="2"/>
  <c r="L1416" i="2"/>
  <c r="L1304" i="2"/>
  <c r="L1433" i="2"/>
  <c r="L1350" i="2"/>
  <c r="L1377" i="2"/>
  <c r="L1335" i="2"/>
  <c r="L1147" i="2"/>
  <c r="L1237" i="2"/>
  <c r="L1145" i="2"/>
  <c r="L1059" i="2"/>
  <c r="L1224" i="2"/>
  <c r="L210" i="2"/>
  <c r="L433" i="2"/>
  <c r="L294" i="2"/>
  <c r="L550" i="2"/>
  <c r="L953" i="2"/>
  <c r="L904" i="2"/>
  <c r="L1020" i="2"/>
  <c r="L163" i="2"/>
  <c r="L1874" i="2"/>
  <c r="L1867" i="2"/>
  <c r="L1643" i="2"/>
  <c r="L1792" i="2"/>
  <c r="L1733" i="2"/>
  <c r="L1612" i="2"/>
  <c r="L1775" i="2"/>
  <c r="L1641" i="2"/>
  <c r="L1548" i="2"/>
  <c r="L1763" i="2"/>
  <c r="L1617" i="2"/>
  <c r="L1510" i="2"/>
  <c r="L1543" i="2"/>
  <c r="L1600" i="2"/>
  <c r="L1482" i="2"/>
  <c r="L1514" i="2"/>
  <c r="L1637" i="2"/>
  <c r="L1694" i="2"/>
  <c r="L1566" i="2"/>
  <c r="L1442" i="2"/>
  <c r="L1430" i="2"/>
  <c r="L1456" i="2"/>
  <c r="L1509" i="2"/>
  <c r="L1368" i="2"/>
  <c r="L1296" i="2"/>
  <c r="L1264" i="2"/>
  <c r="L1427" i="2"/>
  <c r="L1326" i="2"/>
  <c r="L1327" i="2"/>
  <c r="L1297" i="2"/>
  <c r="L1351" i="2"/>
  <c r="L1281" i="2"/>
  <c r="L1171" i="2"/>
  <c r="L993" i="2"/>
  <c r="L1349" i="2"/>
  <c r="L1189" i="2"/>
  <c r="L1249" i="2"/>
  <c r="L1097" i="2"/>
  <c r="L1207" i="2"/>
  <c r="L1011" i="2"/>
  <c r="L1087" i="2"/>
  <c r="L1234" i="2"/>
  <c r="L1077" i="2"/>
  <c r="L1821" i="2"/>
  <c r="L1588" i="2"/>
  <c r="L1837" i="2"/>
  <c r="L1822" i="2"/>
  <c r="L1746" i="2"/>
  <c r="L1905" i="2"/>
  <c r="L1801" i="2"/>
  <c r="L1820" i="2"/>
  <c r="L1912" i="2"/>
  <c r="L1750" i="2"/>
  <c r="L1539" i="2"/>
  <c r="L1709" i="2"/>
  <c r="L1716" i="2"/>
  <c r="L1658" i="2"/>
  <c r="L1688" i="2"/>
  <c r="L1418" i="2"/>
  <c r="L1597" i="2"/>
  <c r="L1526" i="2"/>
  <c r="L1380" i="2"/>
  <c r="L1469" i="2"/>
  <c r="L1336" i="2"/>
  <c r="L1451" i="2"/>
  <c r="L1423" i="2"/>
  <c r="L1383" i="2"/>
  <c r="L1179" i="2"/>
  <c r="L1373" i="2"/>
  <c r="L1003" i="2"/>
  <c r="L1231" i="2"/>
  <c r="L1079" i="2"/>
  <c r="L1037" i="2"/>
  <c r="L305" i="2"/>
  <c r="L561" i="2"/>
  <c r="L422" i="2"/>
  <c r="L670" i="2"/>
  <c r="L846" i="2"/>
  <c r="L791" i="2"/>
  <c r="L1162" i="2"/>
  <c r="L738" i="2"/>
  <c r="L1730" i="2"/>
  <c r="L1828" i="2"/>
  <c r="L1831" i="2"/>
  <c r="L1502" i="2"/>
  <c r="L1619" i="2"/>
  <c r="L1736" i="2"/>
  <c r="L1815" i="2"/>
  <c r="L1698" i="2"/>
  <c r="L1724" i="2"/>
  <c r="L1705" i="2"/>
  <c r="L1674" i="2"/>
  <c r="L1607" i="2"/>
  <c r="L1664" i="2"/>
  <c r="L1536" i="2"/>
  <c r="L1578" i="2"/>
  <c r="L1491" i="2"/>
  <c r="L1573" i="2"/>
  <c r="L1630" i="2"/>
  <c r="L1513" i="2"/>
  <c r="L1495" i="2"/>
  <c r="L1290" i="2"/>
  <c r="L1384" i="2"/>
  <c r="L1444" i="2"/>
  <c r="L1328" i="2"/>
  <c r="L1292" i="2"/>
  <c r="L1441" i="2"/>
  <c r="L1390" i="2"/>
  <c r="L1262" i="2"/>
  <c r="L1255" i="2"/>
  <c r="L1363" i="2"/>
  <c r="L1389" i="2"/>
  <c r="L1291" i="2"/>
  <c r="L1251" i="2"/>
  <c r="L1131" i="2"/>
  <c r="L1285" i="2"/>
  <c r="L1252" i="2"/>
  <c r="L1185" i="2"/>
  <c r="L1244" i="2"/>
  <c r="L1139" i="2"/>
  <c r="L1192" i="2"/>
  <c r="L1023" i="2"/>
  <c r="L1141" i="2"/>
  <c r="L1013" i="2"/>
  <c r="L234" i="2"/>
  <c r="L329" i="2"/>
  <c r="L457" i="2"/>
  <c r="L585" i="2"/>
  <c r="L1785" i="2"/>
  <c r="L1886" i="2"/>
  <c r="L1841" i="2"/>
  <c r="L1756" i="2"/>
  <c r="L1789" i="2"/>
  <c r="L1625" i="2"/>
  <c r="L1478" i="2"/>
  <c r="L1538" i="2"/>
  <c r="L1468" i="2"/>
  <c r="L1400" i="2"/>
  <c r="L1414" i="2"/>
  <c r="L1267" i="2"/>
  <c r="L1309" i="2"/>
  <c r="L1167" i="2"/>
  <c r="L1248" i="2"/>
  <c r="L649" i="2"/>
  <c r="L734" i="2"/>
  <c r="L855" i="2"/>
  <c r="L1849" i="2"/>
  <c r="L1764" i="2"/>
  <c r="L1797" i="2"/>
  <c r="L1807" i="2"/>
  <c r="L1634" i="2"/>
  <c r="L1673" i="2"/>
  <c r="L1575" i="2"/>
  <c r="L1517" i="2"/>
  <c r="L1353" i="2"/>
  <c r="L1598" i="2"/>
  <c r="L1463" i="2"/>
  <c r="L1289" i="2"/>
  <c r="L1348" i="2"/>
  <c r="L1459" i="2"/>
  <c r="L1431" i="2"/>
  <c r="L1197" i="2"/>
  <c r="L1219" i="2"/>
  <c r="L1381" i="2"/>
  <c r="L1035" i="2"/>
  <c r="L1239" i="2"/>
  <c r="L1119" i="2"/>
  <c r="L1109" i="2"/>
  <c r="L1174" i="2"/>
  <c r="L361" i="2"/>
  <c r="L521" i="2"/>
  <c r="L286" i="2"/>
  <c r="L414" i="2"/>
  <c r="L542" i="2"/>
  <c r="L662" i="2"/>
  <c r="L945" i="2"/>
  <c r="L838" i="2"/>
  <c r="L896" i="2"/>
  <c r="L783" i="2"/>
  <c r="L1004" i="2"/>
  <c r="L1154" i="2"/>
  <c r="L155" i="2"/>
  <c r="L144" i="2"/>
  <c r="L1882" i="2"/>
  <c r="L1754" i="2"/>
  <c r="L1875" i="2"/>
  <c r="L1836" i="2"/>
  <c r="L1687" i="2"/>
  <c r="L1839" i="2"/>
  <c r="L1800" i="2"/>
  <c r="L1604" i="2"/>
  <c r="L1741" i="2"/>
  <c r="L1571" i="2"/>
  <c r="L1744" i="2"/>
  <c r="L1719" i="2"/>
  <c r="L1714" i="2"/>
  <c r="L1732" i="2"/>
  <c r="L1713" i="2"/>
  <c r="L1690" i="2"/>
  <c r="L1615" i="2"/>
  <c r="L1672" i="2"/>
  <c r="L1544" i="2"/>
  <c r="L1586" i="2"/>
  <c r="L1460" i="2"/>
  <c r="L1581" i="2"/>
  <c r="L1638" i="2"/>
  <c r="L1529" i="2"/>
  <c r="L1503" i="2"/>
  <c r="L1344" i="2"/>
  <c r="L1394" i="2"/>
  <c r="L1452" i="2"/>
  <c r="L1352" i="2"/>
  <c r="L1306" i="2"/>
  <c r="L1387" i="2"/>
  <c r="L1375" i="2"/>
  <c r="L1302" i="2"/>
  <c r="L1367" i="2"/>
  <c r="L1419" i="2"/>
  <c r="L1303" i="2"/>
  <c r="L1155" i="2"/>
  <c r="L1305" i="2"/>
  <c r="L1067" i="2"/>
  <c r="L1325" i="2"/>
  <c r="L1137" i="2"/>
  <c r="L1225" i="2"/>
  <c r="L1049" i="2"/>
  <c r="L1183" i="2"/>
  <c r="L1238" i="2"/>
  <c r="L1063" i="2"/>
  <c r="L1190" i="2"/>
  <c r="L1053" i="2"/>
  <c r="L226" i="2"/>
  <c r="L321" i="2"/>
  <c r="L449" i="2"/>
  <c r="L577" i="2"/>
  <c r="L310" i="2"/>
  <c r="L438" i="2"/>
  <c r="L566" i="2"/>
  <c r="L686" i="2"/>
  <c r="L969" i="2"/>
  <c r="L862" i="2"/>
  <c r="L920" i="2"/>
  <c r="L807" i="2"/>
  <c r="L1258" i="2"/>
  <c r="L1178" i="2"/>
  <c r="L179" i="2"/>
  <c r="L1865" i="2"/>
  <c r="L1780" i="2"/>
  <c r="L1813" i="2"/>
  <c r="L1669" i="2"/>
  <c r="L1564" i="2"/>
  <c r="L1519" i="2"/>
  <c r="L1550" i="2"/>
  <c r="L1493" i="2"/>
  <c r="L1397" i="2"/>
  <c r="L1355" i="2"/>
  <c r="L1099" i="2"/>
  <c r="L1129" i="2"/>
  <c r="L1007" i="2"/>
  <c r="L441" i="2"/>
  <c r="L558" i="2"/>
  <c r="L912" i="2"/>
  <c r="L171" i="2"/>
  <c r="L251" i="2"/>
  <c r="L343" i="2"/>
  <c r="L471" i="2"/>
  <c r="L599" i="2"/>
  <c r="L332" i="2"/>
  <c r="L460" i="2"/>
  <c r="L588" i="2"/>
  <c r="L708" i="2"/>
  <c r="L756" i="2"/>
  <c r="L884" i="2"/>
  <c r="L942" i="2"/>
  <c r="L829" i="2"/>
  <c r="L1072" i="2"/>
  <c r="L137" i="2"/>
  <c r="L126" i="2"/>
  <c r="L615" i="2"/>
  <c r="L349" i="2"/>
  <c r="L477" i="2"/>
  <c r="L609" i="2"/>
  <c r="L338" i="2"/>
  <c r="L466" i="2"/>
  <c r="L594" i="2"/>
  <c r="L714" i="2"/>
  <c r="L762" i="2"/>
  <c r="L890" i="2"/>
  <c r="L948" i="2"/>
  <c r="L835" i="2"/>
  <c r="L1078" i="2"/>
  <c r="L607" i="2"/>
  <c r="L347" i="2"/>
  <c r="L475" i="2"/>
  <c r="L603" i="2"/>
  <c r="L336" i="2"/>
  <c r="L464" i="2"/>
  <c r="L592" i="2"/>
  <c r="L1838" i="2"/>
  <c r="L1901" i="2"/>
  <c r="L1814" i="2"/>
  <c r="L1620" i="2"/>
  <c r="L1848" i="2"/>
  <c r="L1596" i="2"/>
  <c r="L1755" i="2"/>
  <c r="L1624" i="2"/>
  <c r="L1533" i="2"/>
  <c r="L1481" i="2"/>
  <c r="L1308" i="2"/>
  <c r="L1227" i="2"/>
  <c r="L1283" i="2"/>
  <c r="L1209" i="2"/>
  <c r="L1015" i="2"/>
  <c r="L369" i="2"/>
  <c r="L486" i="2"/>
  <c r="L1010" i="2"/>
  <c r="L117" i="2"/>
  <c r="L1684" i="2"/>
  <c r="L1856" i="2"/>
  <c r="L1555" i="2"/>
  <c r="L1685" i="2"/>
  <c r="L1795" i="2"/>
  <c r="L1610" i="2"/>
  <c r="L1632" i="2"/>
  <c r="L1546" i="2"/>
  <c r="L1541" i="2"/>
  <c r="L1480" i="2"/>
  <c r="L1489" i="2"/>
  <c r="L1410" i="2"/>
  <c r="L1320" i="2"/>
  <c r="L1358" i="2"/>
  <c r="L1393" i="2"/>
  <c r="L1347" i="2"/>
  <c r="L1165" i="2"/>
  <c r="L1253" i="2"/>
  <c r="L1153" i="2"/>
  <c r="L1075" i="2"/>
  <c r="L991" i="2"/>
  <c r="L1256" i="2"/>
  <c r="L265" i="2"/>
  <c r="L425" i="2"/>
  <c r="L633" i="2"/>
  <c r="L350" i="2"/>
  <c r="L478" i="2"/>
  <c r="L605" i="2"/>
  <c r="L726" i="2"/>
  <c r="L774" i="2"/>
  <c r="L994" i="2"/>
  <c r="L960" i="2"/>
  <c r="L847" i="2"/>
  <c r="L1090" i="2"/>
  <c r="L1218" i="2"/>
  <c r="L219" i="2"/>
  <c r="L1857" i="2"/>
  <c r="L1818" i="2"/>
  <c r="L1563" i="2"/>
  <c r="L1900" i="2"/>
  <c r="L1772" i="2"/>
  <c r="L1903" i="2"/>
  <c r="L1864" i="2"/>
  <c r="L1793" i="2"/>
  <c r="L1805" i="2"/>
  <c r="L1683" i="2"/>
  <c r="L1628" i="2"/>
  <c r="L1783" i="2"/>
  <c r="L1657" i="2"/>
  <c r="L1580" i="2"/>
  <c r="L1771" i="2"/>
  <c r="L1633" i="2"/>
  <c r="L1532" i="2"/>
  <c r="L1551" i="2"/>
  <c r="L1608" i="2"/>
  <c r="L1490" i="2"/>
  <c r="L1522" i="2"/>
  <c r="L1645" i="2"/>
  <c r="L1702" i="2"/>
  <c r="L1574" i="2"/>
  <c r="L1475" i="2"/>
  <c r="L1438" i="2"/>
  <c r="L1465" i="2"/>
  <c r="L1523" i="2"/>
  <c r="L1378" i="2"/>
  <c r="L1312" i="2"/>
  <c r="L1284" i="2"/>
  <c r="L1266" i="2"/>
  <c r="L1366" i="2"/>
  <c r="L1439" i="2"/>
  <c r="L1401" i="2"/>
  <c r="L1271" i="2"/>
  <c r="L1359" i="2"/>
  <c r="L1245" i="2"/>
  <c r="L1187" i="2"/>
  <c r="L987" i="2"/>
  <c r="L1261" i="2"/>
  <c r="L1228" i="2"/>
  <c r="L1161" i="2"/>
  <c r="L1247" i="2"/>
  <c r="L1091" i="2"/>
  <c r="L1127" i="2"/>
  <c r="L999" i="2"/>
  <c r="L1117" i="2"/>
  <c r="L989" i="2"/>
  <c r="L695" i="2"/>
  <c r="L385" i="2"/>
  <c r="L513" i="2"/>
  <c r="L681" i="2"/>
  <c r="L374" i="2"/>
  <c r="L502" i="2"/>
  <c r="L622" i="2"/>
  <c r="L905" i="2"/>
  <c r="L798" i="2"/>
  <c r="L1042" i="2"/>
  <c r="L743" i="2"/>
  <c r="L871" i="2"/>
  <c r="L1114" i="2"/>
  <c r="L115" i="2"/>
  <c r="L243" i="2"/>
  <c r="L1627" i="2"/>
  <c r="L1872" i="2"/>
  <c r="L1644" i="2"/>
  <c r="L1779" i="2"/>
  <c r="L1712" i="2"/>
  <c r="L1621" i="2"/>
  <c r="L1412" i="2"/>
  <c r="L1445" i="2"/>
  <c r="L1342" i="2"/>
  <c r="L1319" i="2"/>
  <c r="L1221" i="2"/>
  <c r="L1043" i="2"/>
  <c r="L218" i="2"/>
  <c r="L302" i="2"/>
  <c r="L961" i="2"/>
  <c r="L1036" i="2"/>
  <c r="L184" i="2"/>
  <c r="L279" i="2"/>
  <c r="L407" i="2"/>
  <c r="L535" i="2"/>
  <c r="L268" i="2"/>
  <c r="L396" i="2"/>
  <c r="L524" i="2"/>
  <c r="L644" i="2"/>
  <c r="L927" i="2"/>
  <c r="L820" i="2"/>
  <c r="L723" i="2"/>
  <c r="L765" i="2"/>
  <c r="L973" i="2"/>
  <c r="L1136" i="2"/>
  <c r="L201" i="2"/>
  <c r="L190" i="2"/>
  <c r="L285" i="2"/>
  <c r="L413" i="2"/>
  <c r="L541" i="2"/>
  <c r="L274" i="2"/>
  <c r="L402" i="2"/>
  <c r="L530" i="2"/>
  <c r="L650" i="2"/>
  <c r="L933" i="2"/>
  <c r="L826" i="2"/>
  <c r="L729" i="2"/>
  <c r="L771" i="2"/>
  <c r="L982" i="2"/>
  <c r="L1142" i="2"/>
  <c r="L1758" i="2"/>
  <c r="L1884" i="2"/>
  <c r="L1767" i="2"/>
  <c r="L1506" i="2"/>
  <c r="L1472" i="2"/>
  <c r="L1403" i="2"/>
  <c r="L1017" i="2"/>
  <c r="L497" i="2"/>
  <c r="L968" i="2"/>
  <c r="L1892" i="2"/>
  <c r="L1525" i="2"/>
  <c r="L1731" i="2"/>
  <c r="L1568" i="2"/>
  <c r="L1662" i="2"/>
  <c r="L1424" i="2"/>
  <c r="L1453" i="2"/>
  <c r="L1411" i="2"/>
  <c r="L1019" i="2"/>
  <c r="L1033" i="2"/>
  <c r="L1160" i="2"/>
  <c r="L297" i="2"/>
  <c r="L697" i="2"/>
  <c r="L510" i="2"/>
  <c r="L913" i="2"/>
  <c r="L709" i="2"/>
  <c r="L879" i="2"/>
  <c r="L259" i="2"/>
  <c r="L1825" i="2"/>
  <c r="L1907" i="2"/>
  <c r="L1809" i="2"/>
  <c r="L1832" i="2"/>
  <c r="L1773" i="2"/>
  <c r="L1540" i="2"/>
  <c r="L1593" i="2"/>
  <c r="L1739" i="2"/>
  <c r="L1647" i="2"/>
  <c r="L1576" i="2"/>
  <c r="L1500" i="2"/>
  <c r="L1670" i="2"/>
  <c r="L1474" i="2"/>
  <c r="L1432" i="2"/>
  <c r="L1354" i="2"/>
  <c r="L1413" i="2"/>
  <c r="L1334" i="2"/>
  <c r="L1329" i="2"/>
  <c r="L1299" i="2"/>
  <c r="L1057" i="2"/>
  <c r="L1205" i="2"/>
  <c r="L1113" i="2"/>
  <c r="L1027" i="2"/>
  <c r="L1242" i="2"/>
  <c r="L1232" i="2"/>
  <c r="L417" i="2"/>
  <c r="L278" i="2"/>
  <c r="L534" i="2"/>
  <c r="L937" i="2"/>
  <c r="L733" i="2"/>
  <c r="L988" i="2"/>
  <c r="L147" i="2"/>
  <c r="L1908" i="2"/>
  <c r="L1791" i="2"/>
  <c r="L1584" i="2"/>
  <c r="L1440" i="2"/>
  <c r="L1407" i="2"/>
  <c r="L1246" i="2"/>
  <c r="L313" i="2"/>
  <c r="L854" i="2"/>
  <c r="L216" i="2"/>
  <c r="L439" i="2"/>
  <c r="L300" i="2"/>
  <c r="L556" i="2"/>
  <c r="L959" i="2"/>
  <c r="L910" i="2"/>
  <c r="L1032" i="2"/>
  <c r="L233" i="2"/>
  <c r="L317" i="2"/>
  <c r="L573" i="2"/>
  <c r="L434" i="2"/>
  <c r="L682" i="2"/>
  <c r="L858" i="2"/>
  <c r="L803" i="2"/>
  <c r="L220" i="2"/>
  <c r="L379" i="2"/>
  <c r="L539" i="2"/>
  <c r="L304" i="2"/>
  <c r="L496" i="2"/>
  <c r="L648" i="2"/>
  <c r="L931" i="2"/>
  <c r="L824" i="2"/>
  <c r="L727" i="2"/>
  <c r="L769" i="2"/>
  <c r="L981" i="2"/>
  <c r="L1140" i="2"/>
  <c r="L196" i="2"/>
  <c r="L207" i="2"/>
  <c r="L194" i="2"/>
  <c r="L205" i="2"/>
  <c r="L1876" i="2"/>
  <c r="L1759" i="2"/>
  <c r="L1680" i="2"/>
  <c r="L1589" i="2"/>
  <c r="L1370" i="2"/>
  <c r="L1405" i="2"/>
  <c r="L1115" i="2"/>
  <c r="L1125" i="2"/>
  <c r="L590" i="2"/>
  <c r="L160" i="2"/>
  <c r="L351" i="2"/>
  <c r="L575" i="2"/>
  <c r="L404" i="2"/>
  <c r="L652" i="2"/>
  <c r="L796" i="2"/>
  <c r="L741" i="2"/>
  <c r="L1080" i="2"/>
  <c r="L241" i="2"/>
  <c r="L325" i="2"/>
  <c r="L581" i="2"/>
  <c r="L410" i="2"/>
  <c r="L690" i="2"/>
  <c r="L866" i="2"/>
  <c r="L875" i="2"/>
  <c r="L1877" i="2"/>
  <c r="L1853" i="2"/>
  <c r="L1729" i="2"/>
  <c r="L1601" i="2"/>
  <c r="L1590" i="2"/>
  <c r="L1425" i="2"/>
  <c r="L1203" i="2"/>
  <c r="L1101" i="2"/>
  <c r="L606" i="2"/>
  <c r="L227" i="2"/>
  <c r="L1761" i="2"/>
  <c r="L1577" i="2"/>
  <c r="L1639" i="2"/>
  <c r="L1492" i="2"/>
  <c r="L1466" i="2"/>
  <c r="L1332" i="2"/>
  <c r="L1294" i="2"/>
  <c r="L1343" i="2"/>
  <c r="L1105" i="2"/>
  <c r="L1214" i="2"/>
  <c r="L1222" i="2"/>
  <c r="L489" i="2"/>
  <c r="L382" i="2"/>
  <c r="L630" i="2"/>
  <c r="L806" i="2"/>
  <c r="L751" i="2"/>
  <c r="L1122" i="2"/>
  <c r="L254" i="2"/>
  <c r="L1786" i="2"/>
  <c r="L1868" i="2"/>
  <c r="L1871" i="2"/>
  <c r="L1671" i="2"/>
  <c r="L1635" i="2"/>
  <c r="L1751" i="2"/>
  <c r="L1499" i="2"/>
  <c r="L1569" i="2"/>
  <c r="L1704" i="2"/>
  <c r="L1483" i="2"/>
  <c r="L1613" i="2"/>
  <c r="L1542" i="2"/>
  <c r="L1402" i="2"/>
  <c r="L1485" i="2"/>
  <c r="L1356" i="2"/>
  <c r="L1435" i="2"/>
  <c r="L1391" i="2"/>
  <c r="L1361" i="2"/>
  <c r="L1213" i="2"/>
  <c r="L1357" i="2"/>
  <c r="L1166" i="2"/>
  <c r="L1215" i="2"/>
  <c r="L1095" i="2"/>
  <c r="L1085" i="2"/>
  <c r="L289" i="2"/>
  <c r="L545" i="2"/>
  <c r="L406" i="2"/>
  <c r="L654" i="2"/>
  <c r="L830" i="2"/>
  <c r="L775" i="2"/>
  <c r="L1146" i="2"/>
  <c r="L136" i="2"/>
  <c r="L1722" i="2"/>
  <c r="L1649" i="2"/>
  <c r="L1678" i="2"/>
  <c r="L1437" i="2"/>
  <c r="L1083" i="2"/>
  <c r="L1135" i="2"/>
  <c r="L430" i="2"/>
  <c r="L1170" i="2"/>
  <c r="L311" i="2"/>
  <c r="L567" i="2"/>
  <c r="L428" i="2"/>
  <c r="L676" i="2"/>
  <c r="L852" i="2"/>
  <c r="L797" i="2"/>
  <c r="L116" i="2"/>
  <c r="L222" i="2"/>
  <c r="L445" i="2"/>
  <c r="L306" i="2"/>
  <c r="L562" i="2"/>
  <c r="L965" i="2"/>
  <c r="L916" i="2"/>
  <c r="L1044" i="2"/>
  <c r="L283" i="2"/>
  <c r="L443" i="2"/>
  <c r="L669" i="2"/>
  <c r="L400" i="2"/>
  <c r="L560" i="2"/>
  <c r="L712" i="2"/>
  <c r="L760" i="2"/>
  <c r="L888" i="2"/>
  <c r="L946" i="2"/>
  <c r="L833" i="2"/>
  <c r="L1076" i="2"/>
  <c r="L1204" i="2"/>
  <c r="L132" i="2"/>
  <c r="L143" i="2"/>
  <c r="L130" i="2"/>
  <c r="L141" i="2"/>
  <c r="L1703" i="2"/>
  <c r="L1585" i="2"/>
  <c r="L1376" i="2"/>
  <c r="L1518" i="2"/>
  <c r="L1461" i="2"/>
  <c r="L1121" i="2"/>
  <c r="L1065" i="2"/>
  <c r="L473" i="2"/>
  <c r="L944" i="2"/>
  <c r="L691" i="2"/>
  <c r="L479" i="2"/>
  <c r="L276" i="2"/>
  <c r="L532" i="2"/>
  <c r="L903" i="2"/>
  <c r="L1038" i="2"/>
  <c r="L837" i="2"/>
  <c r="L124" i="2"/>
  <c r="L230" i="2"/>
  <c r="L453" i="2"/>
  <c r="L282" i="2"/>
  <c r="L538" i="2"/>
  <c r="L976" i="2"/>
  <c r="L956" i="2"/>
  <c r="L1118" i="2"/>
  <c r="L387" i="2"/>
  <c r="L312" i="2"/>
  <c r="L720" i="2"/>
  <c r="L954" i="2"/>
  <c r="L1148" i="2"/>
  <c r="L123" i="2"/>
  <c r="L1769" i="2"/>
  <c r="L1904" i="2"/>
  <c r="L1708" i="2"/>
  <c r="L1811" i="2"/>
  <c r="L1616" i="2"/>
  <c r="L1710" i="2"/>
  <c r="L1473" i="2"/>
  <c r="L1298" i="2"/>
  <c r="L1447" i="2"/>
  <c r="L1265" i="2"/>
  <c r="L1169" i="2"/>
  <c r="L1061" i="2"/>
  <c r="L537" i="2"/>
  <c r="L646" i="2"/>
  <c r="L767" i="2"/>
  <c r="L128" i="2"/>
  <c r="L659" i="2"/>
  <c r="L367" i="2"/>
  <c r="L495" i="2"/>
  <c r="L645" i="2"/>
  <c r="L356" i="2"/>
  <c r="L484" i="2"/>
  <c r="L629" i="2"/>
  <c r="L732" i="2"/>
  <c r="L780" i="2"/>
  <c r="L1006" i="2"/>
  <c r="L966" i="2"/>
  <c r="L853" i="2"/>
  <c r="L1096" i="2"/>
  <c r="L161" i="2"/>
  <c r="L150" i="2"/>
  <c r="L671" i="2"/>
  <c r="L373" i="2"/>
  <c r="L501" i="2"/>
  <c r="L657" i="2"/>
  <c r="L362" i="2"/>
  <c r="L490" i="2"/>
  <c r="L610" i="2"/>
  <c r="L893" i="2"/>
  <c r="L786" i="2"/>
  <c r="L1018" i="2"/>
  <c r="L971" i="2"/>
  <c r="L253" i="2"/>
  <c r="L257" i="2"/>
  <c r="L735" i="2"/>
  <c r="L656" i="2"/>
  <c r="L344" i="2"/>
  <c r="L451" i="2"/>
  <c r="L635" i="2"/>
  <c r="L843" i="2"/>
  <c r="L1050" i="2"/>
  <c r="L941" i="2"/>
  <c r="L506" i="2"/>
  <c r="L689" i="2"/>
  <c r="L357" i="2"/>
  <c r="L134" i="2"/>
  <c r="L1048" i="2"/>
  <c r="L731" i="2"/>
  <c r="L935" i="2"/>
  <c r="L500" i="2"/>
  <c r="L617" i="2"/>
  <c r="L287" i="2"/>
  <c r="L1074" i="2"/>
  <c r="L462" i="2"/>
  <c r="L1250" i="2"/>
  <c r="L1333" i="2"/>
  <c r="L1260" i="2"/>
  <c r="L221" i="2"/>
  <c r="L113" i="2"/>
  <c r="L223" i="2"/>
  <c r="L1168" i="2"/>
  <c r="L1124" i="2"/>
  <c r="L881" i="2"/>
  <c r="L753" i="2"/>
  <c r="L711" i="2"/>
  <c r="L808" i="2"/>
  <c r="L915" i="2"/>
  <c r="L632" i="2"/>
  <c r="L512" i="2"/>
  <c r="L384" i="2"/>
  <c r="L701" i="2"/>
  <c r="L523" i="2"/>
  <c r="L395" i="2"/>
  <c r="L267" i="2"/>
  <c r="L1126" i="2"/>
  <c r="L883" i="2"/>
  <c r="L755" i="2"/>
  <c r="L713" i="2"/>
  <c r="L810" i="2"/>
  <c r="L917" i="2"/>
  <c r="L634" i="2"/>
  <c r="L514" i="2"/>
  <c r="L386" i="2"/>
  <c r="L705" i="2"/>
  <c r="L525" i="2"/>
  <c r="L397" i="2"/>
  <c r="L269" i="2"/>
  <c r="L174" i="2"/>
  <c r="L185" i="2"/>
  <c r="L1120" i="2"/>
  <c r="L877" i="2"/>
  <c r="L749" i="2"/>
  <c r="L707" i="2"/>
  <c r="L804" i="2"/>
  <c r="L911" i="2"/>
  <c r="L628" i="2"/>
  <c r="L508" i="2"/>
  <c r="L380" i="2"/>
  <c r="L693" i="2"/>
  <c r="L519" i="2"/>
  <c r="L391" i="2"/>
  <c r="L263" i="2"/>
  <c r="L168" i="2"/>
  <c r="L863" i="2"/>
  <c r="L897" i="2"/>
  <c r="L665" i="2"/>
  <c r="L1240" i="2"/>
  <c r="L1159" i="2"/>
  <c r="L1301" i="2"/>
  <c r="L1243" i="2"/>
  <c r="L1421" i="2"/>
  <c r="L1505" i="2"/>
  <c r="L1557" i="2"/>
  <c r="L1648" i="2"/>
  <c r="L1740" i="2"/>
  <c r="L1587" i="2"/>
  <c r="L1847" i="2"/>
  <c r="L1762" i="2"/>
  <c r="L188" i="2"/>
  <c r="L841" i="2"/>
  <c r="L800" i="2"/>
  <c r="L536" i="2"/>
  <c r="L1434" i="2"/>
  <c r="L1781" i="2"/>
  <c r="L1794" i="2"/>
  <c r="L181" i="2"/>
  <c r="L170" i="2"/>
  <c r="L183" i="2"/>
  <c r="L172" i="2"/>
  <c r="L1132" i="2"/>
  <c r="L889" i="2"/>
  <c r="L761" i="2"/>
  <c r="L719" i="2"/>
  <c r="L816" i="2"/>
  <c r="L923" i="2"/>
  <c r="L640" i="2"/>
  <c r="L520" i="2"/>
  <c r="L392" i="2"/>
  <c r="L264" i="2"/>
  <c r="L531" i="2"/>
  <c r="L403" i="2"/>
  <c r="L275" i="2"/>
  <c r="L1134" i="2"/>
  <c r="L891" i="2"/>
  <c r="L763" i="2"/>
  <c r="L882" i="2"/>
  <c r="L957" i="2"/>
  <c r="L642" i="2"/>
  <c r="L458" i="2"/>
  <c r="L298" i="2"/>
  <c r="L533" i="2"/>
  <c r="L341" i="2"/>
  <c r="L214" i="2"/>
  <c r="L193" i="2"/>
  <c r="L1064" i="2"/>
  <c r="L789" i="2"/>
  <c r="L715" i="2"/>
  <c r="L748" i="2"/>
  <c r="L668" i="2"/>
  <c r="L516" i="2"/>
  <c r="L324" i="2"/>
  <c r="L559" i="2"/>
  <c r="L399" i="2"/>
  <c r="L240" i="2"/>
  <c r="L1138" i="2"/>
  <c r="L929" i="2"/>
  <c r="L409" i="2"/>
  <c r="L1230" i="2"/>
  <c r="L1211" i="2"/>
  <c r="L1374" i="2"/>
  <c r="L1388" i="2"/>
  <c r="L1582" i="2"/>
  <c r="L1559" i="2"/>
  <c r="L1701" i="2"/>
  <c r="L1776" i="2"/>
  <c r="L1858" i="2"/>
  <c r="L156" i="2"/>
  <c r="L777" i="2"/>
  <c r="L600" i="2"/>
  <c r="L579" i="2"/>
  <c r="L228" i="2"/>
  <c r="L802" i="2"/>
  <c r="L346" i="2"/>
  <c r="L703" i="2"/>
  <c r="L984" i="2"/>
  <c r="L967" i="2"/>
  <c r="L340" i="2"/>
  <c r="L319" i="2"/>
  <c r="L334" i="2"/>
  <c r="L1235" i="2"/>
  <c r="L1511" i="2"/>
  <c r="L1623" i="2"/>
  <c r="L120" i="2"/>
  <c r="L122" i="2"/>
  <c r="L1200" i="2"/>
  <c r="L865" i="2"/>
  <c r="L1030" i="2"/>
  <c r="L899" i="2"/>
  <c r="L432" i="2"/>
  <c r="L507" i="2"/>
  <c r="L1110" i="2"/>
  <c r="L794" i="2"/>
  <c r="L370" i="2"/>
  <c r="L687" i="2"/>
  <c r="L861" i="2"/>
  <c r="L895" i="2"/>
  <c r="L661" i="2"/>
  <c r="L152" i="2"/>
  <c r="L1029" i="2"/>
  <c r="L1443" i="2"/>
  <c r="L1655" i="2"/>
  <c r="L1826" i="2"/>
  <c r="L839" i="2"/>
  <c r="L718" i="2"/>
  <c r="L625" i="2"/>
  <c r="L1021" i="2"/>
  <c r="L1151" i="2"/>
  <c r="L1293" i="2"/>
  <c r="L1195" i="2"/>
  <c r="L1398" i="2"/>
  <c r="L1420" i="2"/>
  <c r="L1488" i="2"/>
  <c r="L1554" i="2"/>
  <c r="L1626" i="2"/>
  <c r="L1693" i="2"/>
  <c r="L1734" i="2"/>
  <c r="L1804" i="2"/>
  <c r="L1889" i="2"/>
  <c r="L815" i="2"/>
  <c r="L694" i="2"/>
  <c r="L553" i="2"/>
  <c r="L1055" i="2"/>
  <c r="L1295" i="2"/>
  <c r="L1346" i="2"/>
  <c r="L1605" i="2"/>
  <c r="L1316" i="2"/>
  <c r="L1810" i="2"/>
  <c r="L663" i="2"/>
  <c r="L1286" i="2"/>
  <c r="L1567" i="2"/>
  <c r="L1802" i="2"/>
  <c r="H34" i="2"/>
  <c r="L1774" i="2"/>
  <c r="BB34" i="2"/>
  <c r="BD34" i="2" s="1"/>
  <c r="Q37" i="11"/>
  <c r="X36" i="11"/>
  <c r="W31" i="11"/>
  <c r="Y31" i="11" s="1"/>
  <c r="Z31" i="11" s="1"/>
  <c r="AA31" i="11" s="1"/>
  <c r="AB31" i="11" s="1"/>
  <c r="E40" i="11"/>
  <c r="B90" i="2"/>
  <c r="G90" i="2"/>
  <c r="A90" i="2"/>
  <c r="D90" i="2"/>
  <c r="C90" i="2"/>
  <c r="D41" i="11"/>
  <c r="F41" i="11"/>
  <c r="B41" i="11"/>
  <c r="C41" i="11"/>
  <c r="E89" i="2"/>
  <c r="F89" i="2" s="1"/>
  <c r="K43" i="11"/>
  <c r="A42" i="11"/>
  <c r="W32" i="11"/>
  <c r="Y32" i="11" s="1"/>
  <c r="Z32" i="11" s="1"/>
  <c r="AA32" i="11" s="1"/>
  <c r="AB32" i="11" s="1"/>
  <c r="F30" i="11"/>
  <c r="F31" i="11"/>
  <c r="W30" i="11"/>
  <c r="Y30" i="11" s="1"/>
  <c r="Z30" i="11" s="1"/>
  <c r="AA30" i="11" s="1"/>
  <c r="AB30" i="11" s="1"/>
  <c r="F29" i="11"/>
  <c r="M33" i="4"/>
  <c r="N33" i="4" s="1"/>
  <c r="O32" i="4" s="1"/>
  <c r="E46" i="2" l="1"/>
  <c r="E33" i="2" s="1"/>
  <c r="X64" i="2"/>
  <c r="X59" i="2"/>
  <c r="X58" i="2"/>
  <c r="X61" i="2"/>
  <c r="X62" i="2"/>
  <c r="B36" i="2" s="1"/>
  <c r="D36" i="2" s="1"/>
  <c r="X63" i="2"/>
  <c r="N1303" i="2"/>
  <c r="N1914" i="2"/>
  <c r="N1922" i="2"/>
  <c r="N1930" i="2"/>
  <c r="N1938" i="2"/>
  <c r="N1946" i="2"/>
  <c r="N1954" i="2"/>
  <c r="N1962" i="2"/>
  <c r="N1970" i="2"/>
  <c r="N1978" i="2"/>
  <c r="N1986" i="2"/>
  <c r="N1994" i="2"/>
  <c r="N2002" i="2"/>
  <c r="N2010" i="2"/>
  <c r="N2018" i="2"/>
  <c r="N2026" i="2"/>
  <c r="N2034" i="2"/>
  <c r="N2042" i="2"/>
  <c r="N2050" i="2"/>
  <c r="N2058" i="2"/>
  <c r="N2066" i="2"/>
  <c r="N2074" i="2"/>
  <c r="N2082" i="2"/>
  <c r="N2090" i="2"/>
  <c r="N2098" i="2"/>
  <c r="N2106" i="2"/>
  <c r="N2114" i="2"/>
  <c r="N2122" i="2"/>
  <c r="N2130" i="2"/>
  <c r="N2138" i="2"/>
  <c r="N2146" i="2"/>
  <c r="N2154" i="2"/>
  <c r="N2162" i="2"/>
  <c r="N2170" i="2"/>
  <c r="N2178" i="2"/>
  <c r="N2186" i="2"/>
  <c r="N2194" i="2"/>
  <c r="N2202" i="2"/>
  <c r="N2210" i="2"/>
  <c r="N1915" i="2"/>
  <c r="N1923" i="2"/>
  <c r="N1931" i="2"/>
  <c r="N1939" i="2"/>
  <c r="N1947" i="2"/>
  <c r="N1955" i="2"/>
  <c r="N1963" i="2"/>
  <c r="N1971" i="2"/>
  <c r="N1979" i="2"/>
  <c r="N1987" i="2"/>
  <c r="N1995" i="2"/>
  <c r="N2003" i="2"/>
  <c r="N2011" i="2"/>
  <c r="N2019" i="2"/>
  <c r="N2027" i="2"/>
  <c r="N2035" i="2"/>
  <c r="N2043" i="2"/>
  <c r="N2051" i="2"/>
  <c r="N2059" i="2"/>
  <c r="N2067" i="2"/>
  <c r="N2075" i="2"/>
  <c r="N2083" i="2"/>
  <c r="N2091" i="2"/>
  <c r="N2099" i="2"/>
  <c r="N2107" i="2"/>
  <c r="N2115" i="2"/>
  <c r="N2123" i="2"/>
  <c r="N2131" i="2"/>
  <c r="N2139" i="2"/>
  <c r="N2147" i="2"/>
  <c r="N2155" i="2"/>
  <c r="N2163" i="2"/>
  <c r="N2171" i="2"/>
  <c r="N2179" i="2"/>
  <c r="N2187" i="2"/>
  <c r="N2195" i="2"/>
  <c r="N2203" i="2"/>
  <c r="N2211" i="2"/>
  <c r="N1918" i="2"/>
  <c r="N1926" i="2"/>
  <c r="N1934" i="2"/>
  <c r="N1942" i="2"/>
  <c r="N1950" i="2"/>
  <c r="N1958" i="2"/>
  <c r="N1966" i="2"/>
  <c r="N1974" i="2"/>
  <c r="N1982" i="2"/>
  <c r="N1990" i="2"/>
  <c r="N1998" i="2"/>
  <c r="N2006" i="2"/>
  <c r="N2014" i="2"/>
  <c r="N2022" i="2"/>
  <c r="N2030" i="2"/>
  <c r="N2038" i="2"/>
  <c r="N2046" i="2"/>
  <c r="N2054" i="2"/>
  <c r="N2062" i="2"/>
  <c r="N2070" i="2"/>
  <c r="N2078" i="2"/>
  <c r="N2086" i="2"/>
  <c r="N2094" i="2"/>
  <c r="N2102" i="2"/>
  <c r="N2110" i="2"/>
  <c r="N2118" i="2"/>
  <c r="N2126" i="2"/>
  <c r="N2134" i="2"/>
  <c r="N2142" i="2"/>
  <c r="N2150" i="2"/>
  <c r="N2158" i="2"/>
  <c r="N2166" i="2"/>
  <c r="N2174" i="2"/>
  <c r="N2182" i="2"/>
  <c r="N2190" i="2"/>
  <c r="N2198" i="2"/>
  <c r="N2206" i="2"/>
  <c r="N1919" i="2"/>
  <c r="N1932" i="2"/>
  <c r="N1944" i="2"/>
  <c r="N1957" i="2"/>
  <c r="N1969" i="2"/>
  <c r="N1983" i="2"/>
  <c r="N1996" i="2"/>
  <c r="N2008" i="2"/>
  <c r="N2021" i="2"/>
  <c r="N2033" i="2"/>
  <c r="N2047" i="2"/>
  <c r="N2060" i="2"/>
  <c r="N2072" i="2"/>
  <c r="N2085" i="2"/>
  <c r="N2097" i="2"/>
  <c r="N2111" i="2"/>
  <c r="N2124" i="2"/>
  <c r="N2136" i="2"/>
  <c r="N2149" i="2"/>
  <c r="N2161" i="2"/>
  <c r="N2175" i="2"/>
  <c r="N2188" i="2"/>
  <c r="N2200" i="2"/>
  <c r="N1920" i="2"/>
  <c r="N1933" i="2"/>
  <c r="N1945" i="2"/>
  <c r="N1959" i="2"/>
  <c r="N1972" i="2"/>
  <c r="N1984" i="2"/>
  <c r="N1997" i="2"/>
  <c r="N2009" i="2"/>
  <c r="N2023" i="2"/>
  <c r="N2036" i="2"/>
  <c r="N2048" i="2"/>
  <c r="N2061" i="2"/>
  <c r="N2073" i="2"/>
  <c r="N2087" i="2"/>
  <c r="N2100" i="2"/>
  <c r="N2112" i="2"/>
  <c r="N2125" i="2"/>
  <c r="N2137" i="2"/>
  <c r="N2151" i="2"/>
  <c r="N2164" i="2"/>
  <c r="N1925" i="2"/>
  <c r="N1937" i="2"/>
  <c r="N1951" i="2"/>
  <c r="N1964" i="2"/>
  <c r="N1976" i="2"/>
  <c r="N1989" i="2"/>
  <c r="N2001" i="2"/>
  <c r="N2015" i="2"/>
  <c r="N2028" i="2"/>
  <c r="N2040" i="2"/>
  <c r="N2053" i="2"/>
  <c r="N2065" i="2"/>
  <c r="N1943" i="2"/>
  <c r="N1985" i="2"/>
  <c r="N2045" i="2"/>
  <c r="N2103" i="2"/>
  <c r="N2135" i="2"/>
  <c r="N2169" i="2"/>
  <c r="N1940" i="2"/>
  <c r="N2167" i="2"/>
  <c r="N1927" i="2"/>
  <c r="N1948" i="2"/>
  <c r="N1967" i="2"/>
  <c r="N1988" i="2"/>
  <c r="N2007" i="2"/>
  <c r="N2029" i="2"/>
  <c r="N2049" i="2"/>
  <c r="N2069" i="2"/>
  <c r="N2088" i="2"/>
  <c r="N2104" i="2"/>
  <c r="N2120" i="2"/>
  <c r="N2140" i="2"/>
  <c r="N2156" i="2"/>
  <c r="N2172" i="2"/>
  <c r="N2185" i="2"/>
  <c r="N2201" i="2"/>
  <c r="N2041" i="2"/>
  <c r="N1928" i="2"/>
  <c r="N1949" i="2"/>
  <c r="N1968" i="2"/>
  <c r="N1991" i="2"/>
  <c r="N2012" i="2"/>
  <c r="N2031" i="2"/>
  <c r="N2052" i="2"/>
  <c r="N2071" i="2"/>
  <c r="N2089" i="2"/>
  <c r="N2105" i="2"/>
  <c r="N2121" i="2"/>
  <c r="N2141" i="2"/>
  <c r="N2157" i="2"/>
  <c r="N2173" i="2"/>
  <c r="N2189" i="2"/>
  <c r="N2204" i="2"/>
  <c r="N2080" i="2"/>
  <c r="N1929" i="2"/>
  <c r="N1952" i="2"/>
  <c r="N1973" i="2"/>
  <c r="N1992" i="2"/>
  <c r="N2013" i="2"/>
  <c r="N2032" i="2"/>
  <c r="N2055" i="2"/>
  <c r="N2076" i="2"/>
  <c r="N2092" i="2"/>
  <c r="N2108" i="2"/>
  <c r="N2127" i="2"/>
  <c r="N2143" i="2"/>
  <c r="N2159" i="2"/>
  <c r="N2176" i="2"/>
  <c r="N2191" i="2"/>
  <c r="N2205" i="2"/>
  <c r="N2017" i="2"/>
  <c r="N2095" i="2"/>
  <c r="N2145" i="2"/>
  <c r="N2193" i="2"/>
  <c r="N1980" i="2"/>
  <c r="N2132" i="2"/>
  <c r="N2196" i="2"/>
  <c r="N1913" i="2"/>
  <c r="N1935" i="2"/>
  <c r="N1953" i="2"/>
  <c r="N1975" i="2"/>
  <c r="N1993" i="2"/>
  <c r="N2016" i="2"/>
  <c r="N2037" i="2"/>
  <c r="N2056" i="2"/>
  <c r="N2077" i="2"/>
  <c r="N2093" i="2"/>
  <c r="N2109" i="2"/>
  <c r="N2128" i="2"/>
  <c r="N2144" i="2"/>
  <c r="N2160" i="2"/>
  <c r="N2177" i="2"/>
  <c r="N2192" i="2"/>
  <c r="N2207" i="2"/>
  <c r="N1936" i="2"/>
  <c r="N1977" i="2"/>
  <c r="N2039" i="2"/>
  <c r="N2079" i="2"/>
  <c r="N2129" i="2"/>
  <c r="N2165" i="2"/>
  <c r="N2208" i="2"/>
  <c r="N1917" i="2"/>
  <c r="N2000" i="2"/>
  <c r="N2116" i="2"/>
  <c r="N2181" i="2"/>
  <c r="N2209" i="2"/>
  <c r="N1916" i="2"/>
  <c r="N1956" i="2"/>
  <c r="N1999" i="2"/>
  <c r="N2057" i="2"/>
  <c r="N2113" i="2"/>
  <c r="N2180" i="2"/>
  <c r="N1960" i="2"/>
  <c r="N2020" i="2"/>
  <c r="N2096" i="2"/>
  <c r="N2148" i="2"/>
  <c r="N1921" i="2"/>
  <c r="N1941" i="2"/>
  <c r="N1961" i="2"/>
  <c r="N1981" i="2"/>
  <c r="N2004" i="2"/>
  <c r="N2024" i="2"/>
  <c r="N2044" i="2"/>
  <c r="N2064" i="2"/>
  <c r="N2081" i="2"/>
  <c r="N2101" i="2"/>
  <c r="N2117" i="2"/>
  <c r="N2133" i="2"/>
  <c r="N2152" i="2"/>
  <c r="N2168" i="2"/>
  <c r="N2183" i="2"/>
  <c r="N2197" i="2"/>
  <c r="N2212" i="2"/>
  <c r="N1924" i="2"/>
  <c r="N1965" i="2"/>
  <c r="N2005" i="2"/>
  <c r="N2025" i="2"/>
  <c r="N2068" i="2"/>
  <c r="N2084" i="2"/>
  <c r="N2119" i="2"/>
  <c r="N2153" i="2"/>
  <c r="N2184" i="2"/>
  <c r="N2199" i="2"/>
  <c r="N2063" i="2"/>
  <c r="P22" i="2"/>
  <c r="F21" i="2"/>
  <c r="X68" i="2" s="1"/>
  <c r="BB33" i="2"/>
  <c r="BD33" i="2" s="1"/>
  <c r="D48" i="2"/>
  <c r="H35" i="2"/>
  <c r="N300" i="2"/>
  <c r="N1343" i="2"/>
  <c r="N644" i="2"/>
  <c r="N417" i="2"/>
  <c r="N1908" i="2"/>
  <c r="N1167" i="2"/>
  <c r="N1889" i="2"/>
  <c r="N667" i="2"/>
  <c r="N1275" i="2"/>
  <c r="N299" i="2"/>
  <c r="N395" i="2"/>
  <c r="N435" i="2"/>
  <c r="N137" i="2"/>
  <c r="N867" i="2"/>
  <c r="N1803" i="2"/>
  <c r="N508" i="2"/>
  <c r="N1239" i="2"/>
  <c r="N1342" i="2"/>
  <c r="N463" i="2"/>
  <c r="N1019" i="2"/>
  <c r="N450" i="2"/>
  <c r="N1148" i="2"/>
  <c r="N1703" i="2"/>
  <c r="N851" i="2"/>
  <c r="N1499" i="2"/>
  <c r="N904" i="2"/>
  <c r="N1614" i="2"/>
  <c r="N753" i="2"/>
  <c r="N1181" i="2"/>
  <c r="N331" i="2"/>
  <c r="N1836" i="2"/>
  <c r="N132" i="2"/>
  <c r="N1647" i="2"/>
  <c r="N1353" i="2"/>
  <c r="N1138" i="2"/>
  <c r="N638" i="2"/>
  <c r="N1676" i="2"/>
  <c r="N624" i="2"/>
  <c r="N633" i="2"/>
  <c r="N546" i="2"/>
  <c r="N539" i="2"/>
  <c r="N557" i="2"/>
  <c r="N704" i="2"/>
  <c r="N579" i="2"/>
  <c r="N962" i="2"/>
  <c r="N1358" i="2"/>
  <c r="N1873" i="2"/>
  <c r="N715" i="2"/>
  <c r="N1762" i="2"/>
  <c r="N1418" i="2"/>
  <c r="N1896" i="2"/>
  <c r="N869" i="2"/>
  <c r="N1257" i="2"/>
  <c r="N319" i="2"/>
  <c r="N1696" i="2"/>
  <c r="N1682" i="2"/>
  <c r="N1032" i="2"/>
  <c r="N1656" i="2"/>
  <c r="N1262" i="2"/>
  <c r="N238" i="2"/>
  <c r="N1584" i="2"/>
  <c r="N1146" i="2"/>
  <c r="N879" i="2"/>
  <c r="N820" i="2"/>
  <c r="N410" i="2"/>
  <c r="N1421" i="2"/>
  <c r="N1752" i="2"/>
  <c r="N1650" i="2"/>
  <c r="N1141" i="2"/>
  <c r="N1781" i="2"/>
  <c r="N1670" i="2"/>
  <c r="N1024" i="2"/>
  <c r="N1641" i="2"/>
  <c r="N286" i="2"/>
  <c r="N1746" i="2"/>
  <c r="N585" i="2"/>
  <c r="N1029" i="2"/>
  <c r="N1180" i="2"/>
  <c r="N1091" i="2"/>
  <c r="N1402" i="2"/>
  <c r="N957" i="2"/>
  <c r="N1610" i="2"/>
  <c r="N1211" i="2"/>
  <c r="N988" i="2"/>
  <c r="N1419" i="2"/>
  <c r="N1824" i="2"/>
  <c r="N1822" i="2"/>
  <c r="N672" i="2"/>
  <c r="N1107" i="2"/>
  <c r="N1500" i="2"/>
  <c r="N500" i="2"/>
  <c r="N1354" i="2"/>
  <c r="N177" i="2"/>
  <c r="N1864" i="2"/>
  <c r="N1548" i="2"/>
  <c r="N1111" i="2"/>
  <c r="N485" i="2"/>
  <c r="N1161" i="2"/>
  <c r="N503" i="2"/>
  <c r="N396" i="2"/>
  <c r="N1867" i="2"/>
  <c r="N1770" i="2"/>
  <c r="N1652" i="2"/>
  <c r="N846" i="2"/>
  <c r="N1415" i="2"/>
  <c r="N191" i="2"/>
  <c r="N737" i="2"/>
  <c r="N1131" i="2"/>
  <c r="N438" i="2"/>
  <c r="N1484" i="2"/>
  <c r="N401" i="2"/>
  <c r="N1052" i="2"/>
  <c r="N908" i="2"/>
  <c r="N686" i="2"/>
  <c r="N1493" i="2"/>
  <c r="N1250" i="2"/>
  <c r="N1308" i="2"/>
  <c r="N1058" i="2"/>
  <c r="N1713" i="2"/>
  <c r="N1388" i="2"/>
  <c r="N505" i="2"/>
  <c r="N1248" i="2"/>
  <c r="N1444" i="2"/>
  <c r="N1677" i="2"/>
  <c r="N695" i="2"/>
  <c r="N214" i="2"/>
  <c r="N1625" i="2"/>
  <c r="N1092" i="2"/>
  <c r="N232" i="2"/>
  <c r="N1238" i="2"/>
  <c r="N246" i="2"/>
  <c r="N409" i="2"/>
  <c r="N945" i="2"/>
  <c r="N958" i="2"/>
  <c r="N1361" i="2"/>
  <c r="N629" i="2"/>
  <c r="N158" i="2"/>
  <c r="N1463" i="2"/>
  <c r="N1036" i="2"/>
  <c r="N173" i="2"/>
  <c r="N1360" i="2"/>
  <c r="N738" i="2"/>
  <c r="N1476" i="2"/>
  <c r="N1794" i="2"/>
  <c r="N370" i="2"/>
  <c r="N532" i="2"/>
  <c r="N670" i="2"/>
  <c r="N195" i="2"/>
  <c r="N1127" i="2"/>
  <c r="N501" i="2"/>
  <c r="N1400" i="2"/>
  <c r="N114" i="2"/>
  <c r="N816" i="2"/>
  <c r="N192" i="2"/>
  <c r="N487" i="2"/>
  <c r="N1254" i="2"/>
  <c r="N1871" i="2"/>
  <c r="N822" i="2"/>
  <c r="N1382" i="2"/>
  <c r="N1853" i="2"/>
  <c r="N497" i="2"/>
  <c r="N1441" i="2"/>
  <c r="N801" i="2"/>
  <c r="N1846" i="2"/>
  <c r="N1330" i="2"/>
  <c r="N796" i="2"/>
  <c r="N1731" i="2"/>
  <c r="N416" i="2"/>
  <c r="N1054" i="2"/>
  <c r="N1619" i="2"/>
  <c r="N176" i="2"/>
  <c r="N398" i="2"/>
  <c r="N1037" i="2"/>
  <c r="N1215" i="2"/>
  <c r="N1601" i="2"/>
  <c r="N155" i="2"/>
  <c r="N705" i="2"/>
  <c r="N887" i="2"/>
  <c r="N1616" i="2"/>
  <c r="N772" i="2"/>
  <c r="N1396" i="2"/>
  <c r="N290" i="2"/>
  <c r="N1200" i="2"/>
  <c r="N1821" i="2"/>
  <c r="N1033" i="2"/>
  <c r="N1599" i="2"/>
  <c r="N247" i="2"/>
  <c r="N600" i="2"/>
  <c r="N700" i="2"/>
  <c r="N1288" i="2"/>
  <c r="N1598" i="2"/>
  <c r="N229" i="2"/>
  <c r="N326" i="2"/>
  <c r="N960" i="2"/>
  <c r="N1220" i="2"/>
  <c r="N1366" i="2"/>
  <c r="N1487" i="2"/>
  <c r="N1580" i="2"/>
  <c r="N1837" i="2"/>
  <c r="N182" i="2"/>
  <c r="N467" i="2"/>
  <c r="N433" i="2"/>
  <c r="N916" i="2"/>
  <c r="N1112" i="2"/>
  <c r="N1409" i="2"/>
  <c r="N1825" i="2"/>
  <c r="N308" i="2"/>
  <c r="N769" i="2"/>
  <c r="N1189" i="2"/>
  <c r="N1501" i="2"/>
  <c r="N1814" i="2"/>
  <c r="N594" i="2"/>
  <c r="N646" i="2"/>
  <c r="N1298" i="2"/>
  <c r="N1608" i="2"/>
  <c r="N248" i="2"/>
  <c r="N764" i="2"/>
  <c r="N1082" i="2"/>
  <c r="N1452" i="2"/>
  <c r="N1698" i="2"/>
  <c r="N1454" i="2"/>
  <c r="N139" i="2"/>
  <c r="N969" i="2"/>
  <c r="N648" i="2"/>
  <c r="N653" i="2"/>
  <c r="N1844" i="2"/>
  <c r="N1772" i="2"/>
  <c r="N1553" i="2"/>
  <c r="N610" i="2"/>
  <c r="N1777" i="2"/>
  <c r="N1300" i="2"/>
  <c r="N1104" i="2"/>
  <c r="N939" i="2"/>
  <c r="N1084" i="2"/>
  <c r="N1726" i="2"/>
  <c r="N964" i="2"/>
  <c r="N204" i="2"/>
  <c r="N1372" i="2"/>
  <c r="N1899" i="2"/>
  <c r="N1829" i="2"/>
  <c r="N1130" i="2"/>
  <c r="N1291" i="2"/>
  <c r="N206" i="2"/>
  <c r="N1721" i="2"/>
  <c r="N235" i="2"/>
  <c r="N1467" i="2"/>
  <c r="N1533" i="2"/>
  <c r="N1443" i="2"/>
  <c r="N444" i="2"/>
  <c r="N1672" i="2"/>
  <c r="N1051" i="2"/>
  <c r="N289" i="2"/>
  <c r="N947" i="2"/>
  <c r="N1664" i="2"/>
  <c r="N743" i="2"/>
  <c r="N307" i="2"/>
  <c r="N1325" i="2"/>
  <c r="N774" i="2"/>
  <c r="N1727" i="2"/>
  <c r="N1031" i="2"/>
  <c r="N1395" i="2"/>
  <c r="N1251" i="2"/>
  <c r="N1090" i="2"/>
  <c r="N713" i="2"/>
  <c r="N283" i="2"/>
  <c r="N1087" i="2"/>
  <c r="N301" i="2"/>
  <c r="N922" i="2"/>
  <c r="N569" i="2"/>
  <c r="N1170" i="2"/>
  <c r="N323" i="2"/>
  <c r="N1437" i="2"/>
  <c r="N1529" i="2"/>
  <c r="N584" i="2"/>
  <c r="N1751" i="2"/>
  <c r="W28" i="11"/>
  <c r="Y28" i="11" s="1"/>
  <c r="Z28" i="11" s="1"/>
  <c r="AA28" i="11" s="1"/>
  <c r="AB28" i="11" s="1"/>
  <c r="N1117" i="2"/>
  <c r="N1282" i="2"/>
  <c r="N201" i="2"/>
  <c r="N1540" i="2"/>
  <c r="N492" i="2"/>
  <c r="N1237" i="2"/>
  <c r="N1649" i="2"/>
  <c r="N1669" i="2"/>
  <c r="N791" i="2"/>
  <c r="N1733" i="2"/>
  <c r="N1273" i="2"/>
  <c r="N586" i="2"/>
  <c r="N1859" i="2"/>
  <c r="N777" i="2"/>
  <c r="N1557" i="2"/>
  <c r="N679" i="2"/>
  <c r="N1716" i="2"/>
  <c r="N728" i="2"/>
  <c r="N632" i="2"/>
  <c r="N1099" i="2"/>
  <c r="N276" i="2"/>
  <c r="N1734" i="2"/>
  <c r="N1293" i="2"/>
  <c r="N742" i="2"/>
  <c r="N1547" i="2"/>
  <c r="N792" i="2"/>
  <c r="N1085" i="2"/>
  <c r="N1706" i="2"/>
  <c r="N671" i="2"/>
  <c r="N748" i="2"/>
  <c r="N863" i="2"/>
  <c r="N1428" i="2"/>
  <c r="N1393" i="2"/>
  <c r="N427" i="2"/>
  <c r="N1617" i="2"/>
  <c r="N1695" i="2"/>
  <c r="N1810" i="2"/>
  <c r="N647" i="2"/>
  <c r="N868" i="2"/>
  <c r="N145" i="2"/>
  <c r="N1511" i="2"/>
  <c r="N1194" i="2"/>
  <c r="N786" i="2"/>
  <c r="N620" i="2"/>
  <c r="N842" i="2"/>
  <c r="N1478" i="2"/>
  <c r="N889" i="2"/>
  <c r="N799" i="2"/>
  <c r="N457" i="2"/>
  <c r="N330" i="2"/>
  <c r="N1381" i="2"/>
  <c r="N1711" i="2"/>
  <c r="N1133" i="2"/>
  <c r="N950" i="2"/>
  <c r="N123" i="2"/>
  <c r="N1417" i="2"/>
  <c r="N992" i="2"/>
  <c r="N338" i="2"/>
  <c r="N1755" i="2"/>
  <c r="N1253" i="2"/>
  <c r="N884" i="2"/>
  <c r="N233" i="2"/>
  <c r="N1613" i="2"/>
  <c r="N1048" i="2"/>
  <c r="N474" i="2"/>
  <c r="N563" i="2"/>
  <c r="N179" i="2"/>
  <c r="N1805" i="2"/>
  <c r="N1527" i="2"/>
  <c r="N1270" i="2"/>
  <c r="N682" i="2"/>
  <c r="N582" i="2"/>
  <c r="N113" i="2"/>
  <c r="N1472" i="2"/>
  <c r="N982" i="2"/>
  <c r="N344" i="2"/>
  <c r="N121" i="2"/>
  <c r="N1034" i="2"/>
  <c r="N1560" i="2"/>
  <c r="N882" i="2"/>
  <c r="N1655" i="2"/>
  <c r="N452" i="2"/>
  <c r="N1306" i="2"/>
  <c r="N337" i="2"/>
  <c r="N1806" i="2"/>
  <c r="N1397" i="2"/>
  <c r="N909" i="2"/>
  <c r="N270" i="2"/>
  <c r="N1831" i="2"/>
  <c r="N1105" i="2"/>
  <c r="N575" i="2"/>
  <c r="N1165" i="2"/>
  <c r="N1589" i="2"/>
  <c r="N1530" i="2"/>
  <c r="N172" i="2"/>
  <c r="N762" i="2"/>
  <c r="N1692" i="2"/>
  <c r="N1076" i="2"/>
  <c r="N152" i="2"/>
  <c r="N903" i="2"/>
  <c r="N862" i="2"/>
  <c r="N1070" i="2"/>
  <c r="N210" i="2"/>
  <c r="N591" i="2"/>
  <c r="N496" i="2"/>
  <c r="N880" i="2"/>
  <c r="N660" i="2"/>
  <c r="N1134" i="2"/>
  <c r="N1249" i="2"/>
  <c r="N1431" i="2"/>
  <c r="N1699" i="2"/>
  <c r="N1817" i="2"/>
  <c r="N125" i="2"/>
  <c r="N253" i="2"/>
  <c r="N509" i="2"/>
  <c r="N350" i="2"/>
  <c r="N605" i="2"/>
  <c r="N1043" i="2"/>
  <c r="N875" i="2"/>
  <c r="N167" i="2"/>
  <c r="N295" i="2"/>
  <c r="N551" i="2"/>
  <c r="N392" i="2"/>
  <c r="N659" i="2"/>
  <c r="N999" i="2"/>
  <c r="N757" i="2"/>
  <c r="N1025" i="2"/>
  <c r="N967" i="2"/>
  <c r="N1126" i="2"/>
  <c r="N1081" i="2"/>
  <c r="N1272" i="2"/>
  <c r="N1432" i="2"/>
  <c r="N1391" i="2"/>
  <c r="N1531" i="2"/>
  <c r="N1691" i="2"/>
  <c r="N1646" i="2"/>
  <c r="N1736" i="2"/>
  <c r="N1903" i="2"/>
  <c r="N149" i="2"/>
  <c r="N216" i="2"/>
  <c r="N373" i="2"/>
  <c r="N533" i="2"/>
  <c r="N310" i="2"/>
  <c r="N470" i="2"/>
  <c r="N623" i="2"/>
  <c r="N886" i="2"/>
  <c r="N739" i="2"/>
  <c r="N989" i="2"/>
  <c r="N949" i="2"/>
  <c r="N1108" i="2"/>
  <c r="N1236" i="2"/>
  <c r="N1159" i="2"/>
  <c r="N1286" i="2"/>
  <c r="N1414" i="2"/>
  <c r="N1341" i="2"/>
  <c r="N1470" i="2"/>
  <c r="N1545" i="2"/>
  <c r="N1673" i="2"/>
  <c r="N1596" i="2"/>
  <c r="N1725" i="2"/>
  <c r="N1750" i="2"/>
  <c r="N1885" i="2"/>
  <c r="N1912" i="2"/>
  <c r="N227" i="2"/>
  <c r="N230" i="2"/>
  <c r="N355" i="2"/>
  <c r="N483" i="2"/>
  <c r="N617" i="2"/>
  <c r="N241" i="2"/>
  <c r="N619" i="2"/>
  <c r="N506" i="2"/>
  <c r="N826" i="2"/>
  <c r="N775" i="2"/>
  <c r="N734" i="2"/>
  <c r="N1144" i="2"/>
  <c r="N1195" i="2"/>
  <c r="N1450" i="2"/>
  <c r="N1506" i="2"/>
  <c r="N1709" i="2"/>
  <c r="N1761" i="2"/>
  <c r="N1820" i="2"/>
  <c r="N297" i="2"/>
  <c r="N340" i="2"/>
  <c r="N596" i="2"/>
  <c r="N1023" i="2"/>
  <c r="N865" i="2"/>
  <c r="N978" i="2"/>
  <c r="N1234" i="2"/>
  <c r="N1284" i="2"/>
  <c r="N1339" i="2"/>
  <c r="N1543" i="2"/>
  <c r="N1594" i="2"/>
  <c r="N1748" i="2"/>
  <c r="N1910" i="2"/>
  <c r="N481" i="2"/>
  <c r="N434" i="2"/>
  <c r="N770" i="2"/>
  <c r="N956" i="2"/>
  <c r="N678" i="2"/>
  <c r="N1088" i="2"/>
  <c r="N1139" i="2"/>
  <c r="N1394" i="2"/>
  <c r="N1449" i="2"/>
  <c r="N1653" i="2"/>
  <c r="N1704" i="2"/>
  <c r="N1865" i="2"/>
  <c r="N188" i="2"/>
  <c r="N282" i="2"/>
  <c r="N540" i="2"/>
  <c r="N860" i="2"/>
  <c r="N809" i="2"/>
  <c r="N923" i="2"/>
  <c r="N1178" i="2"/>
  <c r="N1229" i="2"/>
  <c r="N1283" i="2"/>
  <c r="N1477" i="2"/>
  <c r="N1538" i="2"/>
  <c r="N1795" i="2"/>
  <c r="N1854" i="2"/>
  <c r="N223" i="2"/>
  <c r="N226" i="2"/>
  <c r="N351" i="2"/>
  <c r="N479" i="2"/>
  <c r="N609" i="2"/>
  <c r="N320" i="2"/>
  <c r="N448" i="2"/>
  <c r="N576" i="2"/>
  <c r="N768" i="2"/>
  <c r="N983" i="2"/>
  <c r="N954" i="2"/>
  <c r="N845" i="2"/>
  <c r="N676" i="2"/>
  <c r="N959" i="2"/>
  <c r="N1086" i="2"/>
  <c r="N1214" i="2"/>
  <c r="N1137" i="2"/>
  <c r="N1264" i="2"/>
  <c r="N1392" i="2"/>
  <c r="N1319" i="2"/>
  <c r="N1447" i="2"/>
  <c r="N1515" i="2"/>
  <c r="N1651" i="2"/>
  <c r="N1574" i="2"/>
  <c r="N1702" i="2"/>
  <c r="N1728" i="2"/>
  <c r="N1863" i="2"/>
  <c r="N1890" i="2"/>
  <c r="N205" i="2"/>
  <c r="N208" i="2"/>
  <c r="N333" i="2"/>
  <c r="N461" i="2"/>
  <c r="N589" i="2"/>
  <c r="N302" i="2"/>
  <c r="N430" i="2"/>
  <c r="N558" i="2"/>
  <c r="N750" i="2"/>
  <c r="N878" i="2"/>
  <c r="N936" i="2"/>
  <c r="N827" i="2"/>
  <c r="N658" i="2"/>
  <c r="N941" i="2"/>
  <c r="N1068" i="2"/>
  <c r="N1196" i="2"/>
  <c r="N1119" i="2"/>
  <c r="N1247" i="2"/>
  <c r="N1374" i="2"/>
  <c r="N1301" i="2"/>
  <c r="N1429" i="2"/>
  <c r="N1495" i="2"/>
  <c r="N1633" i="2"/>
  <c r="N1556" i="2"/>
  <c r="N1684" i="2"/>
  <c r="N1813" i="2"/>
  <c r="N1845" i="2"/>
  <c r="N1872" i="2"/>
  <c r="N187" i="2"/>
  <c r="N190" i="2"/>
  <c r="N315" i="2"/>
  <c r="N443" i="2"/>
  <c r="N571" i="2"/>
  <c r="N284" i="2"/>
  <c r="N465" i="2"/>
  <c r="N426" i="2"/>
  <c r="N746" i="2"/>
  <c r="N932" i="2"/>
  <c r="N654" i="2"/>
  <c r="N1064" i="2"/>
  <c r="N1115" i="2"/>
  <c r="N1370" i="2"/>
  <c r="N1425" i="2"/>
  <c r="N1629" i="2"/>
  <c r="N1680" i="2"/>
  <c r="N1841" i="2"/>
  <c r="N140" i="2"/>
  <c r="N669" i="2"/>
  <c r="N516" i="2"/>
  <c r="N836" i="2"/>
  <c r="N785" i="2"/>
  <c r="N899" i="2"/>
  <c r="N1154" i="2"/>
  <c r="N1205" i="2"/>
  <c r="N1259" i="2"/>
  <c r="N1521" i="2"/>
  <c r="N1514" i="2"/>
  <c r="N1771" i="2"/>
  <c r="N1830" i="2"/>
  <c r="N321" i="2"/>
  <c r="N354" i="2"/>
  <c r="N613" i="2"/>
  <c r="N721" i="2"/>
  <c r="N981" i="2"/>
  <c r="N1008" i="2"/>
  <c r="N1059" i="2"/>
  <c r="N1314" i="2"/>
  <c r="N1369" i="2"/>
  <c r="N1573" i="2"/>
  <c r="N1624" i="2"/>
  <c r="N1778" i="2"/>
  <c r="N153" i="2"/>
  <c r="N537" i="2"/>
  <c r="N460" i="2"/>
  <c r="N780" i="2"/>
  <c r="N966" i="2"/>
  <c r="N688" i="2"/>
  <c r="N1098" i="2"/>
  <c r="N1149" i="2"/>
  <c r="N1404" i="2"/>
  <c r="N1460" i="2"/>
  <c r="N1663" i="2"/>
  <c r="N1714" i="2"/>
  <c r="N1875" i="2"/>
  <c r="N151" i="2"/>
  <c r="N154" i="2"/>
  <c r="N279" i="2"/>
  <c r="N407" i="2"/>
  <c r="N535" i="2"/>
  <c r="N697" i="2"/>
  <c r="N376" i="2"/>
  <c r="N504" i="2"/>
  <c r="N630" i="2"/>
  <c r="N824" i="2"/>
  <c r="N727" i="2"/>
  <c r="N773" i="2"/>
  <c r="N993" i="2"/>
  <c r="N732" i="2"/>
  <c r="N1014" i="2"/>
  <c r="N1142" i="2"/>
  <c r="N1065" i="2"/>
  <c r="N1193" i="2"/>
  <c r="N1320" i="2"/>
  <c r="N1448" i="2"/>
  <c r="N1375" i="2"/>
  <c r="N1504" i="2"/>
  <c r="N1579" i="2"/>
  <c r="N1707" i="2"/>
  <c r="N1630" i="2"/>
  <c r="N1759" i="2"/>
  <c r="N1784" i="2"/>
  <c r="N1818" i="2"/>
  <c r="N133" i="2"/>
  <c r="N136" i="2"/>
  <c r="N261" i="2"/>
  <c r="N389" i="2"/>
  <c r="N517" i="2"/>
  <c r="N661" i="2"/>
  <c r="N358" i="2"/>
  <c r="N486" i="2"/>
  <c r="N621" i="2"/>
  <c r="N806" i="2"/>
  <c r="N709" i="2"/>
  <c r="N755" i="2"/>
  <c r="N883" i="2"/>
  <c r="N714" i="2"/>
  <c r="N996" i="2"/>
  <c r="N1124" i="2"/>
  <c r="N1252" i="2"/>
  <c r="N1175" i="2"/>
  <c r="N1302" i="2"/>
  <c r="N1430" i="2"/>
  <c r="N1357" i="2"/>
  <c r="N1486" i="2"/>
  <c r="N1561" i="2"/>
  <c r="N1689" i="2"/>
  <c r="N1612" i="2"/>
  <c r="N1741" i="2"/>
  <c r="N1766" i="2"/>
  <c r="N1901" i="2"/>
  <c r="N124" i="2"/>
  <c r="N243" i="2"/>
  <c r="N250" i="2"/>
  <c r="N371" i="2"/>
  <c r="N499" i="2"/>
  <c r="N626" i="2"/>
  <c r="N180" i="2"/>
  <c r="N274" i="2"/>
  <c r="N538" i="2"/>
  <c r="N858" i="2"/>
  <c r="N807" i="2"/>
  <c r="N921" i="2"/>
  <c r="N1176" i="2"/>
  <c r="N1227" i="2"/>
  <c r="N1281" i="2"/>
  <c r="N1475" i="2"/>
  <c r="N1536" i="2"/>
  <c r="N1793" i="2"/>
  <c r="N1852" i="2"/>
  <c r="N361" i="2"/>
  <c r="N372" i="2"/>
  <c r="N622" i="2"/>
  <c r="N723" i="2"/>
  <c r="N985" i="2"/>
  <c r="N1010" i="2"/>
  <c r="N1061" i="2"/>
  <c r="N1316" i="2"/>
  <c r="N1371" i="2"/>
  <c r="N1575" i="2"/>
  <c r="N1626" i="2"/>
  <c r="N1780" i="2"/>
  <c r="N161" i="2"/>
  <c r="N545" i="2"/>
  <c r="N466" i="2"/>
  <c r="N802" i="2"/>
  <c r="N751" i="2"/>
  <c r="N710" i="2"/>
  <c r="N1120" i="2"/>
  <c r="N1171" i="2"/>
  <c r="N1426" i="2"/>
  <c r="N1482" i="2"/>
  <c r="N1685" i="2"/>
  <c r="N1737" i="2"/>
  <c r="N1897" i="2"/>
  <c r="N249" i="2"/>
  <c r="N316" i="2"/>
  <c r="N572" i="2"/>
  <c r="N892" i="2"/>
  <c r="N841" i="2"/>
  <c r="N955" i="2"/>
  <c r="N1210" i="2"/>
  <c r="N1260" i="2"/>
  <c r="N1315" i="2"/>
  <c r="N1509" i="2"/>
  <c r="N1570" i="2"/>
  <c r="N1724" i="2"/>
  <c r="N1886" i="2"/>
  <c r="N1199" i="2"/>
  <c r="N1510" i="2"/>
  <c r="N1765" i="2"/>
  <c r="N142" i="2"/>
  <c r="N673" i="2"/>
  <c r="N1003" i="2"/>
  <c r="N1274" i="2"/>
  <c r="N1738" i="2"/>
  <c r="N740" i="2"/>
  <c r="N1109" i="2"/>
  <c r="N1674" i="2"/>
  <c r="N514" i="2"/>
  <c r="N1168" i="2"/>
  <c r="N1528" i="2"/>
  <c r="N364" i="2"/>
  <c r="N1002" i="2"/>
  <c r="N1567" i="2"/>
  <c r="N1116" i="2"/>
  <c r="N1422" i="2"/>
  <c r="N1681" i="2"/>
  <c r="N1893" i="2"/>
  <c r="N363" i="2"/>
  <c r="N685" i="2"/>
  <c r="N905" i="2"/>
  <c r="N1459" i="2"/>
  <c r="N329" i="2"/>
  <c r="N881" i="2"/>
  <c r="N1355" i="2"/>
  <c r="N129" i="2"/>
  <c r="N971" i="2"/>
  <c r="N1410" i="2"/>
  <c r="N1881" i="2"/>
  <c r="N876" i="2"/>
  <c r="N1245" i="2"/>
  <c r="N1811" i="2"/>
  <c r="N1212" i="2"/>
  <c r="N1317" i="2"/>
  <c r="N1572" i="2"/>
  <c r="N1888" i="2"/>
  <c r="N459" i="2"/>
  <c r="N458" i="2"/>
  <c r="N1096" i="2"/>
  <c r="N1661" i="2"/>
  <c r="N292" i="2"/>
  <c r="N931" i="2"/>
  <c r="N1485" i="2"/>
  <c r="N385" i="2"/>
  <c r="N1045" i="2"/>
  <c r="N1401" i="2"/>
  <c r="N217" i="2"/>
  <c r="N761" i="2"/>
  <c r="N1436" i="2"/>
  <c r="N1907" i="2"/>
  <c r="N1103" i="2"/>
  <c r="N1413" i="2"/>
  <c r="N1668" i="2"/>
  <c r="N171" i="2"/>
  <c r="N555" i="2"/>
  <c r="N663" i="2"/>
  <c r="N1083" i="2"/>
  <c r="N1648" i="2"/>
  <c r="N484" i="2"/>
  <c r="N1122" i="2"/>
  <c r="N1687" i="2"/>
  <c r="N322" i="2"/>
  <c r="N976" i="2"/>
  <c r="N1541" i="2"/>
  <c r="N473" i="2"/>
  <c r="N656" i="2"/>
  <c r="N1427" i="2"/>
  <c r="N1792" i="2"/>
  <c r="N482" i="2"/>
  <c r="N951" i="2"/>
  <c r="N335" i="2"/>
  <c r="N681" i="2"/>
  <c r="N560" i="2"/>
  <c r="N938" i="2"/>
  <c r="N724" i="2"/>
  <c r="N1198" i="2"/>
  <c r="N1376" i="2"/>
  <c r="N1496" i="2"/>
  <c r="N1558" i="2"/>
  <c r="N1847" i="2"/>
  <c r="N189" i="2"/>
  <c r="N317" i="2"/>
  <c r="N573" i="2"/>
  <c r="N414" i="2"/>
  <c r="N703" i="2"/>
  <c r="N920" i="2"/>
  <c r="N642" i="2"/>
  <c r="N231" i="2"/>
  <c r="N359" i="2"/>
  <c r="N625" i="2"/>
  <c r="N456" i="2"/>
  <c r="N776" i="2"/>
  <c r="N711" i="2"/>
  <c r="N789" i="2"/>
  <c r="N684" i="2"/>
  <c r="N998" i="2"/>
  <c r="N1158" i="2"/>
  <c r="N1145" i="2"/>
  <c r="N1304" i="2"/>
  <c r="N1263" i="2"/>
  <c r="N1455" i="2"/>
  <c r="N1563" i="2"/>
  <c r="N1518" i="2"/>
  <c r="N1710" i="2"/>
  <c r="N1768" i="2"/>
  <c r="N1834" i="2"/>
  <c r="N213" i="2"/>
  <c r="N252" i="2"/>
  <c r="N405" i="2"/>
  <c r="N597" i="2"/>
  <c r="N342" i="2"/>
  <c r="N502" i="2"/>
  <c r="N758" i="2"/>
  <c r="N1027" i="2"/>
  <c r="N771" i="2"/>
  <c r="N666" i="2"/>
  <c r="N980" i="2"/>
  <c r="N1140" i="2"/>
  <c r="N1063" i="2"/>
  <c r="N1191" i="2"/>
  <c r="N1318" i="2"/>
  <c r="N1446" i="2"/>
  <c r="N1373" i="2"/>
  <c r="N1502" i="2"/>
  <c r="N1577" i="2"/>
  <c r="N1705" i="2"/>
  <c r="N1628" i="2"/>
  <c r="N1757" i="2"/>
  <c r="N1782" i="2"/>
  <c r="N1816" i="2"/>
  <c r="N131" i="2"/>
  <c r="N134" i="2"/>
  <c r="N259" i="2"/>
  <c r="N387" i="2"/>
  <c r="N515" i="2"/>
  <c r="N657" i="2"/>
  <c r="N244" i="2"/>
  <c r="N314" i="2"/>
  <c r="N570" i="2"/>
  <c r="N890" i="2"/>
  <c r="N839" i="2"/>
  <c r="N953" i="2"/>
  <c r="N1208" i="2"/>
  <c r="N1258" i="2"/>
  <c r="N1313" i="2"/>
  <c r="N1507" i="2"/>
  <c r="N1568" i="2"/>
  <c r="N1722" i="2"/>
  <c r="N1884" i="2"/>
  <c r="N425" i="2"/>
  <c r="N404" i="2"/>
  <c r="N683" i="2"/>
  <c r="N910" i="2"/>
  <c r="N1049" i="2"/>
  <c r="N1042" i="2"/>
  <c r="N1093" i="2"/>
  <c r="N1348" i="2"/>
  <c r="N1403" i="2"/>
  <c r="N1607" i="2"/>
  <c r="N1658" i="2"/>
  <c r="N1815" i="2"/>
  <c r="N225" i="2"/>
  <c r="N616" i="2"/>
  <c r="N498" i="2"/>
  <c r="N834" i="2"/>
  <c r="N783" i="2"/>
  <c r="N897" i="2"/>
  <c r="N1152" i="2"/>
  <c r="N1203" i="2"/>
  <c r="N1458" i="2"/>
  <c r="N1517" i="2"/>
  <c r="N1512" i="2"/>
  <c r="N1769" i="2"/>
  <c r="N1828" i="2"/>
  <c r="N313" i="2"/>
  <c r="N348" i="2"/>
  <c r="N604" i="2"/>
  <c r="N1039" i="2"/>
  <c r="N873" i="2"/>
  <c r="N986" i="2"/>
  <c r="N1242" i="2"/>
  <c r="N1292" i="2"/>
  <c r="N1347" i="2"/>
  <c r="N1551" i="2"/>
  <c r="N1602" i="2"/>
  <c r="N1756" i="2"/>
  <c r="N127" i="2"/>
  <c r="N130" i="2"/>
  <c r="N255" i="2"/>
  <c r="N383" i="2"/>
  <c r="N511" i="2"/>
  <c r="N649" i="2"/>
  <c r="N352" i="2"/>
  <c r="N480" i="2"/>
  <c r="N612" i="2"/>
  <c r="N800" i="2"/>
  <c r="N1047" i="2"/>
  <c r="N749" i="2"/>
  <c r="N877" i="2"/>
  <c r="N708" i="2"/>
  <c r="N990" i="2"/>
  <c r="N1118" i="2"/>
  <c r="N1246" i="2"/>
  <c r="N1169" i="2"/>
  <c r="N1296" i="2"/>
  <c r="N1424" i="2"/>
  <c r="N1351" i="2"/>
  <c r="N1480" i="2"/>
  <c r="N1555" i="2"/>
  <c r="N1683" i="2"/>
  <c r="N1606" i="2"/>
  <c r="N1735" i="2"/>
  <c r="N1760" i="2"/>
  <c r="N1895" i="2"/>
  <c r="N118" i="2"/>
  <c r="N237" i="2"/>
  <c r="N240" i="2"/>
  <c r="N365" i="2"/>
  <c r="N493" i="2"/>
  <c r="N611" i="2"/>
  <c r="N334" i="2"/>
  <c r="N462" i="2"/>
  <c r="N590" i="2"/>
  <c r="N782" i="2"/>
  <c r="N1011" i="2"/>
  <c r="N968" i="2"/>
  <c r="N859" i="2"/>
  <c r="N690" i="2"/>
  <c r="N972" i="2"/>
  <c r="N1100" i="2"/>
  <c r="N1228" i="2"/>
  <c r="N1151" i="2"/>
  <c r="N1278" i="2"/>
  <c r="N1406" i="2"/>
  <c r="N1333" i="2"/>
  <c r="N1462" i="2"/>
  <c r="N1537" i="2"/>
  <c r="N1665" i="2"/>
  <c r="N1588" i="2"/>
  <c r="N1717" i="2"/>
  <c r="N1742" i="2"/>
  <c r="N1877" i="2"/>
  <c r="N1904" i="2"/>
  <c r="N219" i="2"/>
  <c r="N222" i="2"/>
  <c r="N347" i="2"/>
  <c r="N475" i="2"/>
  <c r="N603" i="2"/>
  <c r="N209" i="2"/>
  <c r="N593" i="2"/>
  <c r="N490" i="2"/>
  <c r="N810" i="2"/>
  <c r="N759" i="2"/>
  <c r="N718" i="2"/>
  <c r="N1128" i="2"/>
  <c r="N1179" i="2"/>
  <c r="N1434" i="2"/>
  <c r="N1490" i="2"/>
  <c r="N1693" i="2"/>
  <c r="N1745" i="2"/>
  <c r="N1905" i="2"/>
  <c r="N265" i="2"/>
  <c r="N324" i="2"/>
  <c r="N580" i="2"/>
  <c r="N991" i="2"/>
  <c r="N849" i="2"/>
  <c r="N963" i="2"/>
  <c r="N1218" i="2"/>
  <c r="N1268" i="2"/>
  <c r="N1323" i="2"/>
  <c r="N1523" i="2"/>
  <c r="N1578" i="2"/>
  <c r="N1732" i="2"/>
  <c r="N1894" i="2"/>
  <c r="N449" i="2"/>
  <c r="N418" i="2"/>
  <c r="N754" i="2"/>
  <c r="N940" i="2"/>
  <c r="N662" i="2"/>
  <c r="N1072" i="2"/>
  <c r="N1123" i="2"/>
  <c r="N1378" i="2"/>
  <c r="N1433" i="2"/>
  <c r="N1637" i="2"/>
  <c r="N1688" i="2"/>
  <c r="N1849" i="2"/>
  <c r="N156" i="2"/>
  <c r="N701" i="2"/>
  <c r="N524" i="2"/>
  <c r="N844" i="2"/>
  <c r="N793" i="2"/>
  <c r="N907" i="2"/>
  <c r="N1162" i="2"/>
  <c r="N1213" i="2"/>
  <c r="N1267" i="2"/>
  <c r="N1461" i="2"/>
  <c r="N1522" i="2"/>
  <c r="N1779" i="2"/>
  <c r="N1838" i="2"/>
  <c r="N183" i="2"/>
  <c r="N186" i="2"/>
  <c r="N311" i="2"/>
  <c r="N439" i="2"/>
  <c r="N567" i="2"/>
  <c r="N280" i="2"/>
  <c r="N408" i="2"/>
  <c r="N536" i="2"/>
  <c r="N691" i="2"/>
  <c r="N856" i="2"/>
  <c r="N914" i="2"/>
  <c r="N805" i="2"/>
  <c r="N636" i="2"/>
  <c r="N919" i="2"/>
  <c r="N1046" i="2"/>
  <c r="N1174" i="2"/>
  <c r="N1097" i="2"/>
  <c r="N1225" i="2"/>
  <c r="N1352" i="2"/>
  <c r="N1279" i="2"/>
  <c r="N1407" i="2"/>
  <c r="N1473" i="2"/>
  <c r="N1611" i="2"/>
  <c r="N1534" i="2"/>
  <c r="N1662" i="2"/>
  <c r="N1791" i="2"/>
  <c r="N1823" i="2"/>
  <c r="N1850" i="2"/>
  <c r="N165" i="2"/>
  <c r="N168" i="2"/>
  <c r="N293" i="2"/>
  <c r="N421" i="2"/>
  <c r="N549" i="2"/>
  <c r="N262" i="2"/>
  <c r="N390" i="2"/>
  <c r="N518" i="2"/>
  <c r="N655" i="2"/>
  <c r="N838" i="2"/>
  <c r="N896" i="2"/>
  <c r="N787" i="2"/>
  <c r="N1021" i="2"/>
  <c r="N901" i="2"/>
  <c r="N1028" i="2"/>
  <c r="N1156" i="2"/>
  <c r="N1079" i="2"/>
  <c r="N1207" i="2"/>
  <c r="N1334" i="2"/>
  <c r="N1261" i="2"/>
  <c r="N1389" i="2"/>
  <c r="N1525" i="2"/>
  <c r="N1593" i="2"/>
  <c r="N1516" i="2"/>
  <c r="N1644" i="2"/>
  <c r="N1773" i="2"/>
  <c r="N1798" i="2"/>
  <c r="N1832" i="2"/>
  <c r="N147" i="2"/>
  <c r="N150" i="2"/>
  <c r="N275" i="2"/>
  <c r="N403" i="2"/>
  <c r="N531" i="2"/>
  <c r="N689" i="2"/>
  <c r="N305" i="2"/>
  <c r="N346" i="2"/>
  <c r="N602" i="2"/>
  <c r="N1035" i="2"/>
  <c r="N871" i="2"/>
  <c r="N984" i="2"/>
  <c r="N1240" i="2"/>
  <c r="N1290" i="2"/>
  <c r="N1345" i="2"/>
  <c r="N1549" i="2"/>
  <c r="N1600" i="2"/>
  <c r="N1754" i="2"/>
  <c r="N117" i="2"/>
  <c r="N489" i="2"/>
  <c r="N436" i="2"/>
  <c r="N756" i="2"/>
  <c r="N942" i="2"/>
  <c r="N664" i="2"/>
  <c r="N1074" i="2"/>
  <c r="N1125" i="2"/>
  <c r="N1380" i="2"/>
  <c r="N1435" i="2"/>
  <c r="N1639" i="2"/>
  <c r="N1690" i="2"/>
  <c r="N1851" i="2"/>
  <c r="N164" i="2"/>
  <c r="N258" i="2"/>
  <c r="N530" i="2"/>
  <c r="N866" i="2"/>
  <c r="N815" i="2"/>
  <c r="N929" i="2"/>
  <c r="N1184" i="2"/>
  <c r="N1235" i="2"/>
  <c r="N1289" i="2"/>
  <c r="N1483" i="2"/>
  <c r="N1544" i="2"/>
  <c r="N1801" i="2"/>
  <c r="N1860" i="2"/>
  <c r="N377" i="2"/>
  <c r="N380" i="2"/>
  <c r="N635" i="2"/>
  <c r="N731" i="2"/>
  <c r="N1001" i="2"/>
  <c r="N1018" i="2"/>
  <c r="N1069" i="2"/>
  <c r="N1324" i="2"/>
  <c r="N1379" i="2"/>
  <c r="N1583" i="2"/>
  <c r="N1634" i="2"/>
  <c r="N1788" i="2"/>
  <c r="N1020" i="2"/>
  <c r="N1326" i="2"/>
  <c r="N1585" i="2"/>
  <c r="N1790" i="2"/>
  <c r="N267" i="2"/>
  <c r="N273" i="2"/>
  <c r="N855" i="2"/>
  <c r="N1329" i="2"/>
  <c r="N1900" i="2"/>
  <c r="N926" i="2"/>
  <c r="N1364" i="2"/>
  <c r="N1835" i="2"/>
  <c r="N850" i="2"/>
  <c r="N1219" i="2"/>
  <c r="N1785" i="2"/>
  <c r="N606" i="2"/>
  <c r="N1053" i="2"/>
  <c r="N1618" i="2"/>
  <c r="N1244" i="2"/>
  <c r="N1349" i="2"/>
  <c r="N1604" i="2"/>
  <c r="N116" i="2"/>
  <c r="N491" i="2"/>
  <c r="N522" i="2"/>
  <c r="N1160" i="2"/>
  <c r="N1520" i="2"/>
  <c r="N356" i="2"/>
  <c r="N994" i="2"/>
  <c r="N1559" i="2"/>
  <c r="N513" i="2"/>
  <c r="N694" i="2"/>
  <c r="N1466" i="2"/>
  <c r="N220" i="2"/>
  <c r="N825" i="2"/>
  <c r="N1299" i="2"/>
  <c r="N1870" i="2"/>
  <c r="N1135" i="2"/>
  <c r="N1445" i="2"/>
  <c r="N1700" i="2"/>
  <c r="N203" i="2"/>
  <c r="N587" i="2"/>
  <c r="N778" i="2"/>
  <c r="N1147" i="2"/>
  <c r="N1712" i="2"/>
  <c r="N548" i="2"/>
  <c r="N1186" i="2"/>
  <c r="N1546" i="2"/>
  <c r="N386" i="2"/>
  <c r="N1040" i="2"/>
  <c r="N1605" i="2"/>
  <c r="N601" i="2"/>
  <c r="N720" i="2"/>
  <c r="N1492" i="2"/>
  <c r="N925" i="2"/>
  <c r="N1231" i="2"/>
  <c r="N1479" i="2"/>
  <c r="N1797" i="2"/>
  <c r="N174" i="2"/>
  <c r="N268" i="2"/>
  <c r="N900" i="2"/>
  <c r="N1338" i="2"/>
  <c r="N1802" i="2"/>
  <c r="N804" i="2"/>
  <c r="N1173" i="2"/>
  <c r="N1739" i="2"/>
  <c r="N578" i="2"/>
  <c r="N1232" i="2"/>
  <c r="N1592" i="2"/>
  <c r="N428" i="2"/>
  <c r="N1066" i="2"/>
  <c r="N1631" i="2"/>
  <c r="N207" i="2"/>
  <c r="N399" i="2"/>
  <c r="N304" i="2"/>
  <c r="N752" i="2"/>
  <c r="N765" i="2"/>
  <c r="N943" i="2"/>
  <c r="N1121" i="2"/>
  <c r="N1440" i="2"/>
  <c r="N1497" i="2"/>
  <c r="N1686" i="2"/>
  <c r="N1911" i="2"/>
  <c r="N128" i="2"/>
  <c r="N381" i="2"/>
  <c r="N645" i="2"/>
  <c r="N478" i="2"/>
  <c r="N798" i="2"/>
  <c r="N747" i="2"/>
  <c r="N706" i="2"/>
  <c r="N170" i="2"/>
  <c r="N423" i="2"/>
  <c r="N264" i="2"/>
  <c r="N520" i="2"/>
  <c r="N808" i="2"/>
  <c r="N898" i="2"/>
  <c r="N853" i="2"/>
  <c r="N716" i="2"/>
  <c r="N1030" i="2"/>
  <c r="N1222" i="2"/>
  <c r="N1177" i="2"/>
  <c r="N1336" i="2"/>
  <c r="N1327" i="2"/>
  <c r="N1488" i="2"/>
  <c r="N1595" i="2"/>
  <c r="N1582" i="2"/>
  <c r="N1743" i="2"/>
  <c r="N1800" i="2"/>
  <c r="N1898" i="2"/>
  <c r="N245" i="2"/>
  <c r="N277" i="2"/>
  <c r="N469" i="2"/>
  <c r="N627" i="2"/>
  <c r="N374" i="2"/>
  <c r="N566" i="2"/>
  <c r="N790" i="2"/>
  <c r="N725" i="2"/>
  <c r="N835" i="2"/>
  <c r="N698" i="2"/>
  <c r="N1012" i="2"/>
  <c r="N1172" i="2"/>
  <c r="N1095" i="2"/>
  <c r="N1223" i="2"/>
  <c r="N1350" i="2"/>
  <c r="N1277" i="2"/>
  <c r="N1405" i="2"/>
  <c r="N1471" i="2"/>
  <c r="N1609" i="2"/>
  <c r="N1532" i="2"/>
  <c r="N1660" i="2"/>
  <c r="N1789" i="2"/>
  <c r="N1819" i="2"/>
  <c r="N1848" i="2"/>
  <c r="N163" i="2"/>
  <c r="N166" i="2"/>
  <c r="N291" i="2"/>
  <c r="N419" i="2"/>
  <c r="N547" i="2"/>
  <c r="N260" i="2"/>
  <c r="N369" i="2"/>
  <c r="N378" i="2"/>
  <c r="N631" i="2"/>
  <c r="N729" i="2"/>
  <c r="N997" i="2"/>
  <c r="N1016" i="2"/>
  <c r="N1067" i="2"/>
  <c r="N1322" i="2"/>
  <c r="N1377" i="2"/>
  <c r="N1581" i="2"/>
  <c r="N1632" i="2"/>
  <c r="N1786" i="2"/>
  <c r="N169" i="2"/>
  <c r="N553" i="2"/>
  <c r="N468" i="2"/>
  <c r="N788" i="2"/>
  <c r="N979" i="2"/>
  <c r="N696" i="2"/>
  <c r="N1106" i="2"/>
  <c r="N1157" i="2"/>
  <c r="N1412" i="2"/>
  <c r="N1468" i="2"/>
  <c r="N1671" i="2"/>
  <c r="N1723" i="2"/>
  <c r="N1883" i="2"/>
  <c r="N228" i="2"/>
  <c r="N306" i="2"/>
  <c r="N562" i="2"/>
  <c r="N987" i="2"/>
  <c r="N847" i="2"/>
  <c r="N961" i="2"/>
  <c r="N1216" i="2"/>
  <c r="N1266" i="2"/>
  <c r="N1321" i="2"/>
  <c r="N1519" i="2"/>
  <c r="N1576" i="2"/>
  <c r="N1730" i="2"/>
  <c r="N1892" i="2"/>
  <c r="N441" i="2"/>
  <c r="N412" i="2"/>
  <c r="N699" i="2"/>
  <c r="N918" i="2"/>
  <c r="N640" i="2"/>
  <c r="N1050" i="2"/>
  <c r="N1101" i="2"/>
  <c r="N1356" i="2"/>
  <c r="N1411" i="2"/>
  <c r="N1615" i="2"/>
  <c r="N1666" i="2"/>
  <c r="N1827" i="2"/>
  <c r="N159" i="2"/>
  <c r="N162" i="2"/>
  <c r="N287" i="2"/>
  <c r="N415" i="2"/>
  <c r="N543" i="2"/>
  <c r="N256" i="2"/>
  <c r="N384" i="2"/>
  <c r="N512" i="2"/>
  <c r="N643" i="2"/>
  <c r="N832" i="2"/>
  <c r="N735" i="2"/>
  <c r="N781" i="2"/>
  <c r="N1009" i="2"/>
  <c r="N895" i="2"/>
  <c r="N1022" i="2"/>
  <c r="N1150" i="2"/>
  <c r="N1073" i="2"/>
  <c r="N1201" i="2"/>
  <c r="N1328" i="2"/>
  <c r="N1456" i="2"/>
  <c r="N1383" i="2"/>
  <c r="N1513" i="2"/>
  <c r="N1587" i="2"/>
  <c r="N1715" i="2"/>
  <c r="N1638" i="2"/>
  <c r="N1767" i="2"/>
  <c r="N1826" i="2"/>
  <c r="N141" i="2"/>
  <c r="N144" i="2"/>
  <c r="N269" i="2"/>
  <c r="N397" i="2"/>
  <c r="N525" i="2"/>
  <c r="N677" i="2"/>
  <c r="N366" i="2"/>
  <c r="N494" i="2"/>
  <c r="N607" i="2"/>
  <c r="N814" i="2"/>
  <c r="N717" i="2"/>
  <c r="N763" i="2"/>
  <c r="N891" i="2"/>
  <c r="N722" i="2"/>
  <c r="N1004" i="2"/>
  <c r="N1132" i="2"/>
  <c r="N1055" i="2"/>
  <c r="N1183" i="2"/>
  <c r="N1310" i="2"/>
  <c r="N1438" i="2"/>
  <c r="N1365" i="2"/>
  <c r="N1494" i="2"/>
  <c r="N1569" i="2"/>
  <c r="N1697" i="2"/>
  <c r="N1620" i="2"/>
  <c r="N1749" i="2"/>
  <c r="N1774" i="2"/>
  <c r="N1909" i="2"/>
  <c r="N115" i="2"/>
  <c r="N126" i="2"/>
  <c r="N251" i="2"/>
  <c r="N379" i="2"/>
  <c r="N507" i="2"/>
  <c r="N641" i="2"/>
  <c r="N212" i="2"/>
  <c r="N298" i="2"/>
  <c r="N554" i="2"/>
  <c r="N874" i="2"/>
  <c r="N823" i="2"/>
  <c r="N937" i="2"/>
  <c r="N1192" i="2"/>
  <c r="N1243" i="2"/>
  <c r="N1297" i="2"/>
  <c r="N1491" i="2"/>
  <c r="N1552" i="2"/>
  <c r="N1809" i="2"/>
  <c r="N1868" i="2"/>
  <c r="N393" i="2"/>
  <c r="N388" i="2"/>
  <c r="N651" i="2"/>
  <c r="N894" i="2"/>
  <c r="N1017" i="2"/>
  <c r="N1026" i="2"/>
  <c r="N1077" i="2"/>
  <c r="N1332" i="2"/>
  <c r="N1387" i="2"/>
  <c r="N1591" i="2"/>
  <c r="N1642" i="2"/>
  <c r="N1796" i="2"/>
  <c r="N193" i="2"/>
  <c r="N577" i="2"/>
  <c r="N818" i="2"/>
  <c r="N767" i="2"/>
  <c r="N726" i="2"/>
  <c r="N1136" i="2"/>
  <c r="N1187" i="2"/>
  <c r="N1442" i="2"/>
  <c r="N1498" i="2"/>
  <c r="N1701" i="2"/>
  <c r="N1753" i="2"/>
  <c r="N1812" i="2"/>
  <c r="N281" i="2"/>
  <c r="N332" i="2"/>
  <c r="N588" i="2"/>
  <c r="N1007" i="2"/>
  <c r="N857" i="2"/>
  <c r="N975" i="2"/>
  <c r="N1226" i="2"/>
  <c r="N1276" i="2"/>
  <c r="N1331" i="2"/>
  <c r="N1535" i="2"/>
  <c r="N1586" i="2"/>
  <c r="N1740" i="2"/>
  <c r="N1902" i="2"/>
  <c r="N215" i="2"/>
  <c r="N218" i="2"/>
  <c r="N343" i="2"/>
  <c r="N471" i="2"/>
  <c r="N599" i="2"/>
  <c r="N312" i="2"/>
  <c r="N440" i="2"/>
  <c r="N568" i="2"/>
  <c r="N760" i="2"/>
  <c r="N888" i="2"/>
  <c r="N946" i="2"/>
  <c r="N837" i="2"/>
  <c r="N668" i="2"/>
  <c r="N1078" i="2"/>
  <c r="N1206" i="2"/>
  <c r="N1129" i="2"/>
  <c r="N1256" i="2"/>
  <c r="N1384" i="2"/>
  <c r="N1311" i="2"/>
  <c r="N1439" i="2"/>
  <c r="N1505" i="2"/>
  <c r="N1643" i="2"/>
  <c r="N1566" i="2"/>
  <c r="N1694" i="2"/>
  <c r="N1720" i="2"/>
  <c r="N1855" i="2"/>
  <c r="N1882" i="2"/>
  <c r="N197" i="2"/>
  <c r="N200" i="2"/>
  <c r="N325" i="2"/>
  <c r="N453" i="2"/>
  <c r="N581" i="2"/>
  <c r="N294" i="2"/>
  <c r="N422" i="2"/>
  <c r="N550" i="2"/>
  <c r="N870" i="2"/>
  <c r="N928" i="2"/>
  <c r="N819" i="2"/>
  <c r="N650" i="2"/>
  <c r="N933" i="2"/>
  <c r="N1060" i="2"/>
  <c r="N1188" i="2"/>
  <c r="N1843" i="2"/>
  <c r="N934" i="2"/>
  <c r="N1337" i="2"/>
  <c r="N257" i="2"/>
  <c r="N712" i="2"/>
  <c r="N1597" i="2"/>
  <c r="N394" i="2"/>
  <c r="N1856" i="2"/>
  <c r="N1285" i="2"/>
  <c r="N1747" i="2"/>
  <c r="N812" i="2"/>
  <c r="N1346" i="2"/>
  <c r="N1862" i="2"/>
  <c r="N817" i="2"/>
  <c r="N1457" i="2"/>
  <c r="N529" i="2"/>
  <c r="N1861" i="2"/>
  <c r="N1390" i="2"/>
  <c r="N1554" i="2"/>
  <c r="N556" i="2"/>
  <c r="N1155" i="2"/>
  <c r="N1764" i="2"/>
  <c r="N707" i="2"/>
  <c r="N1265" i="2"/>
  <c r="N148" i="2"/>
  <c r="N1758" i="2"/>
  <c r="N1294" i="2"/>
  <c r="N1363" i="2"/>
  <c r="N345" i="2"/>
  <c r="N913" i="2"/>
  <c r="N1623" i="2"/>
  <c r="N420" i="2"/>
  <c r="N1224" i="2"/>
  <c r="N523" i="2"/>
  <c r="N1636" i="2"/>
  <c r="N1071" i="2"/>
  <c r="N1763" i="2"/>
  <c r="N1508" i="2"/>
  <c r="N1197" i="2"/>
  <c r="N736" i="2"/>
  <c r="N828" i="2"/>
  <c r="N637" i="2"/>
  <c r="N1833" i="2"/>
  <c r="N1621" i="2"/>
  <c r="N1362" i="2"/>
  <c r="N1056" i="2"/>
  <c r="N924" i="2"/>
  <c r="N402" i="2"/>
  <c r="N1878" i="2"/>
  <c r="N1562" i="2"/>
  <c r="N1307" i="2"/>
  <c r="N1202" i="2"/>
  <c r="N833" i="2"/>
  <c r="N564" i="2"/>
  <c r="N236" i="2"/>
  <c r="N1729" i="2"/>
  <c r="N1474" i="2"/>
  <c r="N1163" i="2"/>
  <c r="N702" i="2"/>
  <c r="N794" i="2"/>
  <c r="N561" i="2"/>
  <c r="N595" i="2"/>
  <c r="N339" i="2"/>
  <c r="N211" i="2"/>
  <c r="N1869" i="2"/>
  <c r="N1708" i="2"/>
  <c r="N1657" i="2"/>
  <c r="N1453" i="2"/>
  <c r="N1398" i="2"/>
  <c r="N1143" i="2"/>
  <c r="N965" i="2"/>
  <c r="N995" i="2"/>
  <c r="N454" i="2"/>
  <c r="N357" i="2"/>
  <c r="N1887" i="2"/>
  <c r="N1675" i="2"/>
  <c r="N1416" i="2"/>
  <c r="N1110" i="2"/>
  <c r="N741" i="2"/>
  <c r="N472" i="2"/>
  <c r="N375" i="2"/>
  <c r="N1804" i="2"/>
  <c r="N1340" i="2"/>
  <c r="N902" i="2"/>
  <c r="N1876" i="2"/>
  <c r="N1305" i="2"/>
  <c r="N831" i="2"/>
  <c r="N196" i="2"/>
  <c r="N1451" i="2"/>
  <c r="N680" i="2"/>
  <c r="N521" i="2"/>
  <c r="N1565" i="2"/>
  <c r="N1000" i="2"/>
  <c r="N362" i="2"/>
  <c r="N411" i="2"/>
  <c r="N1840" i="2"/>
  <c r="N1524" i="2"/>
  <c r="N1269" i="2"/>
  <c r="N1164" i="2"/>
  <c r="N795" i="2"/>
  <c r="N526" i="2"/>
  <c r="N429" i="2"/>
  <c r="N1858" i="2"/>
  <c r="N1542" i="2"/>
  <c r="N1287" i="2"/>
  <c r="N1182" i="2"/>
  <c r="N813" i="2"/>
  <c r="N544" i="2"/>
  <c r="N447" i="2"/>
  <c r="N1891" i="2"/>
  <c r="N1420" i="2"/>
  <c r="N745" i="2"/>
  <c r="N185" i="2"/>
  <c r="N1385" i="2"/>
  <c r="N1013" i="2"/>
  <c r="N353" i="2"/>
  <c r="N1469" i="2"/>
  <c r="N915" i="2"/>
  <c r="N266" i="2"/>
  <c r="N1645" i="2"/>
  <c r="N1080" i="2"/>
  <c r="N442" i="2"/>
  <c r="N451" i="2"/>
  <c r="N1880" i="2"/>
  <c r="N1564" i="2"/>
  <c r="N1309" i="2"/>
  <c r="N1204" i="2"/>
  <c r="N944" i="2"/>
  <c r="N693" i="2"/>
  <c r="N119" i="2"/>
  <c r="N1659" i="2"/>
  <c r="N1209" i="2"/>
  <c r="N885" i="2"/>
  <c r="N328" i="2"/>
  <c r="N811" i="2"/>
  <c r="N445" i="2"/>
  <c r="N1635" i="2"/>
  <c r="N829" i="2"/>
  <c r="N146" i="2"/>
  <c r="N1799" i="2"/>
  <c r="N1481" i="2"/>
  <c r="N1233" i="2"/>
  <c r="N927" i="2"/>
  <c r="N864" i="2"/>
  <c r="N288" i="2"/>
  <c r="N194" i="2"/>
  <c r="N1679" i="2"/>
  <c r="N1114" i="2"/>
  <c r="N476" i="2"/>
  <c r="N1640" i="2"/>
  <c r="N1075" i="2"/>
  <c r="N615" i="2"/>
  <c r="N1787" i="2"/>
  <c r="N1221" i="2"/>
  <c r="N852" i="2"/>
  <c r="N1857" i="2"/>
  <c r="N1386" i="2"/>
  <c r="N948" i="2"/>
  <c r="N122" i="2"/>
  <c r="N198" i="2"/>
  <c r="N1718" i="2"/>
  <c r="N1503" i="2"/>
  <c r="N1255" i="2"/>
  <c r="N730" i="2"/>
  <c r="N598" i="2"/>
  <c r="N341" i="2"/>
  <c r="N1775" i="2"/>
  <c r="N1359" i="2"/>
  <c r="N1094" i="2"/>
  <c r="N840" i="2"/>
  <c r="N234" i="2"/>
  <c r="N542" i="2"/>
  <c r="N1874" i="2"/>
  <c r="N1185" i="2"/>
  <c r="N432" i="2"/>
  <c r="N120" i="2"/>
  <c r="N239" i="2"/>
  <c r="N242" i="2"/>
  <c r="N367" i="2"/>
  <c r="N495" i="2"/>
  <c r="N618" i="2"/>
  <c r="N336" i="2"/>
  <c r="N464" i="2"/>
  <c r="N592" i="2"/>
  <c r="N784" i="2"/>
  <c r="N1015" i="2"/>
  <c r="N970" i="2"/>
  <c r="N861" i="2"/>
  <c r="N692" i="2"/>
  <c r="N974" i="2"/>
  <c r="N1102" i="2"/>
  <c r="N1230" i="2"/>
  <c r="N1153" i="2"/>
  <c r="N1280" i="2"/>
  <c r="N1408" i="2"/>
  <c r="N1335" i="2"/>
  <c r="N1464" i="2"/>
  <c r="N1539" i="2"/>
  <c r="N1667" i="2"/>
  <c r="N1590" i="2"/>
  <c r="N1719" i="2"/>
  <c r="N1744" i="2"/>
  <c r="N1879" i="2"/>
  <c r="N1906" i="2"/>
  <c r="N221" i="2"/>
  <c r="N224" i="2"/>
  <c r="N349" i="2"/>
  <c r="N477" i="2"/>
  <c r="N608" i="2"/>
  <c r="N318" i="2"/>
  <c r="N446" i="2"/>
  <c r="N574" i="2"/>
  <c r="N766" i="2"/>
  <c r="N977" i="2"/>
  <c r="N952" i="2"/>
  <c r="N843" i="2"/>
  <c r="N674" i="2"/>
  <c r="N135" i="2"/>
  <c r="N138" i="2"/>
  <c r="N263" i="2"/>
  <c r="N391" i="2"/>
  <c r="N519" i="2"/>
  <c r="N665" i="2"/>
  <c r="N360" i="2"/>
  <c r="N488" i="2"/>
  <c r="N628" i="2"/>
  <c r="N175" i="2"/>
  <c r="N178" i="2"/>
  <c r="N303" i="2"/>
  <c r="N431" i="2"/>
  <c r="N559" i="2"/>
  <c r="N272" i="2"/>
  <c r="N400" i="2"/>
  <c r="N528" i="2"/>
  <c r="N675" i="2"/>
  <c r="N848" i="2"/>
  <c r="N906" i="2"/>
  <c r="N797" i="2"/>
  <c r="N1041" i="2"/>
  <c r="N911" i="2"/>
  <c r="N1038" i="2"/>
  <c r="N1166" i="2"/>
  <c r="N1089" i="2"/>
  <c r="N1217" i="2"/>
  <c r="N1344" i="2"/>
  <c r="N1271" i="2"/>
  <c r="N1399" i="2"/>
  <c r="N1465" i="2"/>
  <c r="N1603" i="2"/>
  <c r="N1526" i="2"/>
  <c r="N1654" i="2"/>
  <c r="N1783" i="2"/>
  <c r="N1808" i="2"/>
  <c r="N1842" i="2"/>
  <c r="N157" i="2"/>
  <c r="N160" i="2"/>
  <c r="N285" i="2"/>
  <c r="N413" i="2"/>
  <c r="N541" i="2"/>
  <c r="N254" i="2"/>
  <c r="N382" i="2"/>
  <c r="N510" i="2"/>
  <c r="N639" i="2"/>
  <c r="N830" i="2"/>
  <c r="N733" i="2"/>
  <c r="N779" i="2"/>
  <c r="N1005" i="2"/>
  <c r="N893" i="2"/>
  <c r="N199" i="2"/>
  <c r="N202" i="2"/>
  <c r="N327" i="2"/>
  <c r="N455" i="2"/>
  <c r="N583" i="2"/>
  <c r="N296" i="2"/>
  <c r="N424" i="2"/>
  <c r="N552" i="2"/>
  <c r="N744" i="2"/>
  <c r="N872" i="2"/>
  <c r="N930" i="2"/>
  <c r="N821" i="2"/>
  <c r="N652" i="2"/>
  <c r="N935" i="2"/>
  <c r="N1062" i="2"/>
  <c r="N1190" i="2"/>
  <c r="N1113" i="2"/>
  <c r="N1241" i="2"/>
  <c r="N1368" i="2"/>
  <c r="N1295" i="2"/>
  <c r="N1423" i="2"/>
  <c r="N1489" i="2"/>
  <c r="N1627" i="2"/>
  <c r="N1550" i="2"/>
  <c r="N1678" i="2"/>
  <c r="N1807" i="2"/>
  <c r="N1839" i="2"/>
  <c r="N1866" i="2"/>
  <c r="N181" i="2"/>
  <c r="N184" i="2"/>
  <c r="N309" i="2"/>
  <c r="N437" i="2"/>
  <c r="N565" i="2"/>
  <c r="N278" i="2"/>
  <c r="N406" i="2"/>
  <c r="N534" i="2"/>
  <c r="N687" i="2"/>
  <c r="N854" i="2"/>
  <c r="N912" i="2"/>
  <c r="N803" i="2"/>
  <c r="N634" i="2"/>
  <c r="N917" i="2"/>
  <c r="N1044" i="2"/>
  <c r="N1776" i="2"/>
  <c r="N1622" i="2"/>
  <c r="N1571" i="2"/>
  <c r="N1367" i="2"/>
  <c r="N1312" i="2"/>
  <c r="N1057" i="2"/>
  <c r="N1006" i="2"/>
  <c r="N973" i="2"/>
  <c r="N719" i="2"/>
  <c r="N614" i="2"/>
  <c r="N368" i="2"/>
  <c r="N527" i="2"/>
  <c r="N271" i="2"/>
  <c r="N143" i="2"/>
  <c r="X37" i="11"/>
  <c r="Q38" i="11"/>
  <c r="W27" i="11"/>
  <c r="Y27" i="11" s="1"/>
  <c r="Z27" i="11" s="1"/>
  <c r="AA27" i="11" s="1"/>
  <c r="AB27" i="11" s="1"/>
  <c r="E41" i="11"/>
  <c r="E90" i="2"/>
  <c r="F90" i="2" s="1"/>
  <c r="G91" i="2"/>
  <c r="A91" i="2"/>
  <c r="D91" i="2"/>
  <c r="C91" i="2"/>
  <c r="B91" i="2"/>
  <c r="C42" i="11"/>
  <c r="D42" i="11"/>
  <c r="F42" i="11"/>
  <c r="B42" i="11"/>
  <c r="K44" i="11"/>
  <c r="A43" i="11"/>
  <c r="W26" i="11"/>
  <c r="Y26" i="11" s="1"/>
  <c r="Z26" i="11" s="1"/>
  <c r="AA26" i="11" s="1"/>
  <c r="AB26" i="11" s="1"/>
  <c r="W25" i="11"/>
  <c r="Y25" i="11" s="1"/>
  <c r="Z25" i="11" s="1"/>
  <c r="AA25" i="11" s="1"/>
  <c r="AB25" i="11" s="1"/>
  <c r="W29" i="11"/>
  <c r="Y29" i="11" s="1"/>
  <c r="Z29" i="11" s="1"/>
  <c r="AA29" i="11" s="1"/>
  <c r="AB29" i="11" s="1"/>
  <c r="N34" i="4"/>
  <c r="O33" i="4" s="1"/>
  <c r="F26" i="11"/>
  <c r="F25" i="11"/>
  <c r="W24" i="11"/>
  <c r="Y24" i="11" s="1"/>
  <c r="Z24" i="11" s="1"/>
  <c r="AA24" i="11" s="1"/>
  <c r="AB24" i="11" s="1"/>
  <c r="F24" i="11"/>
  <c r="F23" i="11"/>
  <c r="F27" i="11"/>
  <c r="F28" i="11"/>
  <c r="H36" i="2" l="1"/>
  <c r="E47" i="2"/>
  <c r="E34" i="2" s="1"/>
  <c r="G34" i="2" s="1"/>
  <c r="P570" i="2"/>
  <c r="X70" i="2"/>
  <c r="X72" i="2"/>
  <c r="X66" i="2"/>
  <c r="X67" i="2"/>
  <c r="X71" i="2"/>
  <c r="B37" i="2" s="1"/>
  <c r="D37" i="2" s="1"/>
  <c r="X69" i="2"/>
  <c r="P2051" i="2"/>
  <c r="P1972" i="2"/>
  <c r="P1921" i="2"/>
  <c r="P2177" i="2"/>
  <c r="P1968" i="2"/>
  <c r="P2064" i="2"/>
  <c r="P2011" i="2"/>
  <c r="P1953" i="2"/>
  <c r="P2204" i="2"/>
  <c r="P1997" i="2"/>
  <c r="P2153" i="2"/>
  <c r="P2108" i="2"/>
  <c r="P1957" i="2"/>
  <c r="P2093" i="2"/>
  <c r="P2088" i="2"/>
  <c r="P2076" i="2"/>
  <c r="P2152" i="2"/>
  <c r="P1945" i="2"/>
  <c r="P2057" i="2"/>
  <c r="P2132" i="2"/>
  <c r="P1923" i="2"/>
  <c r="P1915" i="2"/>
  <c r="P1987" i="2"/>
  <c r="P2085" i="2"/>
  <c r="P2140" i="2"/>
  <c r="P2160" i="2"/>
  <c r="P1996" i="2"/>
  <c r="P2035" i="2"/>
  <c r="P2115" i="2"/>
  <c r="P1992" i="2"/>
  <c r="P2069" i="2"/>
  <c r="P2197" i="2"/>
  <c r="P2189" i="2"/>
  <c r="P2025" i="2"/>
  <c r="P2165" i="2"/>
  <c r="P2004" i="2"/>
  <c r="P2145" i="2"/>
  <c r="P1980" i="2"/>
  <c r="P2019" i="2"/>
  <c r="P2161" i="2"/>
  <c r="P2059" i="2"/>
  <c r="P1956" i="2"/>
  <c r="P2156" i="2"/>
  <c r="P2053" i="2"/>
  <c r="P1952" i="2"/>
  <c r="P2155" i="2"/>
  <c r="P2052" i="2"/>
  <c r="P1949" i="2"/>
  <c r="P2170" i="2"/>
  <c r="P2106" i="2"/>
  <c r="P2042" i="2"/>
  <c r="P1978" i="2"/>
  <c r="P1914" i="2"/>
  <c r="P2151" i="2"/>
  <c r="P2087" i="2"/>
  <c r="P2023" i="2"/>
  <c r="P1959" i="2"/>
  <c r="P2190" i="2"/>
  <c r="P2126" i="2"/>
  <c r="P2062" i="2"/>
  <c r="P1998" i="2"/>
  <c r="P1934" i="2"/>
  <c r="P2100" i="2"/>
  <c r="P2139" i="2"/>
  <c r="P1973" i="2"/>
  <c r="P1932" i="2"/>
  <c r="P2056" i="2"/>
  <c r="P1948" i="2"/>
  <c r="P2049" i="2"/>
  <c r="P2137" i="2"/>
  <c r="P2171" i="2"/>
  <c r="P2005" i="2"/>
  <c r="P2147" i="2"/>
  <c r="P1984" i="2"/>
  <c r="P2124" i="2"/>
  <c r="P1960" i="2"/>
  <c r="P1979" i="2"/>
  <c r="P2148" i="2"/>
  <c r="P2045" i="2"/>
  <c r="P1944" i="2"/>
  <c r="P2144" i="2"/>
  <c r="P2041" i="2"/>
  <c r="P1939" i="2"/>
  <c r="P2141" i="2"/>
  <c r="P2040" i="2"/>
  <c r="P1937" i="2"/>
  <c r="P2162" i="2"/>
  <c r="P2098" i="2"/>
  <c r="P2034" i="2"/>
  <c r="P1970" i="2"/>
  <c r="P2207" i="2"/>
  <c r="P2143" i="2"/>
  <c r="P2079" i="2"/>
  <c r="P2015" i="2"/>
  <c r="P1951" i="2"/>
  <c r="P2182" i="2"/>
  <c r="P2118" i="2"/>
  <c r="P2054" i="2"/>
  <c r="P1990" i="2"/>
  <c r="P1926" i="2"/>
  <c r="P2060" i="2"/>
  <c r="P2120" i="2"/>
  <c r="P1955" i="2"/>
  <c r="P2176" i="2"/>
  <c r="P1993" i="2"/>
  <c r="P2192" i="2"/>
  <c r="P2029" i="2"/>
  <c r="P2075" i="2"/>
  <c r="P2149" i="2"/>
  <c r="P1985" i="2"/>
  <c r="P2125" i="2"/>
  <c r="P1961" i="2"/>
  <c r="P2101" i="2"/>
  <c r="P1940" i="2"/>
  <c r="P1936" i="2"/>
  <c r="P2136" i="2"/>
  <c r="P2033" i="2"/>
  <c r="P1931" i="2"/>
  <c r="P2131" i="2"/>
  <c r="P2028" i="2"/>
  <c r="P1925" i="2"/>
  <c r="P2129" i="2"/>
  <c r="P2027" i="2"/>
  <c r="P1924" i="2"/>
  <c r="P2154" i="2"/>
  <c r="P2090" i="2"/>
  <c r="P2026" i="2"/>
  <c r="P1962" i="2"/>
  <c r="P2199" i="2"/>
  <c r="P2135" i="2"/>
  <c r="P2071" i="2"/>
  <c r="P2007" i="2"/>
  <c r="P1943" i="2"/>
  <c r="P2174" i="2"/>
  <c r="P2110" i="2"/>
  <c r="P2046" i="2"/>
  <c r="P1982" i="2"/>
  <c r="P1918" i="2"/>
  <c r="P2037" i="2"/>
  <c r="P2099" i="2"/>
  <c r="P1933" i="2"/>
  <c r="P2113" i="2"/>
  <c r="P2196" i="2"/>
  <c r="P2172" i="2"/>
  <c r="P2009" i="2"/>
  <c r="P2012" i="2"/>
  <c r="P2128" i="2"/>
  <c r="P1965" i="2"/>
  <c r="P2107" i="2"/>
  <c r="P1941" i="2"/>
  <c r="P2083" i="2"/>
  <c r="P1920" i="2"/>
  <c r="P1916" i="2"/>
  <c r="P2123" i="2"/>
  <c r="P2020" i="2"/>
  <c r="P1917" i="2"/>
  <c r="P2117" i="2"/>
  <c r="P2016" i="2"/>
  <c r="P1913" i="2"/>
  <c r="P2116" i="2"/>
  <c r="P2013" i="2"/>
  <c r="P2210" i="2"/>
  <c r="P2146" i="2"/>
  <c r="P2082" i="2"/>
  <c r="P2018" i="2"/>
  <c r="P1954" i="2"/>
  <c r="P2191" i="2"/>
  <c r="P2127" i="2"/>
  <c r="P2063" i="2"/>
  <c r="P1999" i="2"/>
  <c r="P1935" i="2"/>
  <c r="P2166" i="2"/>
  <c r="P2102" i="2"/>
  <c r="P2038" i="2"/>
  <c r="P1974" i="2"/>
  <c r="P2061" i="2"/>
  <c r="P2203" i="2"/>
  <c r="P2212" i="2"/>
  <c r="P2109" i="2"/>
  <c r="P2008" i="2"/>
  <c r="P2208" i="2"/>
  <c r="P2105" i="2"/>
  <c r="P2003" i="2"/>
  <c r="P2205" i="2"/>
  <c r="P2104" i="2"/>
  <c r="P2001" i="2"/>
  <c r="P2202" i="2"/>
  <c r="P2138" i="2"/>
  <c r="P2074" i="2"/>
  <c r="P2010" i="2"/>
  <c r="P1946" i="2"/>
  <c r="P2183" i="2"/>
  <c r="P2119" i="2"/>
  <c r="P2055" i="2"/>
  <c r="P1991" i="2"/>
  <c r="P1927" i="2"/>
  <c r="P2158" i="2"/>
  <c r="P2094" i="2"/>
  <c r="P2030" i="2"/>
  <c r="P1966" i="2"/>
  <c r="P2043" i="2"/>
  <c r="P2163" i="2"/>
  <c r="P2200" i="2"/>
  <c r="P2097" i="2"/>
  <c r="P1995" i="2"/>
  <c r="P2195" i="2"/>
  <c r="P2092" i="2"/>
  <c r="P1989" i="2"/>
  <c r="P2193" i="2"/>
  <c r="P2091" i="2"/>
  <c r="P1988" i="2"/>
  <c r="P2194" i="2"/>
  <c r="P2130" i="2"/>
  <c r="P2066" i="2"/>
  <c r="P2002" i="2"/>
  <c r="P1938" i="2"/>
  <c r="P2175" i="2"/>
  <c r="P2111" i="2"/>
  <c r="P2047" i="2"/>
  <c r="P1983" i="2"/>
  <c r="P1919" i="2"/>
  <c r="P2150" i="2"/>
  <c r="P2086" i="2"/>
  <c r="P2022" i="2"/>
  <c r="P1958" i="2"/>
  <c r="P2201" i="2"/>
  <c r="P2036" i="2"/>
  <c r="P2157" i="2"/>
  <c r="P1971" i="2"/>
  <c r="P2073" i="2"/>
  <c r="P2112" i="2"/>
  <c r="P1947" i="2"/>
  <c r="P2133" i="2"/>
  <c r="P2068" i="2"/>
  <c r="P2209" i="2"/>
  <c r="P2044" i="2"/>
  <c r="P2185" i="2"/>
  <c r="P2021" i="2"/>
  <c r="P2121" i="2"/>
  <c r="P2187" i="2"/>
  <c r="P2084" i="2"/>
  <c r="P1981" i="2"/>
  <c r="P2181" i="2"/>
  <c r="P2080" i="2"/>
  <c r="P1977" i="2"/>
  <c r="P2180" i="2"/>
  <c r="P2077" i="2"/>
  <c r="P1976" i="2"/>
  <c r="P2186" i="2"/>
  <c r="P2122" i="2"/>
  <c r="P2058" i="2"/>
  <c r="P1994" i="2"/>
  <c r="P1930" i="2"/>
  <c r="P2167" i="2"/>
  <c r="P2103" i="2"/>
  <c r="P2039" i="2"/>
  <c r="P1975" i="2"/>
  <c r="P2206" i="2"/>
  <c r="P2142" i="2"/>
  <c r="P2078" i="2"/>
  <c r="P2014" i="2"/>
  <c r="P1950" i="2"/>
  <c r="P2184" i="2"/>
  <c r="P2179" i="2"/>
  <c r="P2017" i="2"/>
  <c r="P2096" i="2"/>
  <c r="P1929" i="2"/>
  <c r="P2032" i="2"/>
  <c r="P2089" i="2"/>
  <c r="P1928" i="2"/>
  <c r="P2211" i="2"/>
  <c r="P2048" i="2"/>
  <c r="P2188" i="2"/>
  <c r="P2024" i="2"/>
  <c r="P2164" i="2"/>
  <c r="P2000" i="2"/>
  <c r="P2081" i="2"/>
  <c r="P2173" i="2"/>
  <c r="P2072" i="2"/>
  <c r="P1969" i="2"/>
  <c r="P2169" i="2"/>
  <c r="P2067" i="2"/>
  <c r="P1964" i="2"/>
  <c r="P2168" i="2"/>
  <c r="P2065" i="2"/>
  <c r="P1963" i="2"/>
  <c r="P2178" i="2"/>
  <c r="P2114" i="2"/>
  <c r="P2050" i="2"/>
  <c r="P1986" i="2"/>
  <c r="P1922" i="2"/>
  <c r="P2159" i="2"/>
  <c r="P2095" i="2"/>
  <c r="P2031" i="2"/>
  <c r="P1967" i="2"/>
  <c r="P2198" i="2"/>
  <c r="P2134" i="2"/>
  <c r="P2070" i="2"/>
  <c r="P2006" i="2"/>
  <c r="P1942" i="2"/>
  <c r="P23" i="2"/>
  <c r="F22" i="2"/>
  <c r="X76" i="2" s="1"/>
  <c r="P1799" i="2"/>
  <c r="P308" i="2"/>
  <c r="P1614" i="2"/>
  <c r="P291" i="2"/>
  <c r="P1385" i="2"/>
  <c r="P1224" i="2"/>
  <c r="P1636" i="2"/>
  <c r="P1155" i="2"/>
  <c r="P1570" i="2"/>
  <c r="P1053" i="2"/>
  <c r="P1308" i="2"/>
  <c r="P475" i="2"/>
  <c r="P1524" i="2"/>
  <c r="P959" i="2"/>
  <c r="P862" i="2"/>
  <c r="P1298" i="2"/>
  <c r="P1819" i="2"/>
  <c r="P604" i="2"/>
  <c r="P1879" i="2"/>
  <c r="P1550" i="2"/>
  <c r="P1769" i="2"/>
  <c r="P946" i="2"/>
  <c r="P1392" i="2"/>
  <c r="P727" i="2"/>
  <c r="P1031" i="2"/>
  <c r="P1683" i="2"/>
  <c r="P1615" i="2"/>
  <c r="P1506" i="2"/>
  <c r="P1334" i="2"/>
  <c r="P1757" i="2"/>
  <c r="P1775" i="2"/>
  <c r="P1573" i="2"/>
  <c r="P1109" i="2"/>
  <c r="P1328" i="2"/>
  <c r="P1456" i="2"/>
  <c r="P1896" i="2"/>
  <c r="P744" i="2"/>
  <c r="P1218" i="2"/>
  <c r="P884" i="2"/>
  <c r="P1720" i="2"/>
  <c r="P1252" i="2"/>
  <c r="P1881" i="2"/>
  <c r="P620" i="2"/>
  <c r="P148" i="2"/>
  <c r="P894" i="2"/>
  <c r="P1284" i="2"/>
  <c r="P1778" i="2"/>
  <c r="P552" i="2"/>
  <c r="P114" i="2"/>
  <c r="P1738" i="2"/>
  <c r="P1768" i="2"/>
  <c r="P1547" i="2"/>
  <c r="P914" i="2"/>
  <c r="P1830" i="2"/>
  <c r="P1340" i="2"/>
  <c r="P224" i="2"/>
  <c r="P288" i="2"/>
  <c r="P1265" i="2"/>
  <c r="P1779" i="2"/>
  <c r="P1269" i="2"/>
  <c r="P1243" i="2"/>
  <c r="P1203" i="2"/>
  <c r="P1038" i="2"/>
  <c r="P138" i="2"/>
  <c r="P1025" i="2"/>
  <c r="P1195" i="2"/>
  <c r="P645" i="2"/>
  <c r="P652" i="2"/>
  <c r="P918" i="2"/>
  <c r="P1071" i="2"/>
  <c r="P1067" i="2"/>
  <c r="P1837" i="2"/>
  <c r="P1114" i="2"/>
  <c r="P1651" i="2"/>
  <c r="P1676" i="2"/>
  <c r="P171" i="2"/>
  <c r="P1229" i="2"/>
  <c r="P1587" i="2"/>
  <c r="P1788" i="2"/>
  <c r="P382" i="2"/>
  <c r="P1104" i="2"/>
  <c r="P1902" i="2"/>
  <c r="P1163" i="2"/>
  <c r="P1479" i="2"/>
  <c r="P1689" i="2"/>
  <c r="P1699" i="2"/>
  <c r="P952" i="2"/>
  <c r="P330" i="2"/>
  <c r="P573" i="2"/>
  <c r="P355" i="2"/>
  <c r="P1797" i="2"/>
  <c r="P470" i="2"/>
  <c r="P528" i="2"/>
  <c r="P700" i="2"/>
  <c r="P1208" i="2"/>
  <c r="P710" i="2"/>
  <c r="P1184" i="2"/>
  <c r="P495" i="2"/>
  <c r="P1196" i="2"/>
  <c r="P1301" i="2"/>
  <c r="P622" i="2"/>
  <c r="P187" i="2"/>
  <c r="P631" i="2"/>
  <c r="P270" i="2"/>
  <c r="P368" i="2"/>
  <c r="P515" i="2"/>
  <c r="P500" i="2"/>
  <c r="P1322" i="2"/>
  <c r="P1711" i="2"/>
  <c r="P1835" i="2"/>
  <c r="P849" i="2"/>
  <c r="P1291" i="2"/>
  <c r="P724" i="2"/>
  <c r="P393" i="2"/>
  <c r="P1588" i="2"/>
  <c r="P1809" i="2"/>
  <c r="P699" i="2"/>
  <c r="P589" i="2"/>
  <c r="P1583" i="2"/>
  <c r="P185" i="2"/>
  <c r="P1477" i="2"/>
  <c r="P1695" i="2"/>
  <c r="P1608" i="2"/>
  <c r="P975" i="2"/>
  <c r="P1349" i="2"/>
  <c r="P917" i="2"/>
  <c r="P719" i="2"/>
  <c r="P789" i="2"/>
  <c r="P1309" i="2"/>
  <c r="P940" i="2"/>
  <c r="P488" i="2"/>
  <c r="P1763" i="2"/>
  <c r="P1773" i="2"/>
  <c r="P1246" i="2"/>
  <c r="P394" i="2"/>
  <c r="P1793" i="2"/>
  <c r="P1795" i="2"/>
  <c r="P1530" i="2"/>
  <c r="P777" i="2"/>
  <c r="P1854" i="2"/>
  <c r="P1678" i="2"/>
  <c r="P1680" i="2"/>
  <c r="P1812" i="2"/>
  <c r="P278" i="2"/>
  <c r="P360" i="2"/>
  <c r="P1712" i="2"/>
  <c r="P1494" i="2"/>
  <c r="P803" i="2"/>
  <c r="P1548" i="2"/>
  <c r="P872" i="2"/>
  <c r="P1897" i="2"/>
  <c r="P1679" i="2"/>
  <c r="P839" i="2"/>
  <c r="P1810" i="2"/>
  <c r="P1337" i="2"/>
  <c r="P568" i="2"/>
  <c r="P1756" i="2"/>
  <c r="P1236" i="2"/>
  <c r="P1398" i="2"/>
  <c r="P405" i="2"/>
  <c r="P1249" i="2"/>
  <c r="P183" i="2"/>
  <c r="P1863" i="2"/>
  <c r="P1515" i="2"/>
  <c r="P661" i="2"/>
  <c r="P1777" i="2"/>
  <c r="P1283" i="2"/>
  <c r="P1850" i="2"/>
  <c r="P1426" i="2"/>
  <c r="P259" i="2"/>
  <c r="P1500" i="2"/>
  <c r="P1333" i="2"/>
  <c r="P304" i="2"/>
  <c r="P564" i="2"/>
  <c r="P1846" i="2"/>
  <c r="P1474" i="2"/>
  <c r="P1824" i="2"/>
  <c r="P1363" i="2"/>
  <c r="P640" i="2"/>
  <c r="P1250" i="2"/>
  <c r="P1772" i="2"/>
  <c r="P1430" i="2"/>
  <c r="P258" i="2"/>
  <c r="P1285" i="2"/>
  <c r="P1475" i="2"/>
  <c r="P238" i="2"/>
  <c r="P460" i="2"/>
  <c r="P680" i="2"/>
  <c r="P973" i="2"/>
  <c r="P681" i="2"/>
  <c r="P391" i="2"/>
  <c r="P1111" i="2"/>
  <c r="P1056" i="2"/>
  <c r="P606" i="2"/>
  <c r="P118" i="2"/>
  <c r="P1661" i="2"/>
  <c r="P1452" i="2"/>
  <c r="P1458" i="2"/>
  <c r="P823" i="2"/>
  <c r="P1089" i="2"/>
  <c r="P1297" i="2"/>
  <c r="P878" i="2"/>
  <c r="P888" i="2"/>
  <c r="P1028" i="2"/>
  <c r="P781" i="2"/>
  <c r="P1050" i="2"/>
  <c r="P1068" i="2"/>
  <c r="P397" i="2"/>
  <c r="P1429" i="2"/>
  <c r="P1847" i="2"/>
  <c r="P706" i="2"/>
  <c r="P1869" i="2"/>
  <c r="P605" i="2"/>
  <c r="P1759" i="2"/>
  <c r="P1450" i="2"/>
  <c r="P381" i="2"/>
  <c r="P1654" i="2"/>
  <c r="P1276" i="2"/>
  <c r="P209" i="2"/>
  <c r="P1681" i="2"/>
  <c r="P1107" i="2"/>
  <c r="P1884" i="2"/>
  <c r="P1541" i="2"/>
  <c r="P672" i="2"/>
  <c r="P1014" i="2"/>
  <c r="P1415" i="2"/>
  <c r="P712" i="2"/>
  <c r="P287" i="2"/>
  <c r="P1620" i="2"/>
  <c r="P1146" i="2"/>
  <c r="P424" i="2"/>
  <c r="P1534" i="2"/>
  <c r="P814" i="2"/>
  <c r="P1722" i="2"/>
  <c r="P935" i="2"/>
  <c r="P1796" i="2"/>
  <c r="P996" i="2"/>
  <c r="P1011" i="2"/>
  <c r="P886" i="2"/>
  <c r="P810" i="2"/>
  <c r="P1660" i="2"/>
  <c r="P808" i="2"/>
  <c r="P1670" i="2"/>
  <c r="P957" i="2"/>
  <c r="P1794" i="2"/>
  <c r="P660" i="2"/>
  <c r="P1077" i="2"/>
  <c r="P1483" i="2"/>
  <c r="P715" i="2"/>
  <c r="P581" i="2"/>
  <c r="P1064" i="2"/>
  <c r="P805" i="2"/>
  <c r="P795" i="2"/>
  <c r="P1455" i="2"/>
  <c r="P206" i="2"/>
  <c r="P897" i="2"/>
  <c r="P435" i="2"/>
  <c r="P694" i="2"/>
  <c r="P947" i="2"/>
  <c r="P905" i="2"/>
  <c r="P1604" i="2"/>
  <c r="P144" i="2"/>
  <c r="P526" i="2"/>
  <c r="P760" i="2"/>
  <c r="P1471" i="2"/>
  <c r="P644" i="2"/>
  <c r="P511" i="2"/>
  <c r="P1242" i="2"/>
  <c r="P1315" i="2"/>
  <c r="P1705" i="2"/>
  <c r="P1844" i="2"/>
  <c r="P1365" i="2"/>
  <c r="P190" i="2"/>
  <c r="P1815" i="2"/>
  <c r="P1864" i="2"/>
  <c r="P387" i="2"/>
  <c r="P1330" i="2"/>
  <c r="P1348" i="2"/>
  <c r="P815" i="2"/>
  <c r="P1700" i="2"/>
  <c r="P1443" i="2"/>
  <c r="P1394" i="2"/>
  <c r="P1468" i="2"/>
  <c r="P758" i="2"/>
  <c r="P1791" i="2"/>
  <c r="P1701" i="2"/>
  <c r="P1002" i="2"/>
  <c r="P264" i="2"/>
  <c r="P1808" i="2"/>
  <c r="P1395" i="2"/>
  <c r="P782" i="2"/>
  <c r="P214" i="2"/>
  <c r="P1624" i="2"/>
  <c r="P1282" i="2"/>
  <c r="P960" i="2"/>
  <c r="P1813" i="2"/>
  <c r="P1605" i="2"/>
  <c r="P1108" i="2"/>
  <c r="P1453" i="2"/>
  <c r="P977" i="2"/>
  <c r="P195" i="2"/>
  <c r="P459" i="2"/>
  <c r="P276" i="2"/>
  <c r="P554" i="2"/>
  <c r="P1742" i="2"/>
  <c r="P1329" i="2"/>
  <c r="P995" i="2"/>
  <c r="P1848" i="2"/>
  <c r="P1598" i="2"/>
  <c r="P1420" i="2"/>
  <c r="P241" i="2"/>
  <c r="P1536" i="2"/>
  <c r="P1042" i="2"/>
  <c r="P1828" i="2"/>
  <c r="P1667" i="2"/>
  <c r="P934" i="2"/>
  <c r="P1103" i="2"/>
  <c r="P1577" i="2"/>
  <c r="P1019" i="2"/>
  <c r="P447" i="2"/>
  <c r="P1718" i="2"/>
  <c r="P1418" i="2"/>
  <c r="P235" i="2"/>
  <c r="P1638" i="2"/>
  <c r="P988" i="2"/>
  <c r="P1883" i="2"/>
  <c r="P1665" i="2"/>
  <c r="P504" i="2"/>
  <c r="P1323" i="2"/>
  <c r="P1110" i="2"/>
  <c r="P820" i="2"/>
  <c r="P618" i="2"/>
  <c r="P1119" i="2"/>
  <c r="P1504" i="2"/>
  <c r="P571" i="2"/>
  <c r="P729" i="2"/>
  <c r="P125" i="2"/>
  <c r="P418" i="2"/>
  <c r="P1016" i="2"/>
  <c r="P892" i="2"/>
  <c r="P284" i="2"/>
  <c r="P562" i="2"/>
  <c r="P1277" i="2"/>
  <c r="P1467" i="2"/>
  <c r="P363" i="2"/>
  <c r="P516" i="2"/>
  <c r="P221" i="2"/>
  <c r="P399" i="2"/>
  <c r="P718" i="2"/>
  <c r="P199" i="2"/>
  <c r="P409" i="2"/>
  <c r="P728" i="2"/>
  <c r="P502" i="2"/>
  <c r="P1073" i="2"/>
  <c r="P1376" i="2"/>
  <c r="P232" i="2"/>
  <c r="P793" i="2"/>
  <c r="P1190" i="2"/>
  <c r="P1473" i="2"/>
  <c r="P1039" i="2"/>
  <c r="P530" i="2"/>
  <c r="P671" i="2"/>
  <c r="P1015" i="2"/>
  <c r="P508" i="2"/>
  <c r="P617" i="2"/>
  <c r="P907" i="2"/>
  <c r="P358" i="2"/>
  <c r="P942" i="2"/>
  <c r="P984" i="2"/>
  <c r="P1263" i="2"/>
  <c r="P165" i="2"/>
  <c r="P628" i="2"/>
  <c r="P655" i="2"/>
  <c r="P945" i="2"/>
  <c r="P175" i="2"/>
  <c r="P636" i="2"/>
  <c r="P633" i="2"/>
  <c r="P955" i="2"/>
  <c r="P454" i="2"/>
  <c r="P799" i="2"/>
  <c r="P1032" i="2"/>
  <c r="P1279" i="2"/>
  <c r="P248" i="2"/>
  <c r="P453" i="2"/>
  <c r="P1087" i="2"/>
  <c r="P1230" i="2"/>
  <c r="P1510" i="2"/>
  <c r="P595" i="2"/>
  <c r="P351" i="2"/>
  <c r="P457" i="2"/>
  <c r="P1057" i="2"/>
  <c r="P352" i="2"/>
  <c r="P1255" i="2"/>
  <c r="P166" i="2"/>
  <c r="P1076" i="2"/>
  <c r="P1528" i="2"/>
  <c r="P1740" i="2"/>
  <c r="P1868" i="2"/>
  <c r="P896" i="2"/>
  <c r="P1186" i="2"/>
  <c r="P1555" i="2"/>
  <c r="P1762" i="2"/>
  <c r="P150" i="2"/>
  <c r="P775" i="2"/>
  <c r="P1244" i="2"/>
  <c r="P1663" i="2"/>
  <c r="P1792" i="2"/>
  <c r="P240" i="2"/>
  <c r="P919" i="2"/>
  <c r="P1290" i="2"/>
  <c r="P1685" i="2"/>
  <c r="P1743" i="2"/>
  <c r="P242" i="2"/>
  <c r="P921" i="2"/>
  <c r="P673" i="2"/>
  <c r="P926" i="2"/>
  <c r="P1513" i="2"/>
  <c r="P669" i="2"/>
  <c r="P1086" i="2"/>
  <c r="P1519" i="2"/>
  <c r="P1205" i="2"/>
  <c r="P1371" i="2"/>
  <c r="P1642" i="2"/>
  <c r="P1885" i="2"/>
  <c r="P333" i="2"/>
  <c r="P1251" i="2"/>
  <c r="P1482" i="2"/>
  <c r="P1664" i="2"/>
  <c r="P1907" i="2"/>
  <c r="P579" i="2"/>
  <c r="P1036" i="2"/>
  <c r="P282" i="2"/>
  <c r="P679" i="2"/>
  <c r="P140" i="2"/>
  <c r="P473" i="2"/>
  <c r="P987" i="2"/>
  <c r="P783" i="2"/>
  <c r="P1271" i="2"/>
  <c r="P373" i="2"/>
  <c r="P1239" i="2"/>
  <c r="P1591" i="2"/>
  <c r="P213" i="2"/>
  <c r="P487" i="2"/>
  <c r="P132" i="2"/>
  <c r="P401" i="2"/>
  <c r="P821" i="2"/>
  <c r="P422" i="2"/>
  <c r="P991" i="2"/>
  <c r="P1272" i="2"/>
  <c r="P634" i="2"/>
  <c r="P407" i="2"/>
  <c r="P827" i="2"/>
  <c r="P239" i="2"/>
  <c r="P449" i="2"/>
  <c r="P869" i="2"/>
  <c r="P518" i="2"/>
  <c r="P1081" i="2"/>
  <c r="P1320" i="2"/>
  <c r="P250" i="2"/>
  <c r="P809" i="2"/>
  <c r="P1070" i="2"/>
  <c r="P1481" i="2"/>
  <c r="P1061" i="2"/>
  <c r="P257" i="2"/>
  <c r="P1040" i="2"/>
  <c r="P889" i="2"/>
  <c r="P1421" i="2"/>
  <c r="P1204" i="2"/>
  <c r="P1554" i="2"/>
  <c r="P1829" i="2"/>
  <c r="P785" i="2"/>
  <c r="P1305" i="2"/>
  <c r="P1640" i="2"/>
  <c r="P145" i="2"/>
  <c r="P1197" i="2"/>
  <c r="P1492" i="2"/>
  <c r="P1753" i="2"/>
  <c r="P317" i="2"/>
  <c r="P1034" i="2"/>
  <c r="P1532" i="2"/>
  <c r="P1903" i="2"/>
  <c r="P575" i="2"/>
  <c r="P956" i="2"/>
  <c r="P1264" i="2"/>
  <c r="P560" i="2"/>
  <c r="P1214" i="2"/>
  <c r="P275" i="2"/>
  <c r="P1316" i="2"/>
  <c r="P1674" i="2"/>
  <c r="P252" i="2"/>
  <c r="P824" i="2"/>
  <c r="P1485" i="2"/>
  <c r="P1747" i="2"/>
  <c r="P462" i="2"/>
  <c r="P1164" i="2"/>
  <c r="P1533" i="2"/>
  <c r="P1752" i="2"/>
  <c r="P1912" i="2"/>
  <c r="P944" i="2"/>
  <c r="P1210" i="2"/>
  <c r="P1643" i="2"/>
  <c r="P1774" i="2"/>
  <c r="P210" i="2"/>
  <c r="P734" i="2"/>
  <c r="P521" i="2"/>
  <c r="P707" i="2"/>
  <c r="P1520" i="2"/>
  <c r="P533" i="2"/>
  <c r="P1078" i="2"/>
  <c r="P1511" i="2"/>
  <c r="P1125" i="2"/>
  <c r="P1355" i="2"/>
  <c r="P1634" i="2"/>
  <c r="P1845" i="2"/>
  <c r="P301" i="2"/>
  <c r="P1235" i="2"/>
  <c r="P1401" i="2"/>
  <c r="P1656" i="2"/>
  <c r="P1899" i="2"/>
  <c r="P419" i="2"/>
  <c r="P1020" i="2"/>
  <c r="P1463" i="2"/>
  <c r="P1686" i="2"/>
  <c r="P1840" i="2"/>
  <c r="P629" i="2"/>
  <c r="P1066" i="2"/>
  <c r="P1509" i="2"/>
  <c r="P1734" i="2"/>
  <c r="P1862" i="2"/>
  <c r="P1200" i="2"/>
  <c r="P651" i="2"/>
  <c r="P1908" i="2"/>
  <c r="P1731" i="2"/>
  <c r="P1582" i="2"/>
  <c r="P1370" i="2"/>
  <c r="P874" i="2"/>
  <c r="P993" i="2"/>
  <c r="P1403" i="2"/>
  <c r="P817" i="2"/>
  <c r="P1802" i="2"/>
  <c r="P1324" i="2"/>
  <c r="P646" i="2"/>
  <c r="P1540" i="2"/>
  <c r="P746" i="2"/>
  <c r="P1545" i="2"/>
  <c r="P1551" i="2"/>
  <c r="P1658" i="2"/>
  <c r="P1010" i="2"/>
  <c r="P1834" i="2"/>
  <c r="P1512" i="2"/>
  <c r="P725" i="2"/>
  <c r="P1758" i="2"/>
  <c r="P737" i="2"/>
  <c r="P733" i="2"/>
  <c r="P1237" i="2"/>
  <c r="P1901" i="2"/>
  <c r="P1518" i="2"/>
  <c r="P635" i="2"/>
  <c r="P1736" i="2"/>
  <c r="P1178" i="2"/>
  <c r="P538" i="2"/>
  <c r="P962" i="2"/>
  <c r="P292" i="2"/>
  <c r="P721" i="2"/>
  <c r="P222" i="2"/>
  <c r="P1105" i="2"/>
  <c r="P1496" i="2"/>
  <c r="P437" i="2"/>
  <c r="P1222" i="2"/>
  <c r="P574" i="2"/>
  <c r="P274" i="2"/>
  <c r="P954" i="2"/>
  <c r="P191" i="2"/>
  <c r="P433" i="2"/>
  <c r="P974" i="2"/>
  <c r="P411" i="2"/>
  <c r="P1097" i="2"/>
  <c r="P1295" i="2"/>
  <c r="P386" i="2"/>
  <c r="P503" i="2"/>
  <c r="P770" i="2"/>
  <c r="P364" i="2"/>
  <c r="P481" i="2"/>
  <c r="P748" i="2"/>
  <c r="P443" i="2"/>
  <c r="P1113" i="2"/>
  <c r="P1343" i="2"/>
  <c r="P464" i="2"/>
  <c r="P927" i="2"/>
  <c r="P1326" i="2"/>
  <c r="P134" i="2"/>
  <c r="P141" i="2"/>
  <c r="P585" i="2"/>
  <c r="P1480" i="2"/>
  <c r="P943" i="2"/>
  <c r="P690" i="2"/>
  <c r="P1259" i="2"/>
  <c r="P1618" i="2"/>
  <c r="P160" i="2"/>
  <c r="P1075" i="2"/>
  <c r="P1369" i="2"/>
  <c r="P130" i="2"/>
  <c r="P256" i="2"/>
  <c r="P260" i="2"/>
  <c r="P346" i="2"/>
  <c r="P474" i="2"/>
  <c r="P602" i="2"/>
  <c r="P335" i="2"/>
  <c r="P463" i="2"/>
  <c r="P591" i="2"/>
  <c r="P711" i="2"/>
  <c r="P755" i="2"/>
  <c r="P883" i="2"/>
  <c r="P937" i="2"/>
  <c r="P826" i="2"/>
  <c r="P123" i="2"/>
  <c r="P236" i="2"/>
  <c r="P231" i="2"/>
  <c r="P324" i="2"/>
  <c r="P452" i="2"/>
  <c r="P580" i="2"/>
  <c r="P313" i="2"/>
  <c r="P441" i="2"/>
  <c r="P569" i="2"/>
  <c r="P689" i="2"/>
  <c r="P971" i="2"/>
  <c r="P861" i="2"/>
  <c r="P915" i="2"/>
  <c r="P804" i="2"/>
  <c r="P115" i="2"/>
  <c r="P217" i="2"/>
  <c r="P438" i="2"/>
  <c r="P299" i="2"/>
  <c r="P555" i="2"/>
  <c r="P958" i="2"/>
  <c r="P901" i="2"/>
  <c r="P1023" i="2"/>
  <c r="P1169" i="2"/>
  <c r="P1024" i="2"/>
  <c r="P1152" i="2"/>
  <c r="P1280" i="2"/>
  <c r="P1408" i="2"/>
  <c r="P1335" i="2"/>
  <c r="P1464" i="2"/>
  <c r="P1521" i="2"/>
  <c r="P119" i="2"/>
  <c r="P227" i="2"/>
  <c r="P448" i="2"/>
  <c r="P309" i="2"/>
  <c r="P565" i="2"/>
  <c r="P968" i="2"/>
  <c r="P911" i="2"/>
  <c r="P1043" i="2"/>
  <c r="P1175" i="2"/>
  <c r="P1030" i="2"/>
  <c r="P1158" i="2"/>
  <c r="P1286" i="2"/>
  <c r="P1414" i="2"/>
  <c r="P1341" i="2"/>
  <c r="P1470" i="2"/>
  <c r="P1527" i="2"/>
  <c r="P117" i="2"/>
  <c r="P446" i="2"/>
  <c r="P563" i="2"/>
  <c r="P909" i="2"/>
  <c r="P254" i="2"/>
  <c r="P253" i="2"/>
  <c r="P245" i="2"/>
  <c r="P338" i="2"/>
  <c r="P466" i="2"/>
  <c r="P594" i="2"/>
  <c r="P327" i="2"/>
  <c r="P455" i="2"/>
  <c r="P583" i="2"/>
  <c r="P703" i="2"/>
  <c r="P747" i="2"/>
  <c r="P875" i="2"/>
  <c r="P929" i="2"/>
  <c r="P818" i="2"/>
  <c r="P120" i="2"/>
  <c r="P228" i="2"/>
  <c r="P223" i="2"/>
  <c r="P316" i="2"/>
  <c r="P444" i="2"/>
  <c r="P572" i="2"/>
  <c r="P305" i="2"/>
  <c r="P162" i="2"/>
  <c r="P189" i="2"/>
  <c r="P314" i="2"/>
  <c r="P506" i="2"/>
  <c r="P271" i="2"/>
  <c r="P431" i="2"/>
  <c r="P615" i="2"/>
  <c r="P930" i="2"/>
  <c r="P851" i="2"/>
  <c r="P969" i="2"/>
  <c r="P890" i="2"/>
  <c r="P204" i="2"/>
  <c r="P638" i="2"/>
  <c r="P388" i="2"/>
  <c r="P548" i="2"/>
  <c r="P345" i="2"/>
  <c r="P505" i="2"/>
  <c r="P657" i="2"/>
  <c r="P765" i="2"/>
  <c r="P1033" i="2"/>
  <c r="P772" i="2"/>
  <c r="P158" i="2"/>
  <c r="P310" i="2"/>
  <c r="P656" i="2"/>
  <c r="P611" i="2"/>
  <c r="P847" i="2"/>
  <c r="P854" i="2"/>
  <c r="P1201" i="2"/>
  <c r="P1088" i="2"/>
  <c r="P1248" i="2"/>
  <c r="P1440" i="2"/>
  <c r="P1399" i="2"/>
  <c r="P1499" i="2"/>
  <c r="P168" i="2"/>
  <c r="P320" i="2"/>
  <c r="P676" i="2"/>
  <c r="P621" i="2"/>
  <c r="P857" i="2"/>
  <c r="P864" i="2"/>
  <c r="P1207" i="2"/>
  <c r="P1094" i="2"/>
  <c r="P1254" i="2"/>
  <c r="P1446" i="2"/>
  <c r="P1405" i="2"/>
  <c r="P1505" i="2"/>
  <c r="P230" i="2"/>
  <c r="P307" i="2"/>
  <c r="P855" i="2"/>
  <c r="P154" i="2"/>
  <c r="P181" i="2"/>
  <c r="P306" i="2"/>
  <c r="P498" i="2"/>
  <c r="P263" i="2"/>
  <c r="P423" i="2"/>
  <c r="P607" i="2"/>
  <c r="P922" i="2"/>
  <c r="P843" i="2"/>
  <c r="P961" i="2"/>
  <c r="P882" i="2"/>
  <c r="P196" i="2"/>
  <c r="P610" i="2"/>
  <c r="P380" i="2"/>
  <c r="P540" i="2"/>
  <c r="P337" i="2"/>
  <c r="P465" i="2"/>
  <c r="P593" i="2"/>
  <c r="P713" i="2"/>
  <c r="P757" i="2"/>
  <c r="P885" i="2"/>
  <c r="P939" i="2"/>
  <c r="P828" i="2"/>
  <c r="P142" i="2"/>
  <c r="P642" i="2"/>
  <c r="P486" i="2"/>
  <c r="P347" i="2"/>
  <c r="P603" i="2"/>
  <c r="P767" i="2"/>
  <c r="P949" i="2"/>
  <c r="P1065" i="2"/>
  <c r="P1193" i="2"/>
  <c r="P1048" i="2"/>
  <c r="P1176" i="2"/>
  <c r="P1304" i="2"/>
  <c r="P1432" i="2"/>
  <c r="P1359" i="2"/>
  <c r="P121" i="2"/>
  <c r="P234" i="2"/>
  <c r="P229" i="2"/>
  <c r="P322" i="2"/>
  <c r="P450" i="2"/>
  <c r="P578" i="2"/>
  <c r="P311" i="2"/>
  <c r="P439" i="2"/>
  <c r="P567" i="2"/>
  <c r="P687" i="2"/>
  <c r="P970" i="2"/>
  <c r="P859" i="2"/>
  <c r="P913" i="2"/>
  <c r="P802" i="2"/>
  <c r="P1047" i="2"/>
  <c r="P212" i="2"/>
  <c r="P207" i="2"/>
  <c r="P300" i="2"/>
  <c r="P428" i="2"/>
  <c r="P556" i="2"/>
  <c r="P289" i="2"/>
  <c r="P417" i="2"/>
  <c r="P545" i="2"/>
  <c r="P665" i="2"/>
  <c r="P948" i="2"/>
  <c r="P837" i="2"/>
  <c r="P736" i="2"/>
  <c r="P780" i="2"/>
  <c r="P1003" i="2"/>
  <c r="P169" i="2"/>
  <c r="P390" i="2"/>
  <c r="P688" i="2"/>
  <c r="P507" i="2"/>
  <c r="P910" i="2"/>
  <c r="P1037" i="2"/>
  <c r="P870" i="2"/>
  <c r="P1145" i="2"/>
  <c r="P1000" i="2"/>
  <c r="P1128" i="2"/>
  <c r="P1256" i="2"/>
  <c r="P1384" i="2"/>
  <c r="P1311" i="2"/>
  <c r="P1439" i="2"/>
  <c r="P1507" i="2"/>
  <c r="P1625" i="2"/>
  <c r="P179" i="2"/>
  <c r="P400" i="2"/>
  <c r="P261" i="2"/>
  <c r="P517" i="2"/>
  <c r="P920" i="2"/>
  <c r="P708" i="2"/>
  <c r="P880" i="2"/>
  <c r="P1151" i="2"/>
  <c r="P1006" i="2"/>
  <c r="P1134" i="2"/>
  <c r="P1262" i="2"/>
  <c r="P1390" i="2"/>
  <c r="P1317" i="2"/>
  <c r="P1445" i="2"/>
  <c r="P1516" i="2"/>
  <c r="P1631" i="2"/>
  <c r="P350" i="2"/>
  <c r="P467" i="2"/>
  <c r="P887" i="2"/>
  <c r="P146" i="2"/>
  <c r="P490" i="2"/>
  <c r="P616" i="2"/>
  <c r="P953" i="2"/>
  <c r="P246" i="2"/>
  <c r="P329" i="2"/>
  <c r="P749" i="2"/>
  <c r="P126" i="2"/>
  <c r="P587" i="2"/>
  <c r="P1185" i="2"/>
  <c r="P1424" i="2"/>
  <c r="P1537" i="2"/>
  <c r="P626" i="2"/>
  <c r="P341" i="2"/>
  <c r="P761" i="2"/>
  <c r="P1063" i="2"/>
  <c r="P1046" i="2"/>
  <c r="P1302" i="2"/>
  <c r="P1357" i="2"/>
  <c r="P1543" i="2"/>
  <c r="P510" i="2"/>
  <c r="P194" i="2"/>
  <c r="P682" i="2"/>
  <c r="P442" i="2"/>
  <c r="P303" i="2"/>
  <c r="P527" i="2"/>
  <c r="P898" i="2"/>
  <c r="P1013" i="2"/>
  <c r="P794" i="2"/>
  <c r="P172" i="2"/>
  <c r="P702" i="2"/>
  <c r="P484" i="2"/>
  <c r="P281" i="2"/>
  <c r="P537" i="2"/>
  <c r="P908" i="2"/>
  <c r="P972" i="2"/>
  <c r="P836" i="2"/>
  <c r="P153" i="2"/>
  <c r="P566" i="2"/>
  <c r="P675" i="2"/>
  <c r="P965" i="2"/>
  <c r="P1137" i="2"/>
  <c r="P1120" i="2"/>
  <c r="P1344" i="2"/>
  <c r="P1367" i="2"/>
  <c r="P1553" i="2"/>
  <c r="P163" i="2"/>
  <c r="P576" i="2"/>
  <c r="P685" i="2"/>
  <c r="P982" i="2"/>
  <c r="P1143" i="2"/>
  <c r="P1126" i="2"/>
  <c r="P1350" i="2"/>
  <c r="P1373" i="2"/>
  <c r="P1559" i="2"/>
  <c r="P318" i="2"/>
  <c r="P966" i="2"/>
  <c r="P186" i="2"/>
  <c r="P666" i="2"/>
  <c r="P434" i="2"/>
  <c r="P295" i="2"/>
  <c r="P519" i="2"/>
  <c r="P735" i="2"/>
  <c r="P997" i="2"/>
  <c r="P786" i="2"/>
  <c r="P164" i="2"/>
  <c r="P686" i="2"/>
  <c r="P476" i="2"/>
  <c r="P273" i="2"/>
  <c r="P497" i="2"/>
  <c r="P649" i="2"/>
  <c r="P964" i="2"/>
  <c r="P1017" i="2"/>
  <c r="P764" i="2"/>
  <c r="P1035" i="2"/>
  <c r="P294" i="2"/>
  <c r="P614" i="2"/>
  <c r="P539" i="2"/>
  <c r="P831" i="2"/>
  <c r="P838" i="2"/>
  <c r="P1161" i="2"/>
  <c r="P1080" i="2"/>
  <c r="P1240" i="2"/>
  <c r="P1400" i="2"/>
  <c r="P1391" i="2"/>
  <c r="P170" i="2"/>
  <c r="P197" i="2"/>
  <c r="P354" i="2"/>
  <c r="P514" i="2"/>
  <c r="P279" i="2"/>
  <c r="P471" i="2"/>
  <c r="P623" i="2"/>
  <c r="P938" i="2"/>
  <c r="P891" i="2"/>
  <c r="P738" i="2"/>
  <c r="P983" i="2"/>
  <c r="P244" i="2"/>
  <c r="P654" i="2"/>
  <c r="P396" i="2"/>
  <c r="P588" i="2"/>
  <c r="P353" i="2"/>
  <c r="P513" i="2"/>
  <c r="P697" i="2"/>
  <c r="P773" i="2"/>
  <c r="P1049" i="2"/>
  <c r="P812" i="2"/>
  <c r="P174" i="2"/>
  <c r="P326" i="2"/>
  <c r="P315" i="2"/>
  <c r="P627" i="2"/>
  <c r="P863" i="2"/>
  <c r="P1257" i="2"/>
  <c r="P1209" i="2"/>
  <c r="P1096" i="2"/>
  <c r="P1288" i="2"/>
  <c r="P1448" i="2"/>
  <c r="P1407" i="2"/>
  <c r="P1529" i="2"/>
  <c r="P184" i="2"/>
  <c r="P336" i="2"/>
  <c r="P325" i="2"/>
  <c r="P637" i="2"/>
  <c r="P873" i="2"/>
  <c r="P1055" i="2"/>
  <c r="P1215" i="2"/>
  <c r="P1102" i="2"/>
  <c r="P1294" i="2"/>
  <c r="P1454" i="2"/>
  <c r="P1413" i="2"/>
  <c r="P1535" i="2"/>
  <c r="P129" i="2"/>
  <c r="P339" i="2"/>
  <c r="P941" i="2"/>
  <c r="P650" i="2"/>
  <c r="P479" i="2"/>
  <c r="P842" i="2"/>
  <c r="P468" i="2"/>
  <c r="P705" i="2"/>
  <c r="P255" i="2"/>
  <c r="P933" i="2"/>
  <c r="P1296" i="2"/>
  <c r="P1601" i="2"/>
  <c r="P480" i="2"/>
  <c r="P717" i="2"/>
  <c r="P1127" i="2"/>
  <c r="P1174" i="2"/>
  <c r="P1293" i="2"/>
  <c r="P1607" i="2"/>
  <c r="P619" i="2"/>
  <c r="P1157" i="2"/>
  <c r="P1140" i="2"/>
  <c r="P1396" i="2"/>
  <c r="P1451" i="2"/>
  <c r="P1637" i="2"/>
  <c r="P1586" i="2"/>
  <c r="P1714" i="2"/>
  <c r="P1733" i="2"/>
  <c r="P1861" i="2"/>
  <c r="P1900" i="2"/>
  <c r="P376" i="2"/>
  <c r="P493" i="2"/>
  <c r="P1009" i="2"/>
  <c r="P1139" i="2"/>
  <c r="P1122" i="2"/>
  <c r="P1378" i="2"/>
  <c r="P1433" i="2"/>
  <c r="P1619" i="2"/>
  <c r="P1576" i="2"/>
  <c r="P1704" i="2"/>
  <c r="P1723" i="2"/>
  <c r="P1851" i="2"/>
  <c r="P1890" i="2"/>
  <c r="P366" i="2"/>
  <c r="P483" i="2"/>
  <c r="P989" i="2"/>
  <c r="P1133" i="2"/>
  <c r="P1116" i="2"/>
  <c r="P1372" i="2"/>
  <c r="P1427" i="2"/>
  <c r="P1613" i="2"/>
  <c r="P1574" i="2"/>
  <c r="P1702" i="2"/>
  <c r="P1721" i="2"/>
  <c r="P1849" i="2"/>
  <c r="P1888" i="2"/>
  <c r="P328" i="2"/>
  <c r="P445" i="2"/>
  <c r="P865" i="2"/>
  <c r="P1115" i="2"/>
  <c r="P1098" i="2"/>
  <c r="P1354" i="2"/>
  <c r="P1409" i="2"/>
  <c r="P1595" i="2"/>
  <c r="P1564" i="2"/>
  <c r="P1692" i="2"/>
  <c r="P1816" i="2"/>
  <c r="P1839" i="2"/>
  <c r="P1878" i="2"/>
  <c r="P237" i="2"/>
  <c r="P319" i="2"/>
  <c r="P739" i="2"/>
  <c r="P113" i="2"/>
  <c r="P436" i="2"/>
  <c r="P553" i="2"/>
  <c r="P899" i="2"/>
  <c r="P406" i="2"/>
  <c r="P714" i="2"/>
  <c r="P1136" i="2"/>
  <c r="P1447" i="2"/>
  <c r="P1641" i="2"/>
  <c r="P432" i="2"/>
  <c r="P549" i="2"/>
  <c r="P895" i="2"/>
  <c r="P1167" i="2"/>
  <c r="P1150" i="2"/>
  <c r="P1406" i="2"/>
  <c r="P1462" i="2"/>
  <c r="P1647" i="2"/>
  <c r="P531" i="2"/>
  <c r="P1141" i="2"/>
  <c r="P1124" i="2"/>
  <c r="P1380" i="2"/>
  <c r="P1435" i="2"/>
  <c r="P1621" i="2"/>
  <c r="P1578" i="2"/>
  <c r="P1706" i="2"/>
  <c r="P1725" i="2"/>
  <c r="P1853" i="2"/>
  <c r="P1892" i="2"/>
  <c r="P344" i="2"/>
  <c r="P461" i="2"/>
  <c r="P881" i="2"/>
  <c r="P1123" i="2"/>
  <c r="P1106" i="2"/>
  <c r="P1362" i="2"/>
  <c r="P1417" i="2"/>
  <c r="P1603" i="2"/>
  <c r="P1568" i="2"/>
  <c r="P1696" i="2"/>
  <c r="P1715" i="2"/>
  <c r="P1843" i="2"/>
  <c r="P1882" i="2"/>
  <c r="P334" i="2"/>
  <c r="P451" i="2"/>
  <c r="P871" i="2"/>
  <c r="P1117" i="2"/>
  <c r="P1100" i="2"/>
  <c r="P1356" i="2"/>
  <c r="P1411" i="2"/>
  <c r="P1597" i="2"/>
  <c r="P1566" i="2"/>
  <c r="P1694" i="2"/>
  <c r="P1820" i="2"/>
  <c r="P1841" i="2"/>
  <c r="P1880" i="2"/>
  <c r="P296" i="2"/>
  <c r="P413" i="2"/>
  <c r="P833" i="2"/>
  <c r="P1099" i="2"/>
  <c r="P1082" i="2"/>
  <c r="P1338" i="2"/>
  <c r="P1393" i="2"/>
  <c r="P1579" i="2"/>
  <c r="P1556" i="2"/>
  <c r="P1684" i="2"/>
  <c r="P1806" i="2"/>
  <c r="P1831" i="2"/>
  <c r="P1870" i="2"/>
  <c r="P298" i="2"/>
  <c r="P415" i="2"/>
  <c r="P835" i="2"/>
  <c r="P188" i="2"/>
  <c r="P532" i="2"/>
  <c r="P641" i="2"/>
  <c r="P756" i="2"/>
  <c r="P598" i="2"/>
  <c r="P822" i="2"/>
  <c r="P1232" i="2"/>
  <c r="P1514" i="2"/>
  <c r="P200" i="2"/>
  <c r="P544" i="2"/>
  <c r="P653" i="2"/>
  <c r="P768" i="2"/>
  <c r="P1223" i="2"/>
  <c r="P1206" i="2"/>
  <c r="P1261" i="2"/>
  <c r="P1526" i="2"/>
  <c r="P161" i="2"/>
  <c r="P902" i="2"/>
  <c r="P1189" i="2"/>
  <c r="P1172" i="2"/>
  <c r="P1428" i="2"/>
  <c r="P1484" i="2"/>
  <c r="P1659" i="2"/>
  <c r="P1602" i="2"/>
  <c r="P1724" i="2"/>
  <c r="P1749" i="2"/>
  <c r="P1877" i="2"/>
  <c r="P116" i="2"/>
  <c r="P440" i="2"/>
  <c r="P557" i="2"/>
  <c r="P903" i="2"/>
  <c r="P1171" i="2"/>
  <c r="P1154" i="2"/>
  <c r="P1410" i="2"/>
  <c r="P1466" i="2"/>
  <c r="P1649" i="2"/>
  <c r="P1592" i="2"/>
  <c r="P1822" i="2"/>
  <c r="P1739" i="2"/>
  <c r="P1867" i="2"/>
  <c r="P1906" i="2"/>
  <c r="P430" i="2"/>
  <c r="P547" i="2"/>
  <c r="P893" i="2"/>
  <c r="P1165" i="2"/>
  <c r="P1148" i="2"/>
  <c r="P1404" i="2"/>
  <c r="P1460" i="2"/>
  <c r="P1645" i="2"/>
  <c r="P1590" i="2"/>
  <c r="P1818" i="2"/>
  <c r="P1737" i="2"/>
  <c r="P1865" i="2"/>
  <c r="P1904" i="2"/>
  <c r="P392" i="2"/>
  <c r="P509" i="2"/>
  <c r="P1041" i="2"/>
  <c r="P1147" i="2"/>
  <c r="P1130" i="2"/>
  <c r="P1386" i="2"/>
  <c r="P1441" i="2"/>
  <c r="P1627" i="2"/>
  <c r="P1580" i="2"/>
  <c r="P1708" i="2"/>
  <c r="P1727" i="2"/>
  <c r="P1855" i="2"/>
  <c r="P1894" i="2"/>
  <c r="P156" i="2"/>
  <c r="P534" i="2"/>
  <c r="P152" i="2"/>
  <c r="P1199" i="2"/>
  <c r="P198" i="2"/>
  <c r="P1412" i="2"/>
  <c r="P1716" i="2"/>
  <c r="P408" i="2"/>
  <c r="P1138" i="2"/>
  <c r="P1584" i="2"/>
  <c r="P1898" i="2"/>
  <c r="P1149" i="2"/>
  <c r="P1629" i="2"/>
  <c r="P1857" i="2"/>
  <c r="P980" i="2"/>
  <c r="P1425" i="2"/>
  <c r="P1719" i="2"/>
  <c r="P696" i="2"/>
  <c r="P489" i="2"/>
  <c r="P1072" i="2"/>
  <c r="P485" i="2"/>
  <c r="P1374" i="2"/>
  <c r="P1093" i="2"/>
  <c r="P1589" i="2"/>
  <c r="P1751" i="2"/>
  <c r="P1490" i="2"/>
  <c r="P951" i="2"/>
  <c r="P1889" i="2"/>
  <c r="P1671" i="2"/>
  <c r="P1213" i="2"/>
  <c r="P182" i="2"/>
  <c r="P1616" i="2"/>
  <c r="P1202" i="2"/>
  <c r="P536" i="2"/>
  <c r="P1748" i="2"/>
  <c r="P1275" i="2"/>
  <c r="P286" i="2"/>
  <c r="P990" i="2"/>
  <c r="P147" i="2"/>
  <c r="P395" i="2"/>
  <c r="P151" i="2"/>
  <c r="P1911" i="2"/>
  <c r="P1693" i="2"/>
  <c r="P986" i="2"/>
  <c r="P139" i="2"/>
  <c r="P1646" i="2"/>
  <c r="P1260" i="2"/>
  <c r="P704" i="2"/>
  <c r="P1770" i="2"/>
  <c r="P1321" i="2"/>
  <c r="P928" i="2"/>
  <c r="P1805" i="2"/>
  <c r="P1525" i="2"/>
  <c r="P766" i="2"/>
  <c r="P1310" i="2"/>
  <c r="P357" i="2"/>
  <c r="P1217" i="2"/>
  <c r="P361" i="2"/>
  <c r="P522" i="2"/>
  <c r="P1790" i="2"/>
  <c r="P1361" i="2"/>
  <c r="P769" i="2"/>
  <c r="P1825" i="2"/>
  <c r="P1565" i="2"/>
  <c r="P1085" i="2"/>
  <c r="P1866" i="2"/>
  <c r="P1552" i="2"/>
  <c r="P1074" i="2"/>
  <c r="P280" i="2"/>
  <c r="P1690" i="2"/>
  <c r="P1092" i="2"/>
  <c r="P1118" i="2"/>
  <c r="P1609" i="2"/>
  <c r="P1001" i="2"/>
  <c r="P173" i="2"/>
  <c r="P1572" i="2"/>
  <c r="P1131" i="2"/>
  <c r="P1729" i="2"/>
  <c r="P1388" i="2"/>
  <c r="P398" i="2"/>
  <c r="P1635" i="2"/>
  <c r="P716" i="2"/>
  <c r="P1741" i="2"/>
  <c r="P1156" i="2"/>
  <c r="P1438" i="2"/>
  <c r="P496" i="2"/>
  <c r="P963" i="2"/>
  <c r="P383" i="2"/>
  <c r="P1887" i="2"/>
  <c r="P1798" i="2"/>
  <c r="P1644" i="2"/>
  <c r="P1669" i="2"/>
  <c r="P1377" i="2"/>
  <c r="P1258" i="2"/>
  <c r="P1211" i="2"/>
  <c r="P801" i="2"/>
  <c r="P692" i="2"/>
  <c r="P176" i="2"/>
  <c r="P1833" i="2"/>
  <c r="P1776" i="2"/>
  <c r="P1622" i="2"/>
  <c r="P1581" i="2"/>
  <c r="P1331" i="2"/>
  <c r="P1212" i="2"/>
  <c r="P1101" i="2"/>
  <c r="P950" i="2"/>
  <c r="P558" i="2"/>
  <c r="P1874" i="2"/>
  <c r="P1803" i="2"/>
  <c r="P1746" i="2"/>
  <c r="P1560" i="2"/>
  <c r="P1523" i="2"/>
  <c r="P1273" i="2"/>
  <c r="P1090" i="2"/>
  <c r="P1027" i="2"/>
  <c r="P677" i="2"/>
  <c r="P312" i="2"/>
  <c r="P1852" i="2"/>
  <c r="P1781" i="2"/>
  <c r="P1698" i="2"/>
  <c r="P1538" i="2"/>
  <c r="P1487" i="2"/>
  <c r="P1364" i="2"/>
  <c r="P1044" i="2"/>
  <c r="P1021" i="2"/>
  <c r="P1639" i="2"/>
  <c r="P1389" i="2"/>
  <c r="P1270" i="2"/>
  <c r="P1159" i="2"/>
  <c r="P825" i="2"/>
  <c r="P277" i="2"/>
  <c r="P1633" i="2"/>
  <c r="P1287" i="2"/>
  <c r="P1121" i="2"/>
  <c r="P342" i="2"/>
  <c r="P813" i="2"/>
  <c r="P265" i="2"/>
  <c r="P999" i="2"/>
  <c r="P663" i="2"/>
  <c r="P426" i="2"/>
  <c r="P1838" i="2"/>
  <c r="P1767" i="2"/>
  <c r="P1814" i="2"/>
  <c r="P1709" i="2"/>
  <c r="P1461" i="2"/>
  <c r="P1402" i="2"/>
  <c r="P1018" i="2"/>
  <c r="P776" i="2"/>
  <c r="P541" i="2"/>
  <c r="P203" i="2"/>
  <c r="P1905" i="2"/>
  <c r="P1745" i="2"/>
  <c r="P1662" i="2"/>
  <c r="P1687" i="2"/>
  <c r="P1476" i="2"/>
  <c r="P1292" i="2"/>
  <c r="P1245" i="2"/>
  <c r="P925" i="2"/>
  <c r="P323" i="2"/>
  <c r="P249" i="2"/>
  <c r="P1875" i="2"/>
  <c r="P1786" i="2"/>
  <c r="P1632" i="2"/>
  <c r="P1657" i="2"/>
  <c r="P1353" i="2"/>
  <c r="P1234" i="2"/>
  <c r="P1187" i="2"/>
  <c r="P753" i="2"/>
  <c r="P600" i="2"/>
  <c r="P128" i="2"/>
  <c r="P1821" i="2"/>
  <c r="P1764" i="2"/>
  <c r="P1610" i="2"/>
  <c r="P1557" i="2"/>
  <c r="P1307" i="2"/>
  <c r="P1188" i="2"/>
  <c r="P976" i="2"/>
  <c r="P414" i="2"/>
  <c r="P1465" i="2"/>
  <c r="P1342" i="2"/>
  <c r="P1022" i="2"/>
  <c r="P784" i="2"/>
  <c r="P421" i="2"/>
  <c r="P211" i="2"/>
  <c r="P1459" i="2"/>
  <c r="P1008" i="2"/>
  <c r="P523" i="2"/>
  <c r="P788" i="2"/>
  <c r="P425" i="2"/>
  <c r="P215" i="2"/>
  <c r="P867" i="2"/>
  <c r="P586" i="2"/>
  <c r="P124" i="2"/>
  <c r="P1871" i="2"/>
  <c r="P1782" i="2"/>
  <c r="P1628" i="2"/>
  <c r="P1653" i="2"/>
  <c r="P1345" i="2"/>
  <c r="P1226" i="2"/>
  <c r="P1179" i="2"/>
  <c r="P979" i="2"/>
  <c r="P584" i="2"/>
  <c r="P122" i="2"/>
  <c r="P1817" i="2"/>
  <c r="P1760" i="2"/>
  <c r="P1606" i="2"/>
  <c r="P1549" i="2"/>
  <c r="P1299" i="2"/>
  <c r="P1180" i="2"/>
  <c r="P1069" i="2"/>
  <c r="P731" i="2"/>
  <c r="P494" i="2"/>
  <c r="P1858" i="2"/>
  <c r="P1787" i="2"/>
  <c r="P1730" i="2"/>
  <c r="P1544" i="2"/>
  <c r="P1501" i="2"/>
  <c r="P1442" i="2"/>
  <c r="P1058" i="2"/>
  <c r="P856" i="2"/>
  <c r="P613" i="2"/>
  <c r="P678" i="2"/>
  <c r="P1836" i="2"/>
  <c r="P1765" i="2"/>
  <c r="P1682" i="2"/>
  <c r="P1707" i="2"/>
  <c r="P1522" i="2"/>
  <c r="P1332" i="2"/>
  <c r="P1012" i="2"/>
  <c r="P791" i="2"/>
  <c r="P1489" i="2"/>
  <c r="P1366" i="2"/>
  <c r="P1191" i="2"/>
  <c r="P597" i="2"/>
  <c r="P131" i="2"/>
  <c r="P1351" i="2"/>
  <c r="P751" i="2"/>
  <c r="P931" i="2"/>
  <c r="P596" i="2"/>
  <c r="P981" i="2"/>
  <c r="P630" i="2"/>
  <c r="P830" i="2"/>
  <c r="P612" i="2"/>
  <c r="P1599" i="2"/>
  <c r="P1478" i="2"/>
  <c r="P1422" i="2"/>
  <c r="P1198" i="2"/>
  <c r="P1247" i="2"/>
  <c r="P816" i="2"/>
  <c r="P745" i="2"/>
  <c r="P389" i="2"/>
  <c r="P272" i="2"/>
  <c r="P1593" i="2"/>
  <c r="P1472" i="2"/>
  <c r="P1416" i="2"/>
  <c r="P1192" i="2"/>
  <c r="P1241" i="2"/>
  <c r="P806" i="2"/>
  <c r="P978" i="2"/>
  <c r="P379" i="2"/>
  <c r="P262" i="2"/>
  <c r="P876" i="2"/>
  <c r="P923" i="2"/>
  <c r="P741" i="2"/>
  <c r="P624" i="2"/>
  <c r="P385" i="2"/>
  <c r="P524" i="2"/>
  <c r="P332" i="2"/>
  <c r="P143" i="2"/>
  <c r="P866" i="2"/>
  <c r="P726" i="2"/>
  <c r="P763" i="2"/>
  <c r="P599" i="2"/>
  <c r="P375" i="2"/>
  <c r="P546" i="2"/>
  <c r="P290" i="2"/>
  <c r="P133" i="2"/>
  <c r="P1423" i="2"/>
  <c r="P1368" i="2"/>
  <c r="P1144" i="2"/>
  <c r="P1225" i="2"/>
  <c r="P774" i="2"/>
  <c r="P723" i="2"/>
  <c r="P283" i="2"/>
  <c r="P201" i="2"/>
  <c r="P860" i="2"/>
  <c r="P720" i="2"/>
  <c r="P932" i="2"/>
  <c r="P561" i="2"/>
  <c r="P369" i="2"/>
  <c r="P412" i="2"/>
  <c r="P159" i="2"/>
  <c r="P850" i="2"/>
  <c r="P811" i="2"/>
  <c r="P639" i="2"/>
  <c r="P359" i="2"/>
  <c r="P402" i="2"/>
  <c r="P149" i="2"/>
  <c r="P798" i="2"/>
  <c r="P225" i="2"/>
  <c r="P1502" i="2"/>
  <c r="P1382" i="2"/>
  <c r="P1062" i="2"/>
  <c r="P1079" i="2"/>
  <c r="P904" i="2"/>
  <c r="P512" i="2"/>
  <c r="P1617" i="2"/>
  <c r="P1431" i="2"/>
  <c r="P1312" i="2"/>
  <c r="P992" i="2"/>
  <c r="P790" i="2"/>
  <c r="P491" i="2"/>
  <c r="P374" i="2"/>
  <c r="P868" i="2"/>
  <c r="P829" i="2"/>
  <c r="P625" i="2"/>
  <c r="P377" i="2"/>
  <c r="P420" i="2"/>
  <c r="P167" i="2"/>
  <c r="P858" i="2"/>
  <c r="P819" i="2"/>
  <c r="P647" i="2"/>
  <c r="P367" i="2"/>
  <c r="P410" i="2"/>
  <c r="P157" i="2"/>
  <c r="P1726" i="2"/>
  <c r="P1434" i="2"/>
  <c r="P608" i="2"/>
  <c r="P1761" i="2"/>
  <c r="P1508" i="2"/>
  <c r="P750" i="2"/>
  <c r="P1891" i="2"/>
  <c r="P1673" i="2"/>
  <c r="P1219" i="2"/>
  <c r="P192" i="2"/>
  <c r="P1626" i="2"/>
  <c r="P1220" i="2"/>
  <c r="P1497" i="2"/>
  <c r="P848" i="2"/>
  <c r="P1491" i="2"/>
  <c r="P852" i="2"/>
  <c r="P1045" i="2"/>
  <c r="P1783" i="2"/>
  <c r="P1493" i="2"/>
  <c r="P840" i="2"/>
  <c r="P1832" i="2"/>
  <c r="P1703" i="2"/>
  <c r="P1004" i="2"/>
  <c r="P177" i="2"/>
  <c r="P1648" i="2"/>
  <c r="P1266" i="2"/>
  <c r="P269" i="2"/>
  <c r="P1780" i="2"/>
  <c r="P1339" i="2"/>
  <c r="P542" i="2"/>
  <c r="P1054" i="2"/>
  <c r="P662" i="2"/>
  <c r="P643" i="2"/>
  <c r="P670" i="2"/>
  <c r="P178" i="2"/>
  <c r="P1668" i="2"/>
  <c r="P1306" i="2"/>
  <c r="P349" i="2"/>
  <c r="P1800" i="2"/>
  <c r="P1379" i="2"/>
  <c r="P807" i="2"/>
  <c r="P1827" i="2"/>
  <c r="P1571" i="2"/>
  <c r="P1091" i="2"/>
  <c r="P1876" i="2"/>
  <c r="P1562" i="2"/>
  <c r="P403" i="2"/>
  <c r="P1135" i="2"/>
  <c r="P1383" i="2"/>
  <c r="P372" i="2"/>
  <c r="P1886" i="2"/>
  <c r="P1611" i="2"/>
  <c r="P477" i="2"/>
  <c r="P1710" i="2"/>
  <c r="P1132" i="2"/>
  <c r="P1859" i="2"/>
  <c r="P1449" i="2"/>
  <c r="P525" i="2"/>
  <c r="P1594" i="2"/>
  <c r="P1173" i="2"/>
  <c r="P1182" i="2"/>
  <c r="P1488" i="2"/>
  <c r="P609" i="2"/>
  <c r="P266" i="2"/>
  <c r="P1823" i="2"/>
  <c r="P1766" i="2"/>
  <c r="P1612" i="2"/>
  <c r="P1563" i="2"/>
  <c r="P1313" i="2"/>
  <c r="P1194" i="2"/>
  <c r="P1083" i="2"/>
  <c r="P912" i="2"/>
  <c r="P520" i="2"/>
  <c r="P1872" i="2"/>
  <c r="P1801" i="2"/>
  <c r="P1744" i="2"/>
  <c r="P1558" i="2"/>
  <c r="P1517" i="2"/>
  <c r="P1267" i="2"/>
  <c r="P1084" i="2"/>
  <c r="P1007" i="2"/>
  <c r="P667" i="2"/>
  <c r="P302" i="2"/>
  <c r="P1842" i="2"/>
  <c r="P1771" i="2"/>
  <c r="P1688" i="2"/>
  <c r="P1713" i="2"/>
  <c r="P1469" i="2"/>
  <c r="P1346" i="2"/>
  <c r="P1026" i="2"/>
  <c r="P792" i="2"/>
  <c r="P429" i="2"/>
  <c r="P219" i="2"/>
  <c r="P1909" i="2"/>
  <c r="P1717" i="2"/>
  <c r="P1666" i="2"/>
  <c r="P1691" i="2"/>
  <c r="P1419" i="2"/>
  <c r="P1300" i="2"/>
  <c r="P1253" i="2"/>
  <c r="P499" i="2"/>
  <c r="P1575" i="2"/>
  <c r="P1325" i="2"/>
  <c r="P1142" i="2"/>
  <c r="P1095" i="2"/>
  <c r="P936" i="2"/>
  <c r="P416" i="2"/>
  <c r="P1569" i="2"/>
  <c r="P1360" i="2"/>
  <c r="P879" i="2"/>
  <c r="P251" i="2"/>
  <c r="P924" i="2"/>
  <c r="P404" i="2"/>
  <c r="P778" i="2"/>
  <c r="P543" i="2"/>
  <c r="P205" i="2"/>
  <c r="P1895" i="2"/>
  <c r="P1735" i="2"/>
  <c r="P1652" i="2"/>
  <c r="P1677" i="2"/>
  <c r="P1457" i="2"/>
  <c r="P1274" i="2"/>
  <c r="P1227" i="2"/>
  <c r="P732" i="2"/>
  <c r="P285" i="2"/>
  <c r="P208" i="2"/>
  <c r="P1873" i="2"/>
  <c r="P1784" i="2"/>
  <c r="P1630" i="2"/>
  <c r="P1655" i="2"/>
  <c r="P1347" i="2"/>
  <c r="P1228" i="2"/>
  <c r="P1181" i="2"/>
  <c r="P743" i="2"/>
  <c r="P590" i="2"/>
  <c r="P247" i="2"/>
  <c r="P1811" i="2"/>
  <c r="P1754" i="2"/>
  <c r="P1600" i="2"/>
  <c r="P1539" i="2"/>
  <c r="P1289" i="2"/>
  <c r="P1170" i="2"/>
  <c r="P1059" i="2"/>
  <c r="P709" i="2"/>
  <c r="P472" i="2"/>
  <c r="P1860" i="2"/>
  <c r="P1789" i="2"/>
  <c r="P1732" i="2"/>
  <c r="P1546" i="2"/>
  <c r="P1503" i="2"/>
  <c r="P1444" i="2"/>
  <c r="P1060" i="2"/>
  <c r="P722" i="2"/>
  <c r="P193" i="2"/>
  <c r="P1397" i="2"/>
  <c r="P1278" i="2"/>
  <c r="P1231" i="2"/>
  <c r="P841" i="2"/>
  <c r="P293" i="2"/>
  <c r="P216" i="2"/>
  <c r="P1319" i="2"/>
  <c r="P1153" i="2"/>
  <c r="P267" i="2"/>
  <c r="P845" i="2"/>
  <c r="P297" i="2"/>
  <c r="P220" i="2"/>
  <c r="P695" i="2"/>
  <c r="P458" i="2"/>
  <c r="P1910" i="2"/>
  <c r="P1807" i="2"/>
  <c r="P1750" i="2"/>
  <c r="P1596" i="2"/>
  <c r="P1531" i="2"/>
  <c r="P1281" i="2"/>
  <c r="P1162" i="2"/>
  <c r="P1051" i="2"/>
  <c r="P693" i="2"/>
  <c r="P456" i="2"/>
  <c r="P1856" i="2"/>
  <c r="P1785" i="2"/>
  <c r="P1728" i="2"/>
  <c r="P1542" i="2"/>
  <c r="P1495" i="2"/>
  <c r="P1436" i="2"/>
  <c r="P1052" i="2"/>
  <c r="P846" i="2"/>
  <c r="P632" i="2"/>
  <c r="P658" i="2"/>
  <c r="P1826" i="2"/>
  <c r="P1755" i="2"/>
  <c r="P1672" i="2"/>
  <c r="P1697" i="2"/>
  <c r="P1498" i="2"/>
  <c r="P1314" i="2"/>
  <c r="P994" i="2"/>
  <c r="P967" i="2"/>
  <c r="P365" i="2"/>
  <c r="P155" i="2"/>
  <c r="P1893" i="2"/>
  <c r="P1804" i="2"/>
  <c r="P1650" i="2"/>
  <c r="P1675" i="2"/>
  <c r="P1387" i="2"/>
  <c r="P1268" i="2"/>
  <c r="P1221" i="2"/>
  <c r="P371" i="2"/>
  <c r="P1486" i="2"/>
  <c r="P1238" i="2"/>
  <c r="P832" i="2"/>
  <c r="P469" i="2"/>
  <c r="P136" i="2"/>
  <c r="P1168" i="2"/>
  <c r="P331" i="2"/>
  <c r="P877" i="2"/>
  <c r="P340" i="2"/>
  <c r="P771" i="2"/>
  <c r="P362" i="2"/>
  <c r="P759" i="2"/>
  <c r="P478" i="2"/>
  <c r="P1567" i="2"/>
  <c r="P1381" i="2"/>
  <c r="P1358" i="2"/>
  <c r="P1166" i="2"/>
  <c r="P1183" i="2"/>
  <c r="P752" i="2"/>
  <c r="P701" i="2"/>
  <c r="P592" i="2"/>
  <c r="P243" i="2"/>
  <c r="P1561" i="2"/>
  <c r="P1375" i="2"/>
  <c r="P1352" i="2"/>
  <c r="P1160" i="2"/>
  <c r="P1177" i="2"/>
  <c r="P742" i="2"/>
  <c r="P691" i="2"/>
  <c r="P582" i="2"/>
  <c r="P233" i="2"/>
  <c r="P844" i="2"/>
  <c r="P985" i="2"/>
  <c r="P916" i="2"/>
  <c r="P577" i="2"/>
  <c r="P321" i="2"/>
  <c r="P492" i="2"/>
  <c r="P268" i="2"/>
  <c r="P180" i="2"/>
  <c r="P834" i="2"/>
  <c r="P1029" i="2"/>
  <c r="P906" i="2"/>
  <c r="P535" i="2"/>
  <c r="P343" i="2"/>
  <c r="P482" i="2"/>
  <c r="P698" i="2"/>
  <c r="P202" i="2"/>
  <c r="P1327" i="2"/>
  <c r="P1336" i="2"/>
  <c r="P1112" i="2"/>
  <c r="P1129" i="2"/>
  <c r="P730" i="2"/>
  <c r="P659" i="2"/>
  <c r="P550" i="2"/>
  <c r="P137" i="2"/>
  <c r="P796" i="2"/>
  <c r="P853" i="2"/>
  <c r="P900" i="2"/>
  <c r="P529" i="2"/>
  <c r="P668" i="2"/>
  <c r="P348" i="2"/>
  <c r="P127" i="2"/>
  <c r="P754" i="2"/>
  <c r="P779" i="2"/>
  <c r="P551" i="2"/>
  <c r="P648" i="2"/>
  <c r="P370" i="2"/>
  <c r="P218" i="2"/>
  <c r="P683" i="2"/>
  <c r="P1623" i="2"/>
  <c r="P1437" i="2"/>
  <c r="P1318" i="2"/>
  <c r="P998" i="2"/>
  <c r="P800" i="2"/>
  <c r="P501" i="2"/>
  <c r="P384" i="2"/>
  <c r="P1585" i="2"/>
  <c r="P1303" i="2"/>
  <c r="P1216" i="2"/>
  <c r="P1233" i="2"/>
  <c r="P1005" i="2"/>
  <c r="P427" i="2"/>
  <c r="P674" i="2"/>
  <c r="P740" i="2"/>
  <c r="P797" i="2"/>
  <c r="P601" i="2"/>
  <c r="P684" i="2"/>
  <c r="P356" i="2"/>
  <c r="P135" i="2"/>
  <c r="P762" i="2"/>
  <c r="P787" i="2"/>
  <c r="P559" i="2"/>
  <c r="P664" i="2"/>
  <c r="P378" i="2"/>
  <c r="P226" i="2"/>
  <c r="D49" i="2"/>
  <c r="BB32" i="2"/>
  <c r="BD32" i="2" s="1"/>
  <c r="G33" i="2"/>
  <c r="F33" i="2"/>
  <c r="I33" i="2" s="1"/>
  <c r="X38" i="11"/>
  <c r="Q39" i="11"/>
  <c r="E42" i="11"/>
  <c r="E91" i="2"/>
  <c r="F91" i="2" s="1"/>
  <c r="W18" i="11"/>
  <c r="Y18" i="11" s="1"/>
  <c r="Z18" i="11" s="1"/>
  <c r="AA18" i="11" s="1"/>
  <c r="AB18" i="11" s="1"/>
  <c r="W22" i="11"/>
  <c r="Y22" i="11" s="1"/>
  <c r="Z22" i="11" s="1"/>
  <c r="AA22" i="11" s="1"/>
  <c r="AB22" i="11" s="1"/>
  <c r="D92" i="2"/>
  <c r="C92" i="2"/>
  <c r="B92" i="2"/>
  <c r="G92" i="2"/>
  <c r="A92" i="2"/>
  <c r="D43" i="11"/>
  <c r="F43" i="11"/>
  <c r="B43" i="11"/>
  <c r="C43" i="11"/>
  <c r="W20" i="11"/>
  <c r="Y20" i="11" s="1"/>
  <c r="Z20" i="11" s="1"/>
  <c r="AA20" i="11" s="1"/>
  <c r="AB20" i="11" s="1"/>
  <c r="K45" i="11"/>
  <c r="A44" i="11"/>
  <c r="W23" i="11"/>
  <c r="Y23" i="11" s="1"/>
  <c r="Z23" i="11" s="1"/>
  <c r="AA23" i="11" s="1"/>
  <c r="AB23" i="11" s="1"/>
  <c r="W21" i="11"/>
  <c r="Y21" i="11" s="1"/>
  <c r="Z21" i="11" s="1"/>
  <c r="AA21" i="11" s="1"/>
  <c r="AB21" i="11" s="1"/>
  <c r="W19" i="11"/>
  <c r="Y19" i="11" s="1"/>
  <c r="Z19" i="11" s="1"/>
  <c r="AA19" i="11" s="1"/>
  <c r="AB19" i="11" s="1"/>
  <c r="F21" i="11"/>
  <c r="F19" i="11"/>
  <c r="F18" i="11"/>
  <c r="F17" i="11"/>
  <c r="F20" i="11"/>
  <c r="F22" i="11"/>
  <c r="F16" i="11"/>
  <c r="W17" i="11"/>
  <c r="Y17" i="11" s="1"/>
  <c r="Z17" i="11" s="1"/>
  <c r="AA17" i="11" s="1"/>
  <c r="AB17" i="11" s="1"/>
  <c r="M35" i="4"/>
  <c r="N35" i="4" s="1"/>
  <c r="O34" i="4" s="1"/>
  <c r="R1925" i="2" l="1"/>
  <c r="E48" i="2"/>
  <c r="E35" i="2" s="1"/>
  <c r="G35" i="2" s="1"/>
  <c r="X75" i="2"/>
  <c r="X78" i="2"/>
  <c r="X79" i="2"/>
  <c r="X80" i="2"/>
  <c r="B38" i="2" s="1"/>
  <c r="D38" i="2" s="1"/>
  <c r="X74" i="2"/>
  <c r="X77" i="2"/>
  <c r="R1945" i="2"/>
  <c r="R1962" i="2"/>
  <c r="R2000" i="2"/>
  <c r="R2011" i="2"/>
  <c r="R1927" i="2"/>
  <c r="R2068" i="2"/>
  <c r="R2087" i="2"/>
  <c r="R1928" i="2"/>
  <c r="R1954" i="2"/>
  <c r="R2051" i="2"/>
  <c r="R2097" i="2"/>
  <c r="R2154" i="2"/>
  <c r="R2194" i="2"/>
  <c r="R1980" i="2"/>
  <c r="R2025" i="2"/>
  <c r="R2089" i="2"/>
  <c r="R2107" i="2"/>
  <c r="R2123" i="2"/>
  <c r="R2171" i="2"/>
  <c r="R2203" i="2"/>
  <c r="R2211" i="2"/>
  <c r="R1995" i="2"/>
  <c r="R2017" i="2"/>
  <c r="R2026" i="2"/>
  <c r="R2090" i="2"/>
  <c r="R2108" i="2"/>
  <c r="R1935" i="2"/>
  <c r="R2010" i="2"/>
  <c r="R2047" i="2"/>
  <c r="R2056" i="2"/>
  <c r="R2118" i="2"/>
  <c r="R2134" i="2"/>
  <c r="R2142" i="2"/>
  <c r="R2198" i="2"/>
  <c r="R1971" i="2"/>
  <c r="R2067" i="2"/>
  <c r="R2173" i="2"/>
  <c r="R1984" i="2"/>
  <c r="R2046" i="2"/>
  <c r="R2175" i="2"/>
  <c r="R2200" i="2"/>
  <c r="R1920" i="2"/>
  <c r="R2153" i="2"/>
  <c r="R2180" i="2"/>
  <c r="R2205" i="2"/>
  <c r="R2176" i="2"/>
  <c r="R2109" i="2"/>
  <c r="R2135" i="2"/>
  <c r="R2111" i="2"/>
  <c r="R2159" i="2"/>
  <c r="R2181" i="2"/>
  <c r="R2164" i="2"/>
  <c r="R2204" i="2"/>
  <c r="R2169" i="2"/>
  <c r="R2165" i="2"/>
  <c r="R2191" i="2"/>
  <c r="R1932" i="2"/>
  <c r="R1959" i="2"/>
  <c r="R2100" i="2"/>
  <c r="R2127" i="2"/>
  <c r="P24" i="2"/>
  <c r="F23" i="2"/>
  <c r="X84" i="2" s="1"/>
  <c r="B39" i="2" s="1"/>
  <c r="D39" i="2" s="1"/>
  <c r="R645" i="2"/>
  <c r="R1019" i="2"/>
  <c r="R1619" i="2"/>
  <c r="R1340" i="2"/>
  <c r="R1428" i="2"/>
  <c r="R1739" i="2"/>
  <c r="R1658" i="2"/>
  <c r="R1430" i="2"/>
  <c r="R445" i="2"/>
  <c r="R634" i="2"/>
  <c r="R916" i="2"/>
  <c r="R586" i="2"/>
  <c r="R871" i="2"/>
  <c r="R1533" i="2"/>
  <c r="R451" i="2"/>
  <c r="R1635" i="2"/>
  <c r="R282" i="2"/>
  <c r="R1605" i="2"/>
  <c r="R1520" i="2"/>
  <c r="R801" i="2"/>
  <c r="R468" i="2"/>
  <c r="R857" i="2"/>
  <c r="R1187" i="2"/>
  <c r="R1061" i="2"/>
  <c r="R1414" i="2"/>
  <c r="R1329" i="2"/>
  <c r="R1325" i="2"/>
  <c r="R1114" i="2"/>
  <c r="R432" i="2"/>
  <c r="R934" i="2"/>
  <c r="R1683" i="2"/>
  <c r="R751" i="2"/>
  <c r="R419" i="2"/>
  <c r="R1903" i="2"/>
  <c r="R631" i="2"/>
  <c r="R1161" i="2"/>
  <c r="R258" i="2"/>
  <c r="R963" i="2"/>
  <c r="R377" i="2"/>
  <c r="R332" i="2"/>
  <c r="R1564" i="2"/>
  <c r="R1656" i="2"/>
  <c r="R673" i="2"/>
  <c r="R1869" i="2"/>
  <c r="R1189" i="2"/>
  <c r="R1118" i="2"/>
  <c r="R709" i="2"/>
  <c r="R1413" i="2"/>
  <c r="R136" i="2"/>
  <c r="R572" i="2"/>
  <c r="R519" i="2"/>
  <c r="R1836" i="2"/>
  <c r="R1399" i="2"/>
  <c r="R152" i="2"/>
  <c r="R1769" i="2"/>
  <c r="R875" i="2"/>
  <c r="R1886" i="2"/>
  <c r="R573" i="2"/>
  <c r="R1091" i="2"/>
  <c r="R1357" i="2"/>
  <c r="R874" i="2"/>
  <c r="R674" i="2"/>
  <c r="R263" i="2"/>
  <c r="R828" i="2"/>
  <c r="R407" i="2"/>
  <c r="R1155" i="2"/>
  <c r="R815" i="2"/>
  <c r="R1790" i="2"/>
  <c r="R1606" i="2"/>
  <c r="R326" i="2"/>
  <c r="R421" i="2"/>
  <c r="R1865" i="2"/>
  <c r="R830" i="2"/>
  <c r="R1302" i="2"/>
  <c r="R1147" i="2"/>
  <c r="R1821" i="2"/>
  <c r="R307" i="2"/>
  <c r="R620" i="2"/>
  <c r="R1454" i="2"/>
  <c r="R322" i="2"/>
  <c r="R1755" i="2"/>
  <c r="R1727" i="2"/>
  <c r="R434" i="2"/>
  <c r="R245" i="2"/>
  <c r="R140" i="2"/>
  <c r="R1527" i="2"/>
  <c r="R1748" i="2"/>
  <c r="R174" i="2"/>
  <c r="R560" i="2"/>
  <c r="R582" i="2"/>
  <c r="R1256" i="2"/>
  <c r="R1528" i="2"/>
  <c r="R944" i="2"/>
  <c r="R1816" i="2"/>
  <c r="R157" i="2"/>
  <c r="R215" i="2"/>
  <c r="R1255" i="2"/>
  <c r="R1719" i="2"/>
  <c r="R1709" i="2"/>
  <c r="R1765" i="2"/>
  <c r="R845" i="2"/>
  <c r="R642" i="2"/>
  <c r="R702" i="2"/>
  <c r="R1669" i="2"/>
  <c r="R1685" i="2"/>
  <c r="R753" i="2"/>
  <c r="R202" i="2"/>
  <c r="R527" i="2"/>
  <c r="R1361" i="2"/>
  <c r="R1862" i="2"/>
  <c r="R1099" i="2"/>
  <c r="R151" i="2"/>
  <c r="R1577" i="2"/>
  <c r="R564" i="2"/>
  <c r="R1067" i="2"/>
  <c r="R425" i="2"/>
  <c r="R1170" i="2"/>
  <c r="R803" i="2"/>
  <c r="R318" i="2"/>
  <c r="R1107" i="2"/>
  <c r="R806" i="2"/>
  <c r="R1773" i="2"/>
  <c r="R1053" i="2"/>
  <c r="R1896" i="2"/>
  <c r="R1684" i="2"/>
  <c r="R1151" i="2"/>
  <c r="R574" i="2"/>
  <c r="R125" i="2"/>
  <c r="R1778" i="2"/>
  <c r="R1460" i="2"/>
  <c r="R1097" i="2"/>
  <c r="R967" i="2"/>
  <c r="R781" i="2"/>
  <c r="R1733" i="2"/>
  <c r="R353" i="2"/>
  <c r="R290" i="2"/>
  <c r="R1059" i="2"/>
  <c r="R1581" i="2"/>
  <c r="R854" i="2"/>
  <c r="R484" i="2"/>
  <c r="R1907" i="2"/>
  <c r="R1372" i="2"/>
  <c r="R617" i="2"/>
  <c r="R144" i="2"/>
  <c r="R1693" i="2"/>
  <c r="R1128" i="2"/>
  <c r="R596" i="2"/>
  <c r="R1860" i="2"/>
  <c r="R1699" i="2"/>
  <c r="R1444" i="2"/>
  <c r="R1083" i="2"/>
  <c r="R675" i="2"/>
  <c r="R953" i="2"/>
  <c r="R767" i="2"/>
  <c r="R602" i="2"/>
  <c r="R346" i="2"/>
  <c r="R1910" i="2"/>
  <c r="R1750" i="2"/>
  <c r="R1698" i="2"/>
  <c r="R1493" i="2"/>
  <c r="R1184" i="2"/>
  <c r="R1133" i="2"/>
  <c r="R766" i="2"/>
  <c r="R817" i="2"/>
  <c r="R491" i="2"/>
  <c r="R672" i="2"/>
  <c r="R143" i="2"/>
  <c r="R1833" i="2"/>
  <c r="R1744" i="2"/>
  <c r="R1551" i="2"/>
  <c r="R1596" i="2"/>
  <c r="R1487" i="2"/>
  <c r="R1337" i="2"/>
  <c r="R1178" i="2"/>
  <c r="R999" i="2"/>
  <c r="R888" i="2"/>
  <c r="R714" i="2"/>
  <c r="R623" i="2"/>
  <c r="R518" i="2"/>
  <c r="R262" i="2"/>
  <c r="R1747" i="2"/>
  <c r="R1593" i="2"/>
  <c r="R1542" i="2"/>
  <c r="R1338" i="2"/>
  <c r="R1233" i="2"/>
  <c r="R977" i="2"/>
  <c r="R1026" i="2"/>
  <c r="R591" i="2"/>
  <c r="R335" i="2"/>
  <c r="R496" i="2"/>
  <c r="R123" i="2"/>
  <c r="R1677" i="2"/>
  <c r="R1224" i="2"/>
  <c r="R1491" i="2"/>
  <c r="R668" i="2"/>
  <c r="R1232" i="2"/>
  <c r="R1416" i="2"/>
  <c r="R647" i="2"/>
  <c r="R820" i="2"/>
  <c r="R388" i="2"/>
  <c r="R273" i="2"/>
  <c r="R467" i="2"/>
  <c r="R173" i="2"/>
  <c r="R769" i="2"/>
  <c r="R883" i="2"/>
  <c r="R1665" i="2"/>
  <c r="R956" i="2"/>
  <c r="R861" i="2"/>
  <c r="R187" i="2"/>
  <c r="R1488" i="2"/>
  <c r="R458" i="2"/>
  <c r="R116" i="2"/>
  <c r="R848" i="2"/>
  <c r="R156" i="2"/>
  <c r="R762" i="2"/>
  <c r="R520" i="2"/>
  <c r="R513" i="2"/>
  <c r="R1125" i="2"/>
  <c r="R1404" i="2"/>
  <c r="R1751" i="2"/>
  <c r="R1277" i="2"/>
  <c r="R393" i="2"/>
  <c r="R955" i="2"/>
  <c r="R1880" i="2"/>
  <c r="R1463" i="2"/>
  <c r="R1039" i="2"/>
  <c r="R397" i="2"/>
  <c r="R1710" i="2"/>
  <c r="R1899" i="2"/>
  <c r="R1208" i="2"/>
  <c r="R950" i="2"/>
  <c r="R728" i="2"/>
  <c r="R876" i="2"/>
  <c r="R670" i="2"/>
  <c r="R1239" i="2"/>
  <c r="R122" i="2"/>
  <c r="R126" i="2"/>
  <c r="R131" i="2"/>
  <c r="R256" i="2"/>
  <c r="R384" i="2"/>
  <c r="R512" i="2"/>
  <c r="R648" i="2"/>
  <c r="R351" i="2"/>
  <c r="R479" i="2"/>
  <c r="R608" i="2"/>
  <c r="R805" i="2"/>
  <c r="R708" i="2"/>
  <c r="R754" i="2"/>
  <c r="R882" i="2"/>
  <c r="R713" i="2"/>
  <c r="R993" i="2"/>
  <c r="R1121" i="2"/>
  <c r="R1249" i="2"/>
  <c r="R1172" i="2"/>
  <c r="R1299" i="2"/>
  <c r="R1427" i="2"/>
  <c r="R1354" i="2"/>
  <c r="R1481" i="2"/>
  <c r="R1558" i="2"/>
  <c r="R1686" i="2"/>
  <c r="R1609" i="2"/>
  <c r="R1738" i="2"/>
  <c r="R1763" i="2"/>
  <c r="R1898" i="2"/>
  <c r="R148" i="2"/>
  <c r="R153" i="2"/>
  <c r="R278" i="2"/>
  <c r="R406" i="2"/>
  <c r="R534" i="2"/>
  <c r="R692" i="2"/>
  <c r="R373" i="2"/>
  <c r="R501" i="2"/>
  <c r="R625" i="2"/>
  <c r="R827" i="2"/>
  <c r="R730" i="2"/>
  <c r="R776" i="2"/>
  <c r="R1000" i="2"/>
  <c r="R735" i="2"/>
  <c r="R1015" i="2"/>
  <c r="R1143" i="2"/>
  <c r="R1066" i="2"/>
  <c r="R1194" i="2"/>
  <c r="R1321" i="2"/>
  <c r="R1449" i="2"/>
  <c r="R1376" i="2"/>
  <c r="R1503" i="2"/>
  <c r="R1580" i="2"/>
  <c r="R1708" i="2"/>
  <c r="R1631" i="2"/>
  <c r="R1760" i="2"/>
  <c r="R1785" i="2"/>
  <c r="R1817" i="2"/>
  <c r="R234" i="2"/>
  <c r="R364" i="2"/>
  <c r="R606" i="2"/>
  <c r="R459" i="2"/>
  <c r="R785" i="2"/>
  <c r="R974" i="2"/>
  <c r="R693" i="2"/>
  <c r="R1101" i="2"/>
  <c r="R1152" i="2"/>
  <c r="R1407" i="2"/>
  <c r="R1461" i="2"/>
  <c r="R1666" i="2"/>
  <c r="R1718" i="2"/>
  <c r="R1878" i="2"/>
  <c r="R184" i="2"/>
  <c r="R314" i="2"/>
  <c r="R570" i="2"/>
  <c r="R409" i="2"/>
  <c r="R698" i="2"/>
  <c r="R921" i="2"/>
  <c r="R643" i="2"/>
  <c r="R1051" i="2"/>
  <c r="R190" i="2"/>
  <c r="R195" i="2"/>
  <c r="R320" i="2"/>
  <c r="R448" i="2"/>
  <c r="R576" i="2"/>
  <c r="R287" i="2"/>
  <c r="R415" i="2"/>
  <c r="R543" i="2"/>
  <c r="R741" i="2"/>
  <c r="R869" i="2"/>
  <c r="R927" i="2"/>
  <c r="R818" i="2"/>
  <c r="R649" i="2"/>
  <c r="R932" i="2"/>
  <c r="R1057" i="2"/>
  <c r="R1185" i="2"/>
  <c r="R1108" i="2"/>
  <c r="R1236" i="2"/>
  <c r="R1363" i="2"/>
  <c r="R1290" i="2"/>
  <c r="R1418" i="2"/>
  <c r="R1484" i="2"/>
  <c r="R1622" i="2"/>
  <c r="R1545" i="2"/>
  <c r="R1673" i="2"/>
  <c r="R1802" i="2"/>
  <c r="R1834" i="2"/>
  <c r="R1859" i="2"/>
  <c r="R212" i="2"/>
  <c r="R217" i="2"/>
  <c r="R342" i="2"/>
  <c r="R470" i="2"/>
  <c r="R598" i="2"/>
  <c r="R309" i="2"/>
  <c r="R437" i="2"/>
  <c r="R565" i="2"/>
  <c r="R763" i="2"/>
  <c r="R891" i="2"/>
  <c r="R949" i="2"/>
  <c r="R840" i="2"/>
  <c r="R671" i="2"/>
  <c r="R954" i="2"/>
  <c r="R1079" i="2"/>
  <c r="R1207" i="2"/>
  <c r="R1130" i="2"/>
  <c r="R1257" i="2"/>
  <c r="R1385" i="2"/>
  <c r="R1312" i="2"/>
  <c r="R1440" i="2"/>
  <c r="R1506" i="2"/>
  <c r="R1644" i="2"/>
  <c r="R1567" i="2"/>
  <c r="R1695" i="2"/>
  <c r="R1721" i="2"/>
  <c r="R1856" i="2"/>
  <c r="R119" i="2"/>
  <c r="R239" i="2"/>
  <c r="R492" i="2"/>
  <c r="R331" i="2"/>
  <c r="R587" i="2"/>
  <c r="R1018" i="2"/>
  <c r="R862" i="2"/>
  <c r="R973" i="2"/>
  <c r="R1229" i="2"/>
  <c r="R1279" i="2"/>
  <c r="R1334" i="2"/>
  <c r="R1538" i="2"/>
  <c r="R1589" i="2"/>
  <c r="R1743" i="2"/>
  <c r="R1889" i="2"/>
  <c r="R189" i="2"/>
  <c r="R442" i="2"/>
  <c r="R281" i="2"/>
  <c r="R537" i="2"/>
  <c r="R863" i="2"/>
  <c r="R812" i="2"/>
  <c r="R926" i="2"/>
  <c r="R1179" i="2"/>
  <c r="R1230" i="2"/>
  <c r="R1284" i="2"/>
  <c r="R1478" i="2"/>
  <c r="R1539" i="2"/>
  <c r="R1796" i="2"/>
  <c r="R1853" i="2"/>
  <c r="R276" i="2"/>
  <c r="R158" i="2"/>
  <c r="R288" i="2"/>
  <c r="R544" i="2"/>
  <c r="R383" i="2"/>
  <c r="R646" i="2"/>
  <c r="R895" i="2"/>
  <c r="R1020" i="2"/>
  <c r="R1025" i="2"/>
  <c r="R1076" i="2"/>
  <c r="R1331" i="2"/>
  <c r="R1386" i="2"/>
  <c r="R1590" i="2"/>
  <c r="R1641" i="2"/>
  <c r="R1795" i="2"/>
  <c r="R180" i="2"/>
  <c r="R310" i="2"/>
  <c r="R566" i="2"/>
  <c r="R405" i="2"/>
  <c r="R690" i="2"/>
  <c r="R917" i="2"/>
  <c r="R639" i="2"/>
  <c r="R1047" i="2"/>
  <c r="R1098" i="2"/>
  <c r="R1353" i="2"/>
  <c r="R1408" i="2"/>
  <c r="R1612" i="2"/>
  <c r="R1663" i="2"/>
  <c r="R1824" i="2"/>
  <c r="R175" i="2"/>
  <c r="R267" i="2"/>
  <c r="R849" i="2"/>
  <c r="R912" i="2"/>
  <c r="R1216" i="2"/>
  <c r="R1464" i="2"/>
  <c r="R1782" i="2"/>
  <c r="R251" i="2"/>
  <c r="R636" i="2"/>
  <c r="R799" i="2"/>
  <c r="R707" i="2"/>
  <c r="R1102" i="2"/>
  <c r="R1421" i="2"/>
  <c r="R1552" i="2"/>
  <c r="R1667" i="2"/>
  <c r="R1892" i="2"/>
  <c r="R404" i="2"/>
  <c r="R499" i="2"/>
  <c r="R774" i="2"/>
  <c r="R1141" i="2"/>
  <c r="R1447" i="2"/>
  <c r="R1706" i="2"/>
  <c r="R1815" i="2"/>
  <c r="R338" i="2"/>
  <c r="R433" i="2"/>
  <c r="R945" i="2"/>
  <c r="R1075" i="2"/>
  <c r="R1381" i="2"/>
  <c r="R1640" i="2"/>
  <c r="R1852" i="2"/>
  <c r="R292" i="2"/>
  <c r="R387" i="2"/>
  <c r="R899" i="2"/>
  <c r="R1029" i="2"/>
  <c r="R1335" i="2"/>
  <c r="R1594" i="2"/>
  <c r="R1799" i="2"/>
  <c r="R743" i="2"/>
  <c r="R1675" i="2"/>
  <c r="R1024" i="2"/>
  <c r="R128" i="2"/>
  <c r="R1251" i="2"/>
  <c r="R482" i="2"/>
  <c r="R1324" i="2"/>
  <c r="R985" i="2"/>
  <c r="R1241" i="2"/>
  <c r="R1228" i="2"/>
  <c r="R1419" i="2"/>
  <c r="R1410" i="2"/>
  <c r="R1550" i="2"/>
  <c r="R1537" i="2"/>
  <c r="R1730" i="2"/>
  <c r="R1826" i="2"/>
  <c r="R121" i="2"/>
  <c r="R177" i="2"/>
  <c r="R366" i="2"/>
  <c r="R590" i="2"/>
  <c r="R163" i="2"/>
  <c r="R416" i="2"/>
  <c r="R255" i="2"/>
  <c r="R511" i="2"/>
  <c r="R837" i="2"/>
  <c r="R786" i="2"/>
  <c r="R900" i="2"/>
  <c r="R1153" i="2"/>
  <c r="R1204" i="2"/>
  <c r="R1258" i="2"/>
  <c r="R1516" i="2"/>
  <c r="R1513" i="2"/>
  <c r="R1770" i="2"/>
  <c r="R1827" i="2"/>
  <c r="R185" i="2"/>
  <c r="R438" i="2"/>
  <c r="R277" i="2"/>
  <c r="R533" i="2"/>
  <c r="R859" i="2"/>
  <c r="R808" i="2"/>
  <c r="R922" i="2"/>
  <c r="R1175" i="2"/>
  <c r="R1226" i="2"/>
  <c r="R1280" i="2"/>
  <c r="R1474" i="2"/>
  <c r="R1535" i="2"/>
  <c r="R1792" i="2"/>
  <c r="R1849" i="2"/>
  <c r="R428" i="2"/>
  <c r="R523" i="2"/>
  <c r="R798" i="2"/>
  <c r="R1165" i="2"/>
  <c r="R1270" i="2"/>
  <c r="R1525" i="2"/>
  <c r="R1839" i="2"/>
  <c r="R378" i="2"/>
  <c r="R473" i="2"/>
  <c r="R748" i="2"/>
  <c r="R1115" i="2"/>
  <c r="R1293" i="2"/>
  <c r="R1412" i="2"/>
  <c r="R1680" i="2"/>
  <c r="R1757" i="2"/>
  <c r="R146" i="2"/>
  <c r="R688" i="2"/>
  <c r="R825" i="2"/>
  <c r="R733" i="2"/>
  <c r="R1192" i="2"/>
  <c r="R1501" i="2"/>
  <c r="R1758" i="2"/>
  <c r="R208" i="2"/>
  <c r="R594" i="2"/>
  <c r="R759" i="2"/>
  <c r="R667" i="2"/>
  <c r="R1126" i="2"/>
  <c r="R1436" i="2"/>
  <c r="R1691" i="2"/>
  <c r="R162" i="2"/>
  <c r="R548" i="2"/>
  <c r="R654" i="2"/>
  <c r="R1028" i="2"/>
  <c r="R1080" i="2"/>
  <c r="R1390" i="2"/>
  <c r="R1645" i="2"/>
  <c r="R192" i="2"/>
  <c r="R1110" i="2"/>
  <c r="R546" i="2"/>
  <c r="R1388" i="2"/>
  <c r="R615" i="2"/>
  <c r="R1611" i="2"/>
  <c r="R852" i="2"/>
  <c r="R1883" i="2"/>
  <c r="R1145" i="2"/>
  <c r="R1132" i="2"/>
  <c r="R1323" i="2"/>
  <c r="R1314" i="2"/>
  <c r="R1505" i="2"/>
  <c r="R1646" i="2"/>
  <c r="R1633" i="2"/>
  <c r="R1723" i="2"/>
  <c r="R1819" i="2"/>
  <c r="R204" i="2"/>
  <c r="R270" i="2"/>
  <c r="R462" i="2"/>
  <c r="R676" i="2"/>
  <c r="R429" i="2"/>
  <c r="R609" i="2"/>
  <c r="R851" i="2"/>
  <c r="R982" i="2"/>
  <c r="R663" i="2"/>
  <c r="R1007" i="2"/>
  <c r="R222" i="2"/>
  <c r="R612" i="2"/>
  <c r="R773" i="2"/>
  <c r="R681" i="2"/>
  <c r="R1140" i="2"/>
  <c r="R1450" i="2"/>
  <c r="R1705" i="2"/>
  <c r="R244" i="2"/>
  <c r="R629" i="2"/>
  <c r="R795" i="2"/>
  <c r="R703" i="2"/>
  <c r="R1162" i="2"/>
  <c r="R1471" i="2"/>
  <c r="R1728" i="2"/>
  <c r="R300" i="2"/>
  <c r="R907" i="2"/>
  <c r="R1343" i="2"/>
  <c r="R1807" i="2"/>
  <c r="R345" i="2"/>
  <c r="R987" i="2"/>
  <c r="R1348" i="2"/>
  <c r="R1732" i="2"/>
  <c r="R532" i="2"/>
  <c r="R996" i="2"/>
  <c r="R1374" i="2"/>
  <c r="R1909" i="2"/>
  <c r="R561" i="2"/>
  <c r="R1203" i="2"/>
  <c r="R1563" i="2"/>
  <c r="R420" i="2"/>
  <c r="R790" i="2"/>
  <c r="R1262" i="2"/>
  <c r="R1831" i="2"/>
  <c r="R160" i="2"/>
  <c r="R514" i="2"/>
  <c r="R577" i="2"/>
  <c r="R1081" i="2"/>
  <c r="R1259" i="2"/>
  <c r="R1473" i="2"/>
  <c r="R1601" i="2"/>
  <c r="R1858" i="2"/>
  <c r="R241" i="2"/>
  <c r="R613" i="2"/>
  <c r="R461" i="2"/>
  <c r="R755" i="2"/>
  <c r="R941" i="2"/>
  <c r="R695" i="2"/>
  <c r="R1103" i="2"/>
  <c r="R1090" i="2"/>
  <c r="R1313" i="2"/>
  <c r="R1304" i="2"/>
  <c r="R1466" i="2"/>
  <c r="R1668" i="2"/>
  <c r="R1655" i="2"/>
  <c r="R1745" i="2"/>
  <c r="R1841" i="2"/>
  <c r="R284" i="2"/>
  <c r="R704" i="2"/>
  <c r="R638" i="2"/>
  <c r="R782" i="2"/>
  <c r="R1021" i="2"/>
  <c r="R1200" i="2"/>
  <c r="R1382" i="2"/>
  <c r="R1714" i="2"/>
  <c r="R1791" i="2"/>
  <c r="R232" i="2"/>
  <c r="R490" i="2"/>
  <c r="R457" i="2"/>
  <c r="R1014" i="2"/>
  <c r="R691" i="2"/>
  <c r="R1227" i="2"/>
  <c r="R1405" i="2"/>
  <c r="R1536" i="2"/>
  <c r="R1716" i="2"/>
  <c r="R1887" i="2"/>
  <c r="R622" i="2"/>
  <c r="R1034" i="2"/>
  <c r="R1237" i="2"/>
  <c r="R1546" i="2"/>
  <c r="R1893" i="2"/>
  <c r="R562" i="2"/>
  <c r="R913" i="2"/>
  <c r="R1094" i="2"/>
  <c r="R1608" i="2"/>
  <c r="R130" i="2"/>
  <c r="R355" i="2"/>
  <c r="R758" i="2"/>
  <c r="R1176" i="2"/>
  <c r="R1562" i="2"/>
  <c r="R1901" i="2"/>
  <c r="R1292" i="2"/>
  <c r="R788" i="2"/>
  <c r="R481" i="2"/>
  <c r="R1900" i="2"/>
  <c r="R1397" i="2"/>
  <c r="R166" i="2"/>
  <c r="R171" i="2"/>
  <c r="R296" i="2"/>
  <c r="R424" i="2"/>
  <c r="R552" i="2"/>
  <c r="R295" i="2"/>
  <c r="R551" i="2"/>
  <c r="R877" i="2"/>
  <c r="R826" i="2"/>
  <c r="R940" i="2"/>
  <c r="R1193" i="2"/>
  <c r="R1307" i="2"/>
  <c r="R1362" i="2"/>
  <c r="R1566" i="2"/>
  <c r="R1617" i="2"/>
  <c r="R1842" i="2"/>
  <c r="R220" i="2"/>
  <c r="R414" i="2"/>
  <c r="R317" i="2"/>
  <c r="R771" i="2"/>
  <c r="R679" i="2"/>
  <c r="R1138" i="2"/>
  <c r="R1448" i="2"/>
  <c r="R1703" i="2"/>
  <c r="R252" i="2"/>
  <c r="R1050" i="2"/>
  <c r="R1295" i="2"/>
  <c r="R1759" i="2"/>
  <c r="R297" i="2"/>
  <c r="R942" i="2"/>
  <c r="R1494" i="2"/>
  <c r="R308" i="2"/>
  <c r="R1351" i="2"/>
  <c r="R337" i="2"/>
  <c r="R1544" i="2"/>
  <c r="R873" i="2"/>
  <c r="R1806" i="2"/>
  <c r="R1206" i="2"/>
  <c r="R1707" i="2"/>
  <c r="R214" i="2"/>
  <c r="R219" i="2"/>
  <c r="R344" i="2"/>
  <c r="R472" i="2"/>
  <c r="R600" i="2"/>
  <c r="R311" i="2"/>
  <c r="R439" i="2"/>
  <c r="R567" i="2"/>
  <c r="R765" i="2"/>
  <c r="R972" i="2"/>
  <c r="R951" i="2"/>
  <c r="R842" i="2"/>
  <c r="R705" i="2"/>
  <c r="R1017" i="2"/>
  <c r="R1100" i="2"/>
  <c r="R1282" i="2"/>
  <c r="R1582" i="2"/>
  <c r="R1762" i="2"/>
  <c r="R236" i="2"/>
  <c r="R494" i="2"/>
  <c r="R493" i="2"/>
  <c r="R909" i="2"/>
  <c r="R727" i="2"/>
  <c r="R1231" i="2"/>
  <c r="R1377" i="2"/>
  <c r="R1495" i="2"/>
  <c r="R1623" i="2"/>
  <c r="R1912" i="2"/>
  <c r="R540" i="2"/>
  <c r="R736" i="2"/>
  <c r="R1072" i="2"/>
  <c r="R1586" i="2"/>
  <c r="R352" i="2"/>
  <c r="R447" i="2"/>
  <c r="R959" i="2"/>
  <c r="R1089" i="2"/>
  <c r="R1395" i="2"/>
  <c r="R1654" i="2"/>
  <c r="R1866" i="2"/>
  <c r="R374" i="2"/>
  <c r="R469" i="2"/>
  <c r="R744" i="2"/>
  <c r="R1111" i="2"/>
  <c r="R1417" i="2"/>
  <c r="R1676" i="2"/>
  <c r="R1888" i="2"/>
  <c r="R395" i="2"/>
  <c r="R1037" i="2"/>
  <c r="R1602" i="2"/>
  <c r="R250" i="2"/>
  <c r="R1046" i="2"/>
  <c r="R1166" i="2"/>
  <c r="R1616" i="2"/>
  <c r="R1895" i="2"/>
  <c r="R618" i="2"/>
  <c r="R1064" i="2"/>
  <c r="R1629" i="2"/>
  <c r="R466" i="2"/>
  <c r="R836" i="2"/>
  <c r="R1308" i="2"/>
  <c r="R1875" i="2"/>
  <c r="R515" i="2"/>
  <c r="R1157" i="2"/>
  <c r="R1517" i="2"/>
  <c r="R651" i="2"/>
  <c r="R1078" i="2"/>
  <c r="R1356" i="2"/>
  <c r="R1579" i="2"/>
  <c r="R1068" i="2"/>
  <c r="R1451" i="2"/>
  <c r="R1614" i="2"/>
  <c r="R1794" i="2"/>
  <c r="R172" i="2"/>
  <c r="R430" i="2"/>
  <c r="R333" i="2"/>
  <c r="R557" i="2"/>
  <c r="R1022" i="2"/>
  <c r="R864" i="2"/>
  <c r="R946" i="2"/>
  <c r="R1199" i="2"/>
  <c r="R1218" i="2"/>
  <c r="R1409" i="2"/>
  <c r="R1400" i="2"/>
  <c r="R1572" i="2"/>
  <c r="R1559" i="2"/>
  <c r="R1752" i="2"/>
  <c r="R1848" i="2"/>
  <c r="R218" i="2"/>
  <c r="R476" i="2"/>
  <c r="R443" i="2"/>
  <c r="R986" i="2"/>
  <c r="R677" i="2"/>
  <c r="R1213" i="2"/>
  <c r="R1391" i="2"/>
  <c r="R1514" i="2"/>
  <c r="R1701" i="2"/>
  <c r="R1881" i="2"/>
  <c r="R298" i="2"/>
  <c r="R265" i="2"/>
  <c r="R666" i="2"/>
  <c r="R796" i="2"/>
  <c r="R1035" i="2"/>
  <c r="R1214" i="2"/>
  <c r="R1396" i="2"/>
  <c r="R1523" i="2"/>
  <c r="R1805" i="2"/>
  <c r="R247" i="2"/>
  <c r="R595" i="2"/>
  <c r="R701" i="2"/>
  <c r="R1415" i="2"/>
  <c r="R1726" i="2"/>
  <c r="R306" i="2"/>
  <c r="R529" i="2"/>
  <c r="R918" i="2"/>
  <c r="R1276" i="2"/>
  <c r="R1788" i="2"/>
  <c r="R260" i="2"/>
  <c r="R809" i="2"/>
  <c r="R997" i="2"/>
  <c r="R1358" i="2"/>
  <c r="R1742" i="2"/>
  <c r="R545" i="2"/>
  <c r="R418" i="2"/>
  <c r="R1515" i="2"/>
  <c r="R1123" i="2"/>
  <c r="R961" i="2"/>
  <c r="R115" i="2"/>
  <c r="R230" i="2"/>
  <c r="R235" i="2"/>
  <c r="R360" i="2"/>
  <c r="R488" i="2"/>
  <c r="R664" i="2"/>
  <c r="R423" i="2"/>
  <c r="R749" i="2"/>
  <c r="R935" i="2"/>
  <c r="R657" i="2"/>
  <c r="R1065" i="2"/>
  <c r="R1116" i="2"/>
  <c r="R1435" i="2"/>
  <c r="R1489" i="2"/>
  <c r="R1694" i="2"/>
  <c r="R1746" i="2"/>
  <c r="R1867" i="2"/>
  <c r="R225" i="2"/>
  <c r="R542" i="2"/>
  <c r="R477" i="2"/>
  <c r="R957" i="2"/>
  <c r="R1087" i="2"/>
  <c r="R1393" i="2"/>
  <c r="R1652" i="2"/>
  <c r="R1864" i="2"/>
  <c r="R347" i="2"/>
  <c r="R989" i="2"/>
  <c r="R1554" i="2"/>
  <c r="R205" i="2"/>
  <c r="R879" i="2"/>
  <c r="R1246" i="2"/>
  <c r="R1812" i="2"/>
  <c r="R915" i="2"/>
  <c r="R1822" i="2"/>
  <c r="R979" i="2"/>
  <c r="R199" i="2"/>
  <c r="R1240" i="2"/>
  <c r="R1238" i="2"/>
  <c r="R1483" i="2"/>
  <c r="R150" i="2"/>
  <c r="R155" i="2"/>
  <c r="R280" i="2"/>
  <c r="R408" i="2"/>
  <c r="R536" i="2"/>
  <c r="R696" i="2"/>
  <c r="R375" i="2"/>
  <c r="R503" i="2"/>
  <c r="R626" i="2"/>
  <c r="R829" i="2"/>
  <c r="R732" i="2"/>
  <c r="R778" i="2"/>
  <c r="R641" i="2"/>
  <c r="R924" i="2"/>
  <c r="R1113" i="2"/>
  <c r="R1291" i="2"/>
  <c r="R1442" i="2"/>
  <c r="R1569" i="2"/>
  <c r="R1890" i="2"/>
  <c r="R302" i="2"/>
  <c r="R269" i="2"/>
  <c r="R787" i="2"/>
  <c r="R832" i="2"/>
  <c r="R1071" i="2"/>
  <c r="R1186" i="2"/>
  <c r="R1336" i="2"/>
  <c r="R1636" i="2"/>
  <c r="R1820" i="2"/>
  <c r="R159" i="2"/>
  <c r="R507" i="2"/>
  <c r="R896" i="2"/>
  <c r="R1455" i="2"/>
  <c r="R1766" i="2"/>
  <c r="R362" i="2"/>
  <c r="R783" i="2"/>
  <c r="R1163" i="2"/>
  <c r="R1462" i="2"/>
  <c r="R227" i="2"/>
  <c r="R994" i="2"/>
  <c r="R1267" i="2"/>
  <c r="R1731" i="2"/>
  <c r="R341" i="2"/>
  <c r="R983" i="2"/>
  <c r="R1548" i="2"/>
  <c r="R556" i="2"/>
  <c r="R1398" i="2"/>
  <c r="R601" i="2"/>
  <c r="R1475" i="2"/>
  <c r="R371" i="2"/>
  <c r="R1578" i="2"/>
  <c r="R887" i="2"/>
  <c r="R1717" i="2"/>
  <c r="R904" i="2"/>
  <c r="R578" i="2"/>
  <c r="R884" i="2"/>
  <c r="R1177" i="2"/>
  <c r="R1508" i="2"/>
  <c r="R1851" i="2"/>
  <c r="R301" i="2"/>
  <c r="R819" i="2"/>
  <c r="R914" i="2"/>
  <c r="R1154" i="2"/>
  <c r="R1368" i="2"/>
  <c r="R1700" i="2"/>
  <c r="R1777" i="2"/>
  <c r="R412" i="2"/>
  <c r="R833" i="2"/>
  <c r="R1149" i="2"/>
  <c r="R1509" i="2"/>
  <c r="R1823" i="2"/>
  <c r="R605" i="2"/>
  <c r="R969" i="2"/>
  <c r="R1086" i="2"/>
  <c r="R1600" i="2"/>
  <c r="R120" i="2"/>
  <c r="R870" i="2"/>
  <c r="R1674" i="2"/>
  <c r="R401" i="2"/>
  <c r="R1349" i="2"/>
  <c r="R135" i="2"/>
  <c r="R717" i="2"/>
  <c r="R1613" i="2"/>
  <c r="R1547" i="2"/>
  <c r="R756" i="2"/>
  <c r="R1868" i="2"/>
  <c r="R203" i="2"/>
  <c r="R456" i="2"/>
  <c r="R359" i="2"/>
  <c r="R716" i="2"/>
  <c r="R1001" i="2"/>
  <c r="R1371" i="2"/>
  <c r="R1630" i="2"/>
  <c r="R1906" i="2"/>
  <c r="R478" i="2"/>
  <c r="R990" i="2"/>
  <c r="R1265" i="2"/>
  <c r="R1729" i="2"/>
  <c r="R878" i="2"/>
  <c r="R1897" i="2"/>
  <c r="R1195" i="2"/>
  <c r="R403" i="2"/>
  <c r="R1030" i="2"/>
  <c r="R936" i="2"/>
  <c r="R652" i="2"/>
  <c r="R249" i="2"/>
  <c r="R376" i="2"/>
  <c r="R630" i="2"/>
  <c r="R471" i="2"/>
  <c r="R797" i="2"/>
  <c r="R746" i="2"/>
  <c r="R737" i="2"/>
  <c r="R1196" i="2"/>
  <c r="R1678" i="2"/>
  <c r="R209" i="2"/>
  <c r="R589" i="2"/>
  <c r="R975" i="2"/>
  <c r="R1272" i="2"/>
  <c r="R1720" i="2"/>
  <c r="R315" i="2"/>
  <c r="R1263" i="2"/>
  <c r="R117" i="2"/>
  <c r="R521" i="2"/>
  <c r="R1150" i="2"/>
  <c r="R1651" i="2"/>
  <c r="R500" i="2"/>
  <c r="R1287" i="2"/>
  <c r="R181" i="2"/>
  <c r="R1043" i="2"/>
  <c r="R1845" i="2"/>
  <c r="R886" i="2"/>
  <c r="R1902" i="2"/>
  <c r="R386" i="2"/>
  <c r="R1148" i="2"/>
  <c r="R509" i="2"/>
  <c r="R816" i="2"/>
  <c r="R1183" i="2"/>
  <c r="R1288" i="2"/>
  <c r="R1543" i="2"/>
  <c r="R1857" i="2"/>
  <c r="R539" i="2"/>
  <c r="R1181" i="2"/>
  <c r="R1541" i="2"/>
  <c r="R394" i="2"/>
  <c r="R764" i="2"/>
  <c r="R1437" i="2"/>
  <c r="R1908" i="2"/>
  <c r="R920" i="2"/>
  <c r="R240" i="2"/>
  <c r="R1158" i="2"/>
  <c r="R580" i="2"/>
  <c r="R1422" i="2"/>
  <c r="R839" i="2"/>
  <c r="R1142" i="2"/>
  <c r="R206" i="2"/>
  <c r="R211" i="2"/>
  <c r="R336" i="2"/>
  <c r="R464" i="2"/>
  <c r="R592" i="2"/>
  <c r="R303" i="2"/>
  <c r="R431" i="2"/>
  <c r="R559" i="2"/>
  <c r="R757" i="2"/>
  <c r="R885" i="2"/>
  <c r="R943" i="2"/>
  <c r="R834" i="2"/>
  <c r="R665" i="2"/>
  <c r="R948" i="2"/>
  <c r="R1073" i="2"/>
  <c r="R1201" i="2"/>
  <c r="R1124" i="2"/>
  <c r="R1252" i="2"/>
  <c r="R1379" i="2"/>
  <c r="R1306" i="2"/>
  <c r="R1434" i="2"/>
  <c r="R1500" i="2"/>
  <c r="R1638" i="2"/>
  <c r="R1561" i="2"/>
  <c r="R1689" i="2"/>
  <c r="R1715" i="2"/>
  <c r="R1850" i="2"/>
  <c r="R113" i="2"/>
  <c r="R228" i="2"/>
  <c r="R233" i="2"/>
  <c r="R358" i="2"/>
  <c r="R486" i="2"/>
  <c r="R627" i="2"/>
  <c r="R325" i="2"/>
  <c r="R453" i="2"/>
  <c r="R581" i="2"/>
  <c r="R779" i="2"/>
  <c r="R1006" i="2"/>
  <c r="R965" i="2"/>
  <c r="R856" i="2"/>
  <c r="R687" i="2"/>
  <c r="R970" i="2"/>
  <c r="R1095" i="2"/>
  <c r="R1223" i="2"/>
  <c r="R1146" i="2"/>
  <c r="R1273" i="2"/>
  <c r="R1401" i="2"/>
  <c r="R1328" i="2"/>
  <c r="R1456" i="2"/>
  <c r="R1532" i="2"/>
  <c r="R1660" i="2"/>
  <c r="R1583" i="2"/>
  <c r="R1711" i="2"/>
  <c r="R1737" i="2"/>
  <c r="R319" i="2"/>
  <c r="R964" i="2"/>
  <c r="R1522" i="2"/>
  <c r="R246" i="2"/>
  <c r="R1038" i="2"/>
  <c r="R1289" i="2"/>
  <c r="R1753" i="2"/>
  <c r="R1044" i="2"/>
  <c r="R114" i="2"/>
  <c r="R1243" i="2"/>
  <c r="R1828" i="2"/>
  <c r="R1013" i="2"/>
  <c r="R213" i="2"/>
  <c r="R1254" i="2"/>
  <c r="R259" i="2"/>
  <c r="R1524" i="2"/>
  <c r="R650" i="2"/>
  <c r="R1219" i="2"/>
  <c r="R1355" i="2"/>
  <c r="R1697" i="2"/>
  <c r="R334" i="2"/>
  <c r="R525" i="2"/>
  <c r="R800" i="2"/>
  <c r="R1135" i="2"/>
  <c r="R1345" i="2"/>
  <c r="R1498" i="2"/>
  <c r="R1687" i="2"/>
  <c r="R154" i="2"/>
  <c r="R379" i="2"/>
  <c r="R1012" i="2"/>
  <c r="R1327" i="2"/>
  <c r="R1637" i="2"/>
  <c r="R237" i="2"/>
  <c r="R585" i="2"/>
  <c r="R971" i="2"/>
  <c r="R1268" i="2"/>
  <c r="R1780" i="2"/>
  <c r="R339" i="2"/>
  <c r="R1160" i="2"/>
  <c r="R176" i="2"/>
  <c r="R635" i="2"/>
  <c r="R1531" i="2"/>
  <c r="R483" i="2"/>
  <c r="R1303" i="2"/>
  <c r="R450" i="2"/>
  <c r="R1260" i="2"/>
  <c r="R354" i="2"/>
  <c r="R198" i="2"/>
  <c r="R328" i="2"/>
  <c r="R628" i="2"/>
  <c r="R624" i="2"/>
  <c r="R890" i="2"/>
  <c r="R1052" i="2"/>
  <c r="R1426" i="2"/>
  <c r="R1681" i="2"/>
  <c r="R161" i="2"/>
  <c r="R381" i="2"/>
  <c r="R962" i="2"/>
  <c r="R1518" i="2"/>
  <c r="R508" i="2"/>
  <c r="R1350" i="2"/>
  <c r="R553" i="2"/>
  <c r="R1555" i="2"/>
  <c r="R1610" i="2"/>
  <c r="R1749" i="2"/>
  <c r="R289" i="2"/>
  <c r="R124" i="2"/>
  <c r="R248" i="2"/>
  <c r="R504" i="2"/>
  <c r="R343" i="2"/>
  <c r="R599" i="2"/>
  <c r="R1042" i="2"/>
  <c r="R1004" i="2"/>
  <c r="R1049" i="2"/>
  <c r="R1378" i="2"/>
  <c r="R1787" i="2"/>
  <c r="R558" i="2"/>
  <c r="R768" i="2"/>
  <c r="R1122" i="2"/>
  <c r="R1540" i="2"/>
  <c r="R1873" i="2"/>
  <c r="R846" i="2"/>
  <c r="R1573" i="2"/>
  <c r="R554" i="2"/>
  <c r="R860" i="2"/>
  <c r="R1332" i="2"/>
  <c r="R1837" i="2"/>
  <c r="R742" i="2"/>
  <c r="R1597" i="2"/>
  <c r="R682" i="2"/>
  <c r="R1470" i="2"/>
  <c r="R656" i="2"/>
  <c r="R1431" i="2"/>
  <c r="R1861" i="2"/>
  <c r="R449" i="2"/>
  <c r="R350" i="2"/>
  <c r="R867" i="2"/>
  <c r="R930" i="2"/>
  <c r="R1234" i="2"/>
  <c r="R1482" i="2"/>
  <c r="R1800" i="2"/>
  <c r="R444" i="2"/>
  <c r="R814" i="2"/>
  <c r="R1286" i="2"/>
  <c r="R1855" i="2"/>
  <c r="R489" i="2"/>
  <c r="R1131" i="2"/>
  <c r="R1696" i="2"/>
  <c r="R275" i="2"/>
  <c r="R1472" i="2"/>
  <c r="R791" i="2"/>
  <c r="R1724" i="2"/>
  <c r="R653" i="2"/>
  <c r="R197" i="2"/>
  <c r="R715" i="2"/>
  <c r="R142" i="2"/>
  <c r="R147" i="2"/>
  <c r="R272" i="2"/>
  <c r="R400" i="2"/>
  <c r="R528" i="2"/>
  <c r="R680" i="2"/>
  <c r="R367" i="2"/>
  <c r="R495" i="2"/>
  <c r="R610" i="2"/>
  <c r="R821" i="2"/>
  <c r="R724" i="2"/>
  <c r="R770" i="2"/>
  <c r="R988" i="2"/>
  <c r="R729" i="2"/>
  <c r="R1009" i="2"/>
  <c r="R1137" i="2"/>
  <c r="R1060" i="2"/>
  <c r="R1188" i="2"/>
  <c r="R1315" i="2"/>
  <c r="R1443" i="2"/>
  <c r="R1370" i="2"/>
  <c r="R1497" i="2"/>
  <c r="R1574" i="2"/>
  <c r="R1702" i="2"/>
  <c r="R1625" i="2"/>
  <c r="R1754" i="2"/>
  <c r="R1779" i="2"/>
  <c r="R1811" i="2"/>
  <c r="R164" i="2"/>
  <c r="R169" i="2"/>
  <c r="R294" i="2"/>
  <c r="R422" i="2"/>
  <c r="R550" i="2"/>
  <c r="R261" i="2"/>
  <c r="R389" i="2"/>
  <c r="R517" i="2"/>
  <c r="R658" i="2"/>
  <c r="R843" i="2"/>
  <c r="R901" i="2"/>
  <c r="R792" i="2"/>
  <c r="R1032" i="2"/>
  <c r="R906" i="2"/>
  <c r="R1031" i="2"/>
  <c r="R683" i="2"/>
  <c r="R257" i="2"/>
  <c r="R1294" i="2"/>
  <c r="R452" i="2"/>
  <c r="R1235" i="2"/>
  <c r="R118" i="2"/>
  <c r="R637" i="2"/>
  <c r="R1844" i="2"/>
  <c r="R1373" i="2"/>
  <c r="R937" i="2"/>
  <c r="R330" i="2"/>
  <c r="R1682" i="2"/>
  <c r="R1117" i="2"/>
  <c r="R475" i="2"/>
  <c r="R1825" i="2"/>
  <c r="R1511" i="2"/>
  <c r="R1425" i="2"/>
  <c r="R1119" i="2"/>
  <c r="R752" i="2"/>
  <c r="R413" i="2"/>
  <c r="R1180" i="2"/>
  <c r="R133" i="2"/>
  <c r="R1838" i="2"/>
  <c r="R931" i="2"/>
  <c r="R1672" i="2"/>
  <c r="R465" i="2"/>
  <c r="R1278" i="2"/>
  <c r="R436" i="2"/>
  <c r="R1568" i="2"/>
  <c r="R1003" i="2"/>
  <c r="R361" i="2"/>
  <c r="R1830" i="2"/>
  <c r="R1359" i="2"/>
  <c r="R923" i="2"/>
  <c r="R316" i="2"/>
  <c r="R1736" i="2"/>
  <c r="R1479" i="2"/>
  <c r="R1202" i="2"/>
  <c r="R898" i="2"/>
  <c r="R835" i="2"/>
  <c r="R349" i="2"/>
  <c r="R446" i="2"/>
  <c r="R129" i="2"/>
  <c r="R1874" i="2"/>
  <c r="R1649" i="2"/>
  <c r="R1598" i="2"/>
  <c r="R1394" i="2"/>
  <c r="R1339" i="2"/>
  <c r="R1225" i="2"/>
  <c r="R978" i="2"/>
  <c r="R858" i="2"/>
  <c r="R1010" i="2"/>
  <c r="R583" i="2"/>
  <c r="R327" i="2"/>
  <c r="R1269" i="2"/>
  <c r="R229" i="2"/>
  <c r="R995" i="2"/>
  <c r="R1797" i="2"/>
  <c r="R897" i="2"/>
  <c r="R1624" i="2"/>
  <c r="R417" i="2"/>
  <c r="R1735" i="2"/>
  <c r="R1530" i="2"/>
  <c r="R1271" i="2"/>
  <c r="R968" i="2"/>
  <c r="R1002" i="2"/>
  <c r="R323" i="2"/>
  <c r="R231" i="2"/>
  <c r="R1781" i="2"/>
  <c r="R1576" i="2"/>
  <c r="R1317" i="2"/>
  <c r="R1011" i="2"/>
  <c r="R726" i="2"/>
  <c r="R369" i="2"/>
  <c r="R274" i="2"/>
  <c r="R1854" i="2"/>
  <c r="R1642" i="2"/>
  <c r="R1383" i="2"/>
  <c r="R1077" i="2"/>
  <c r="R947" i="2"/>
  <c r="R435" i="2"/>
  <c r="R340" i="2"/>
  <c r="R1879" i="2"/>
  <c r="R1725" i="2"/>
  <c r="R1571" i="2"/>
  <c r="R1510" i="2"/>
  <c r="R1316" i="2"/>
  <c r="R1261" i="2"/>
  <c r="R1211" i="2"/>
  <c r="R958" i="2"/>
  <c r="R844" i="2"/>
  <c r="R980" i="2"/>
  <c r="R569" i="2"/>
  <c r="R313" i="2"/>
  <c r="R474" i="2"/>
  <c r="R221" i="2"/>
  <c r="R1905" i="2"/>
  <c r="R1775" i="2"/>
  <c r="R1621" i="2"/>
  <c r="R1570" i="2"/>
  <c r="R1366" i="2"/>
  <c r="R1311" i="2"/>
  <c r="R1056" i="2"/>
  <c r="R1005" i="2"/>
  <c r="R976" i="2"/>
  <c r="R720" i="2"/>
  <c r="R632" i="2"/>
  <c r="R363" i="2"/>
  <c r="R524" i="2"/>
  <c r="R268" i="2"/>
  <c r="R138" i="2"/>
  <c r="R1872" i="2"/>
  <c r="R1808" i="2"/>
  <c r="R1647" i="2"/>
  <c r="R1692" i="2"/>
  <c r="R1490" i="2"/>
  <c r="R1392" i="2"/>
  <c r="R1433" i="2"/>
  <c r="R1242" i="2"/>
  <c r="R1082" i="2"/>
  <c r="R1127" i="2"/>
  <c r="R719" i="2"/>
  <c r="R760" i="2"/>
  <c r="R811" i="2"/>
  <c r="R485" i="2"/>
  <c r="R660" i="2"/>
  <c r="R390" i="2"/>
  <c r="R137" i="2"/>
  <c r="R1882" i="2"/>
  <c r="R1722" i="2"/>
  <c r="R1670" i="2"/>
  <c r="R1465" i="2"/>
  <c r="R1411" i="2"/>
  <c r="R1156" i="2"/>
  <c r="R1105" i="2"/>
  <c r="R697" i="2"/>
  <c r="R738" i="2"/>
  <c r="R789" i="2"/>
  <c r="R463" i="2"/>
  <c r="R614" i="2"/>
  <c r="R368" i="2"/>
  <c r="R238" i="2"/>
  <c r="R1772" i="2"/>
  <c r="R745" i="2"/>
  <c r="R621" i="2"/>
  <c r="R183" i="2"/>
  <c r="R723" i="2"/>
  <c r="R1798" i="2"/>
  <c r="R865" i="2"/>
  <c r="R1671" i="2"/>
  <c r="R1106" i="2"/>
  <c r="R739" i="2"/>
  <c r="R1429" i="2"/>
  <c r="R1253" i="2"/>
  <c r="R1222" i="2"/>
  <c r="R1469" i="2"/>
  <c r="R1741" i="2"/>
  <c r="R905" i="2"/>
  <c r="R1446" i="2"/>
  <c r="R1809" i="2"/>
  <c r="R1167" i="2"/>
  <c r="R398" i="2"/>
  <c r="R1387" i="2"/>
  <c r="R810" i="2"/>
  <c r="R535" i="2"/>
  <c r="R440" i="2"/>
  <c r="R775" i="2"/>
  <c r="R1285" i="2"/>
  <c r="R1300" i="2"/>
  <c r="R1245" i="2"/>
  <c r="R1320" i="2"/>
  <c r="R611" i="2"/>
  <c r="R1553" i="2"/>
  <c r="R1129" i="2"/>
  <c r="R487" i="2"/>
  <c r="R264" i="2"/>
  <c r="R1688" i="2"/>
  <c r="R1767" i="2"/>
  <c r="R516" i="2"/>
  <c r="R855" i="2"/>
  <c r="R981" i="2"/>
  <c r="R1587" i="2"/>
  <c r="R1040" i="2"/>
  <c r="R168" i="2"/>
  <c r="R1136" i="2"/>
  <c r="R604" i="2"/>
  <c r="R1591" i="2"/>
  <c r="R1250" i="2"/>
  <c r="R722" i="2"/>
  <c r="R145" i="2"/>
  <c r="R1164" i="2"/>
  <c r="R1420" i="2"/>
  <c r="R167" i="2"/>
  <c r="R1783" i="2"/>
  <c r="R1603" i="2"/>
  <c r="R1653" i="2"/>
  <c r="R1599" i="2"/>
  <c r="R597" i="2"/>
  <c r="R1322" i="2"/>
  <c r="R480" i="2"/>
  <c r="D50" i="2"/>
  <c r="BB31" i="2"/>
  <c r="BD31" i="2" s="1"/>
  <c r="H37" i="2"/>
  <c r="F34" i="2"/>
  <c r="I34" i="2" s="1"/>
  <c r="X39" i="11"/>
  <c r="Q40" i="11"/>
  <c r="E43" i="11"/>
  <c r="E92" i="2"/>
  <c r="F92" i="2" s="1"/>
  <c r="C93" i="2"/>
  <c r="B93" i="2"/>
  <c r="G93" i="2"/>
  <c r="A93" i="2"/>
  <c r="D93" i="2"/>
  <c r="D44" i="11"/>
  <c r="F44" i="11"/>
  <c r="B44" i="11"/>
  <c r="C44" i="11"/>
  <c r="K46" i="11"/>
  <c r="A45" i="11"/>
  <c r="W15" i="11"/>
  <c r="Y15" i="11" s="1"/>
  <c r="Z15" i="11" s="1"/>
  <c r="AA15" i="11" s="1"/>
  <c r="AB15" i="11" s="1"/>
  <c r="W13" i="11"/>
  <c r="Y13" i="11" s="1"/>
  <c r="Z13" i="11" s="1"/>
  <c r="AA13" i="11" s="1"/>
  <c r="AB13" i="11" s="1"/>
  <c r="W12" i="11"/>
  <c r="Y12" i="11" s="1"/>
  <c r="Z12" i="11" s="1"/>
  <c r="AA12" i="11" s="1"/>
  <c r="W16" i="11"/>
  <c r="Y16" i="11" s="1"/>
  <c r="Z16" i="11" s="1"/>
  <c r="AA16" i="11" s="1"/>
  <c r="AB16" i="11" s="1"/>
  <c r="W14" i="11"/>
  <c r="Y14" i="11" s="1"/>
  <c r="Z14" i="11" s="1"/>
  <c r="AA14" i="11" s="1"/>
  <c r="AB14" i="11" s="1"/>
  <c r="N36" i="4"/>
  <c r="O35" i="4" s="1"/>
  <c r="F13" i="11"/>
  <c r="F11" i="11"/>
  <c r="F14" i="11"/>
  <c r="F12" i="11"/>
  <c r="F15" i="11"/>
  <c r="R1937" i="2" l="1"/>
  <c r="R1982" i="2"/>
  <c r="R2186" i="2"/>
  <c r="R2023" i="2"/>
  <c r="R2101" i="2"/>
  <c r="R2070" i="2"/>
  <c r="R2040" i="2"/>
  <c r="R2045" i="2"/>
  <c r="R1965" i="2"/>
  <c r="R2016" i="2"/>
  <c r="R1967" i="2"/>
  <c r="R2012" i="2"/>
  <c r="R2085" i="2"/>
  <c r="R210" i="2"/>
  <c r="R530" i="2"/>
  <c r="R579" i="2"/>
  <c r="R1333" i="2"/>
  <c r="R689" i="2"/>
  <c r="R254" i="2"/>
  <c r="R411" i="2"/>
  <c r="R1847" i="2"/>
  <c r="R711" i="2"/>
  <c r="R1632" i="2"/>
  <c r="R1346" i="2"/>
  <c r="R224" i="2"/>
  <c r="R1120" i="2"/>
  <c r="R1607" i="2"/>
  <c r="R1365" i="2"/>
  <c r="R889" i="2"/>
  <c r="R1496" i="2"/>
  <c r="R747" i="2"/>
  <c r="R194" i="2"/>
  <c r="R919" i="2"/>
  <c r="R1058" i="2"/>
  <c r="R685" i="2"/>
  <c r="R1712" i="2"/>
  <c r="R460" i="2"/>
  <c r="R1814" i="2"/>
  <c r="R283" i="2"/>
  <c r="R1492" i="2"/>
  <c r="R1502" i="2"/>
  <c r="R568" i="2"/>
  <c r="R1375" i="2"/>
  <c r="R321" i="2"/>
  <c r="R1364" i="2"/>
  <c r="R868" i="2"/>
  <c r="R910" i="2"/>
  <c r="R661" i="2"/>
  <c r="R903" i="2"/>
  <c r="R370" i="2"/>
  <c r="R1661" i="2"/>
  <c r="R1846" i="2"/>
  <c r="R531" i="2"/>
  <c r="R549" i="2"/>
  <c r="R1342" i="2"/>
  <c r="R402" i="2"/>
  <c r="R880" i="2"/>
  <c r="R794" i="2"/>
  <c r="R1016" i="2"/>
  <c r="R571" i="2"/>
  <c r="R694" i="2"/>
  <c r="R2058" i="2"/>
  <c r="R2207" i="2"/>
  <c r="R2183" i="2"/>
  <c r="R2136" i="2"/>
  <c r="R2009" i="2"/>
  <c r="R2167" i="2"/>
  <c r="R2188" i="2"/>
  <c r="R2199" i="2"/>
  <c r="R2206" i="2"/>
  <c r="R2126" i="2"/>
  <c r="R2028" i="2"/>
  <c r="R2099" i="2"/>
  <c r="R2008" i="2"/>
  <c r="R2187" i="2"/>
  <c r="R2098" i="2"/>
  <c r="R1994" i="2"/>
  <c r="R2170" i="2"/>
  <c r="R2060" i="2"/>
  <c r="R1940" i="2"/>
  <c r="R2041" i="2"/>
  <c r="R2031" i="2"/>
  <c r="R1987" i="2"/>
  <c r="R1921" i="2"/>
  <c r="R2061" i="2"/>
  <c r="R1650" i="2"/>
  <c r="R134" i="2"/>
  <c r="R1045" i="2"/>
  <c r="R1432" i="2"/>
  <c r="R1810" i="2"/>
  <c r="R1467" i="2"/>
  <c r="R866" i="2"/>
  <c r="R132" i="2"/>
  <c r="R1191" i="2"/>
  <c r="R1801" i="2"/>
  <c r="R725" i="2"/>
  <c r="R216" i="2"/>
  <c r="R1134" i="2"/>
  <c r="R761" i="2"/>
  <c r="R992" i="2"/>
  <c r="R1221" i="2"/>
  <c r="R1560" i="2"/>
  <c r="R1212" i="2"/>
  <c r="R541" i="2"/>
  <c r="R1618" i="2"/>
  <c r="R324" i="2"/>
  <c r="R1512" i="2"/>
  <c r="R1406" i="2"/>
  <c r="R813" i="2"/>
  <c r="R1169" i="2"/>
  <c r="R538" i="2"/>
  <c r="R1803" i="2"/>
  <c r="R1144" i="2"/>
  <c r="R1764" i="2"/>
  <c r="R299" i="2"/>
  <c r="R196" i="2"/>
  <c r="R1480" i="2"/>
  <c r="R286" i="2"/>
  <c r="R1774" i="2"/>
  <c r="R1756" i="2"/>
  <c r="R505" i="2"/>
  <c r="R1776" i="2"/>
  <c r="R1347" i="2"/>
  <c r="R1664" i="2"/>
  <c r="R1829" i="2"/>
  <c r="R1344" i="2"/>
  <c r="R699" i="2"/>
  <c r="R734" i="2"/>
  <c r="R1036" i="2"/>
  <c r="R1452" i="2"/>
  <c r="R1740" i="2"/>
  <c r="R141" i="2"/>
  <c r="R1789" i="2"/>
  <c r="R1458" i="2"/>
  <c r="R902" i="2"/>
  <c r="R426" i="2"/>
  <c r="R1565" i="2"/>
  <c r="R607" i="2"/>
  <c r="R1301" i="2"/>
  <c r="R348" i="2"/>
  <c r="R1027" i="2"/>
  <c r="R1549" i="2"/>
  <c r="R1054" i="2"/>
  <c r="R170" i="2"/>
  <c r="R1033" i="2"/>
  <c r="R2189" i="2"/>
  <c r="R2143" i="2"/>
  <c r="R2141" i="2"/>
  <c r="R2027" i="2"/>
  <c r="R2156" i="2"/>
  <c r="R2140" i="2"/>
  <c r="R2149" i="2"/>
  <c r="R2160" i="2"/>
  <c r="R2190" i="2"/>
  <c r="R2102" i="2"/>
  <c r="R1999" i="2"/>
  <c r="R2081" i="2"/>
  <c r="R1970" i="2"/>
  <c r="R2163" i="2"/>
  <c r="R2080" i="2"/>
  <c r="R1955" i="2"/>
  <c r="R2138" i="2"/>
  <c r="R2042" i="2"/>
  <c r="R2137" i="2"/>
  <c r="R2014" i="2"/>
  <c r="R2002" i="2"/>
  <c r="R1923" i="2"/>
  <c r="R1974" i="2"/>
  <c r="R2037" i="2"/>
  <c r="R1389" i="2"/>
  <c r="R669" i="2"/>
  <c r="R1062" i="2"/>
  <c r="R1326" i="2"/>
  <c r="R998" i="2"/>
  <c r="R1266" i="2"/>
  <c r="R784" i="2"/>
  <c r="R266" i="2"/>
  <c r="R1367" i="2"/>
  <c r="R1768" i="2"/>
  <c r="R1595" i="2"/>
  <c r="R1575" i="2"/>
  <c r="R1529" i="2"/>
  <c r="R1380" i="2"/>
  <c r="R1534" i="2"/>
  <c r="R777" i="2"/>
  <c r="R1198" i="2"/>
  <c r="R207" i="2"/>
  <c r="R1657" i="2"/>
  <c r="R253" i="2"/>
  <c r="R721" i="2"/>
  <c r="R1319" i="2"/>
  <c r="R823" i="2"/>
  <c r="R410" i="2"/>
  <c r="R1628" i="2"/>
  <c r="R911" i="2"/>
  <c r="R1085" i="2"/>
  <c r="R1818" i="2"/>
  <c r="R850" i="2"/>
  <c r="R271" i="2"/>
  <c r="R1584" i="2"/>
  <c r="R1585" i="2"/>
  <c r="R706" i="2"/>
  <c r="R506" i="2"/>
  <c r="R802" i="2"/>
  <c r="R1310" i="2"/>
  <c r="R1835" i="2"/>
  <c r="R991" i="2"/>
  <c r="R1771" i="2"/>
  <c r="R1813" i="2"/>
  <c r="R1734" i="2"/>
  <c r="R1662" i="2"/>
  <c r="R928" i="2"/>
  <c r="R1330" i="2"/>
  <c r="R984" i="2"/>
  <c r="R740" i="2"/>
  <c r="R1904" i="2"/>
  <c r="R1168" i="2"/>
  <c r="R2091" i="2"/>
  <c r="R2120" i="2"/>
  <c r="R2119" i="2"/>
  <c r="R2112" i="2"/>
  <c r="R2197" i="2"/>
  <c r="R2128" i="2"/>
  <c r="R2124" i="2"/>
  <c r="R2117" i="2"/>
  <c r="R2148" i="2"/>
  <c r="R2182" i="2"/>
  <c r="R2083" i="2"/>
  <c r="R1986" i="2"/>
  <c r="R2072" i="2"/>
  <c r="R1944" i="2"/>
  <c r="R2155" i="2"/>
  <c r="R2071" i="2"/>
  <c r="R1930" i="2"/>
  <c r="R2130" i="2"/>
  <c r="R2033" i="2"/>
  <c r="R2113" i="2"/>
  <c r="R1991" i="2"/>
  <c r="R1988" i="2"/>
  <c r="R1993" i="2"/>
  <c r="R1966" i="2"/>
  <c r="R2029" i="2"/>
  <c r="R718" i="2"/>
  <c r="R1804" i="2"/>
  <c r="R380" i="2"/>
  <c r="R1863" i="2"/>
  <c r="R182" i="2"/>
  <c r="R454" i="2"/>
  <c r="R1205" i="2"/>
  <c r="R1275" i="2"/>
  <c r="R226" i="2"/>
  <c r="R831" i="2"/>
  <c r="R1840" i="2"/>
  <c r="R1402" i="2"/>
  <c r="R1109" i="2"/>
  <c r="R139" i="2"/>
  <c r="R1088" i="2"/>
  <c r="R1504" i="2"/>
  <c r="R1871" i="2"/>
  <c r="R1360" i="2"/>
  <c r="R304" i="2"/>
  <c r="R1048" i="2"/>
  <c r="R793" i="2"/>
  <c r="R1441" i="2"/>
  <c r="R1220" i="2"/>
  <c r="R563" i="2"/>
  <c r="R893" i="2"/>
  <c r="R1297" i="2"/>
  <c r="R526" i="2"/>
  <c r="R293" i="2"/>
  <c r="R497" i="2"/>
  <c r="R285" i="2"/>
  <c r="R640" i="2"/>
  <c r="R365" i="2"/>
  <c r="R929" i="2"/>
  <c r="R547" i="2"/>
  <c r="R186" i="2"/>
  <c r="R853" i="2"/>
  <c r="R1556" i="2"/>
  <c r="R291" i="2"/>
  <c r="R1247" i="2"/>
  <c r="R1713" i="2"/>
  <c r="R1274" i="2"/>
  <c r="R2193" i="2"/>
  <c r="R2086" i="2"/>
  <c r="R2084" i="2"/>
  <c r="R2030" i="2"/>
  <c r="R2177" i="2"/>
  <c r="R2103" i="2"/>
  <c r="R2082" i="2"/>
  <c r="R2095" i="2"/>
  <c r="R2132" i="2"/>
  <c r="R2166" i="2"/>
  <c r="R2074" i="2"/>
  <c r="R1972" i="2"/>
  <c r="R2054" i="2"/>
  <c r="R1931" i="2"/>
  <c r="R2147" i="2"/>
  <c r="R2052" i="2"/>
  <c r="R1916" i="2"/>
  <c r="R2122" i="2"/>
  <c r="R2015" i="2"/>
  <c r="R2105" i="2"/>
  <c r="R1978" i="2"/>
  <c r="R1951" i="2"/>
  <c r="R1985" i="2"/>
  <c r="R1958" i="2"/>
  <c r="R1997" i="2"/>
  <c r="R372" i="2"/>
  <c r="R1298" i="2"/>
  <c r="R279" i="2"/>
  <c r="R1341" i="2"/>
  <c r="R191" i="2"/>
  <c r="R243" i="2"/>
  <c r="R1283" i="2"/>
  <c r="R357" i="2"/>
  <c r="R1296" i="2"/>
  <c r="R396" i="2"/>
  <c r="R1439" i="2"/>
  <c r="R441" i="2"/>
  <c r="R1648" i="2"/>
  <c r="R1438" i="2"/>
  <c r="R1627" i="2"/>
  <c r="R1885" i="2"/>
  <c r="R455" i="2"/>
  <c r="R1521" i="2"/>
  <c r="R1457" i="2"/>
  <c r="R1309" i="2"/>
  <c r="R619" i="2"/>
  <c r="R1423" i="2"/>
  <c r="R807" i="2"/>
  <c r="R1476" i="2"/>
  <c r="R1305" i="2"/>
  <c r="R892" i="2"/>
  <c r="R908" i="2"/>
  <c r="R731" i="2"/>
  <c r="R700" i="2"/>
  <c r="R1615" i="2"/>
  <c r="R633" i="2"/>
  <c r="R329" i="2"/>
  <c r="R1485" i="2"/>
  <c r="R710" i="2"/>
  <c r="R952" i="2"/>
  <c r="R1557" i="2"/>
  <c r="R1063" i="2"/>
  <c r="R1486" i="2"/>
  <c r="R1209" i="2"/>
  <c r="R960" i="2"/>
  <c r="R1876" i="2"/>
  <c r="R1843" i="2"/>
  <c r="R1139" i="2"/>
  <c r="R1384" i="2"/>
  <c r="R1793" i="2"/>
  <c r="R1171" i="2"/>
  <c r="R1159" i="2"/>
  <c r="R1704" i="2"/>
  <c r="R1761" i="2"/>
  <c r="R1477" i="2"/>
  <c r="R925" i="2"/>
  <c r="R1084" i="2"/>
  <c r="R575" i="2"/>
  <c r="R1174" i="2"/>
  <c r="R1424" i="2"/>
  <c r="R522" i="2"/>
  <c r="R242" i="2"/>
  <c r="R305" i="2"/>
  <c r="R1884" i="2"/>
  <c r="R1352" i="2"/>
  <c r="R2152" i="2"/>
  <c r="R2048" i="2"/>
  <c r="R2036" i="2"/>
  <c r="R2201" i="2"/>
  <c r="R2157" i="2"/>
  <c r="R2064" i="2"/>
  <c r="R2018" i="2"/>
  <c r="R2073" i="2"/>
  <c r="R2116" i="2"/>
  <c r="R2150" i="2"/>
  <c r="R2065" i="2"/>
  <c r="R1960" i="2"/>
  <c r="R2035" i="2"/>
  <c r="R1919" i="2"/>
  <c r="R2139" i="2"/>
  <c r="R2034" i="2"/>
  <c r="R2202" i="2"/>
  <c r="R2114" i="2"/>
  <c r="R1979" i="2"/>
  <c r="R2096" i="2"/>
  <c r="R1952" i="2"/>
  <c r="R2020" i="2"/>
  <c r="R1961" i="2"/>
  <c r="R1934" i="2"/>
  <c r="R1973" i="2"/>
  <c r="R1933" i="2"/>
  <c r="R1917" i="2"/>
  <c r="R750" i="2"/>
  <c r="R593" i="2"/>
  <c r="R1784" i="2"/>
  <c r="R1659" i="2"/>
  <c r="R824" i="2"/>
  <c r="R1008" i="2"/>
  <c r="R1074" i="2"/>
  <c r="R584" i="2"/>
  <c r="R1499" i="2"/>
  <c r="R1507" i="2"/>
  <c r="R1248" i="2"/>
  <c r="R1369" i="2"/>
  <c r="R1092" i="2"/>
  <c r="R1620" i="2"/>
  <c r="R312" i="2"/>
  <c r="R1459" i="2"/>
  <c r="R502" i="2"/>
  <c r="R1190" i="2"/>
  <c r="R1453" i="2"/>
  <c r="R1197" i="2"/>
  <c r="R1210" i="2"/>
  <c r="R1041" i="2"/>
  <c r="R1055" i="2"/>
  <c r="R165" i="2"/>
  <c r="R847" i="2"/>
  <c r="R1217" i="2"/>
  <c r="R1281" i="2"/>
  <c r="R1264" i="2"/>
  <c r="R1877" i="2"/>
  <c r="R1403" i="2"/>
  <c r="R1173" i="2"/>
  <c r="R200" i="2"/>
  <c r="R1318" i="2"/>
  <c r="R179" i="2"/>
  <c r="R1634" i="2"/>
  <c r="R1870" i="2"/>
  <c r="R1023" i="2"/>
  <c r="R644" i="2"/>
  <c r="R1891" i="2"/>
  <c r="R1786" i="2"/>
  <c r="R391" i="2"/>
  <c r="R1639" i="2"/>
  <c r="R1069" i="2"/>
  <c r="R659" i="2"/>
  <c r="R201" i="2"/>
  <c r="R662" i="2"/>
  <c r="R127" i="2"/>
  <c r="R1679" i="2"/>
  <c r="R498" i="2"/>
  <c r="R1690" i="2"/>
  <c r="R838" i="2"/>
  <c r="R966" i="2"/>
  <c r="R2196" i="2"/>
  <c r="R2208" i="2"/>
  <c r="R2168" i="2"/>
  <c r="R2209" i="2"/>
  <c r="R2076" i="2"/>
  <c r="R2075" i="2"/>
  <c r="R2066" i="2"/>
  <c r="R1996" i="2"/>
  <c r="R2104" i="2"/>
  <c r="R2161" i="2"/>
  <c r="R2212" i="2"/>
  <c r="R2094" i="2"/>
  <c r="R2174" i="2"/>
  <c r="R2110" i="2"/>
  <c r="R2038" i="2"/>
  <c r="R1947" i="2"/>
  <c r="R2063" i="2"/>
  <c r="R1983" i="2"/>
  <c r="R2195" i="2"/>
  <c r="R2131" i="2"/>
  <c r="R2062" i="2"/>
  <c r="R1968" i="2"/>
  <c r="R2178" i="2"/>
  <c r="R2106" i="2"/>
  <c r="R2024" i="2"/>
  <c r="R1915" i="2"/>
  <c r="R2059" i="2"/>
  <c r="R1939" i="2"/>
  <c r="R1976" i="2"/>
  <c r="R1948" i="2"/>
  <c r="R1929" i="2"/>
  <c r="R1918" i="2"/>
  <c r="R2021" i="2"/>
  <c r="R1894" i="2"/>
  <c r="R822" i="2"/>
  <c r="R712" i="2"/>
  <c r="R1182" i="2"/>
  <c r="R1519" i="2"/>
  <c r="R1911" i="2"/>
  <c r="R382" i="2"/>
  <c r="R1592" i="2"/>
  <c r="R684" i="2"/>
  <c r="R894" i="2"/>
  <c r="R881" i="2"/>
  <c r="R655" i="2"/>
  <c r="R678" i="2"/>
  <c r="R616" i="2"/>
  <c r="R603" i="2"/>
  <c r="R223" i="2"/>
  <c r="R385" i="2"/>
  <c r="R149" i="2"/>
  <c r="R780" i="2"/>
  <c r="R555" i="2"/>
  <c r="R933" i="2"/>
  <c r="R399" i="2"/>
  <c r="R804" i="2"/>
  <c r="R1215" i="2"/>
  <c r="R1604" i="2"/>
  <c r="R841" i="2"/>
  <c r="R1832" i="2"/>
  <c r="R427" i="2"/>
  <c r="R356" i="2"/>
  <c r="R193" i="2"/>
  <c r="R1626" i="2"/>
  <c r="R686" i="2"/>
  <c r="R1244" i="2"/>
  <c r="R1468" i="2"/>
  <c r="R1070" i="2"/>
  <c r="R1526" i="2"/>
  <c r="R1104" i="2"/>
  <c r="R1588" i="2"/>
  <c r="R872" i="2"/>
  <c r="R588" i="2"/>
  <c r="R188" i="2"/>
  <c r="R178" i="2"/>
  <c r="R1093" i="2"/>
  <c r="R1643" i="2"/>
  <c r="R939" i="2"/>
  <c r="R510" i="2"/>
  <c r="R1096" i="2"/>
  <c r="R772" i="2"/>
  <c r="R1112" i="2"/>
  <c r="R1445" i="2"/>
  <c r="R938" i="2"/>
  <c r="R392" i="2"/>
  <c r="R2172" i="2"/>
  <c r="R2144" i="2"/>
  <c r="R2184" i="2"/>
  <c r="R2151" i="2"/>
  <c r="R1946" i="2"/>
  <c r="R2055" i="2"/>
  <c r="R2125" i="2"/>
  <c r="R2192" i="2"/>
  <c r="R2057" i="2"/>
  <c r="R2133" i="2"/>
  <c r="R2185" i="2"/>
  <c r="R2039" i="2"/>
  <c r="R2158" i="2"/>
  <c r="R2092" i="2"/>
  <c r="R2019" i="2"/>
  <c r="R1922" i="2"/>
  <c r="R2044" i="2"/>
  <c r="R1956" i="2"/>
  <c r="R2179" i="2"/>
  <c r="R2115" i="2"/>
  <c r="R2043" i="2"/>
  <c r="R1943" i="2"/>
  <c r="R2162" i="2"/>
  <c r="R2088" i="2"/>
  <c r="R1992" i="2"/>
  <c r="R2129" i="2"/>
  <c r="R2032" i="2"/>
  <c r="R1914" i="2"/>
  <c r="R1938" i="2"/>
  <c r="R2001" i="2"/>
  <c r="R1998" i="2"/>
  <c r="R2093" i="2"/>
  <c r="R1981" i="2"/>
  <c r="R1957" i="2"/>
  <c r="R2007" i="2"/>
  <c r="R2210" i="2"/>
  <c r="R2146" i="2"/>
  <c r="R2079" i="2"/>
  <c r="R2004" i="2"/>
  <c r="R2145" i="2"/>
  <c r="R2078" i="2"/>
  <c r="R2003" i="2"/>
  <c r="R2049" i="2"/>
  <c r="R1963" i="2"/>
  <c r="R1975" i="2"/>
  <c r="R1977" i="2"/>
  <c r="R1913" i="2"/>
  <c r="R1950" i="2"/>
  <c r="R2077" i="2"/>
  <c r="R2013" i="2"/>
  <c r="R1949" i="2"/>
  <c r="R1969" i="2"/>
  <c r="R2006" i="2"/>
  <c r="R1942" i="2"/>
  <c r="R2069" i="2"/>
  <c r="R2005" i="2"/>
  <c r="R1941" i="2"/>
  <c r="R2121" i="2"/>
  <c r="R2050" i="2"/>
  <c r="R1964" i="2"/>
  <c r="R2022" i="2"/>
  <c r="R1924" i="2"/>
  <c r="R1936" i="2"/>
  <c r="R1953" i="2"/>
  <c r="R1990" i="2"/>
  <c r="R1926" i="2"/>
  <c r="R2053" i="2"/>
  <c r="R1989" i="2"/>
  <c r="D51" i="2"/>
  <c r="X83" i="2"/>
  <c r="X85" i="2"/>
  <c r="X86" i="2"/>
  <c r="X87" i="2"/>
  <c r="X88" i="2"/>
  <c r="X82" i="2"/>
  <c r="T1913" i="2"/>
  <c r="T1921" i="2"/>
  <c r="T1929" i="2"/>
  <c r="T1937" i="2"/>
  <c r="T1945" i="2"/>
  <c r="T1953" i="2"/>
  <c r="T1961" i="2"/>
  <c r="T1969" i="2"/>
  <c r="T1977" i="2"/>
  <c r="T1985" i="2"/>
  <c r="T1993" i="2"/>
  <c r="T2001" i="2"/>
  <c r="T2009" i="2"/>
  <c r="T2017" i="2"/>
  <c r="T2025" i="2"/>
  <c r="T1916" i="2"/>
  <c r="T1924" i="2"/>
  <c r="T1932" i="2"/>
  <c r="T1940" i="2"/>
  <c r="T1948" i="2"/>
  <c r="T1956" i="2"/>
  <c r="T1964" i="2"/>
  <c r="T1972" i="2"/>
  <c r="T1980" i="2"/>
  <c r="T1988" i="2"/>
  <c r="T1996" i="2"/>
  <c r="T2004" i="2"/>
  <c r="T2012" i="2"/>
  <c r="T2020" i="2"/>
  <c r="T2028" i="2"/>
  <c r="T2036" i="2"/>
  <c r="T2044" i="2"/>
  <c r="T2052" i="2"/>
  <c r="T2060" i="2"/>
  <c r="T2068" i="2"/>
  <c r="T2076" i="2"/>
  <c r="T1919" i="2"/>
  <c r="T1930" i="2"/>
  <c r="T1941" i="2"/>
  <c r="T1951" i="2"/>
  <c r="T1962" i="2"/>
  <c r="T1973" i="2"/>
  <c r="T1983" i="2"/>
  <c r="T1994" i="2"/>
  <c r="T2005" i="2"/>
  <c r="T2015" i="2"/>
  <c r="T2026" i="2"/>
  <c r="T2035" i="2"/>
  <c r="T2045" i="2"/>
  <c r="T2054" i="2"/>
  <c r="T2063" i="2"/>
  <c r="T2072" i="2"/>
  <c r="T2081" i="2"/>
  <c r="T2089" i="2"/>
  <c r="T2097" i="2"/>
  <c r="T2105" i="2"/>
  <c r="T2113" i="2"/>
  <c r="T2121" i="2"/>
  <c r="T2129" i="2"/>
  <c r="T2137" i="2"/>
  <c r="T2145" i="2"/>
  <c r="T2153" i="2"/>
  <c r="T2161" i="2"/>
  <c r="T2169" i="2"/>
  <c r="T2177" i="2"/>
  <c r="T2185" i="2"/>
  <c r="T2193" i="2"/>
  <c r="T2201" i="2"/>
  <c r="T2209" i="2"/>
  <c r="T1920" i="2"/>
  <c r="T1931" i="2"/>
  <c r="T1942" i="2"/>
  <c r="T1952" i="2"/>
  <c r="T1963" i="2"/>
  <c r="T1974" i="2"/>
  <c r="T1984" i="2"/>
  <c r="T1995" i="2"/>
  <c r="T2006" i="2"/>
  <c r="T2016" i="2"/>
  <c r="T2027" i="2"/>
  <c r="T2037" i="2"/>
  <c r="T2046" i="2"/>
  <c r="T2055" i="2"/>
  <c r="T2064" i="2"/>
  <c r="T2073" i="2"/>
  <c r="T2082" i="2"/>
  <c r="T2090" i="2"/>
  <c r="T2098" i="2"/>
  <c r="T2106" i="2"/>
  <c r="T2114" i="2"/>
  <c r="T2122" i="2"/>
  <c r="T2130" i="2"/>
  <c r="T2138" i="2"/>
  <c r="T2146" i="2"/>
  <c r="T2154" i="2"/>
  <c r="T2162" i="2"/>
  <c r="T2170" i="2"/>
  <c r="T2178" i="2"/>
  <c r="T2186" i="2"/>
  <c r="T2194" i="2"/>
  <c r="T2202" i="2"/>
  <c r="T2210" i="2"/>
  <c r="T1914" i="2"/>
  <c r="T1925" i="2"/>
  <c r="T1935" i="2"/>
  <c r="T1946" i="2"/>
  <c r="T1957" i="2"/>
  <c r="T1967" i="2"/>
  <c r="T1978" i="2"/>
  <c r="T1989" i="2"/>
  <c r="T1999" i="2"/>
  <c r="T2010" i="2"/>
  <c r="T2021" i="2"/>
  <c r="T2031" i="2"/>
  <c r="T2040" i="2"/>
  <c r="T2049" i="2"/>
  <c r="T2058" i="2"/>
  <c r="T2067" i="2"/>
  <c r="T2077" i="2"/>
  <c r="T2085" i="2"/>
  <c r="T2093" i="2"/>
  <c r="T2101" i="2"/>
  <c r="T2109" i="2"/>
  <c r="T2117" i="2"/>
  <c r="T2125" i="2"/>
  <c r="T2133" i="2"/>
  <c r="T2141" i="2"/>
  <c r="T2149" i="2"/>
  <c r="T2157" i="2"/>
  <c r="T2165" i="2"/>
  <c r="T2173" i="2"/>
  <c r="T2181" i="2"/>
  <c r="T2189" i="2"/>
  <c r="T2197" i="2"/>
  <c r="T2205" i="2"/>
  <c r="T1922" i="2"/>
  <c r="T1938" i="2"/>
  <c r="T1955" i="2"/>
  <c r="T1971" i="2"/>
  <c r="T1990" i="2"/>
  <c r="T2007" i="2"/>
  <c r="T2023" i="2"/>
  <c r="T2039" i="2"/>
  <c r="T2053" i="2"/>
  <c r="T2069" i="2"/>
  <c r="T2083" i="2"/>
  <c r="T2095" i="2"/>
  <c r="T2108" i="2"/>
  <c r="T2120" i="2"/>
  <c r="T2134" i="2"/>
  <c r="T2147" i="2"/>
  <c r="T2159" i="2"/>
  <c r="T2172" i="2"/>
  <c r="T2184" i="2"/>
  <c r="T2198" i="2"/>
  <c r="T2211" i="2"/>
  <c r="T1923" i="2"/>
  <c r="T1939" i="2"/>
  <c r="T1958" i="2"/>
  <c r="T1975" i="2"/>
  <c r="T1991" i="2"/>
  <c r="T2008" i="2"/>
  <c r="T2024" i="2"/>
  <c r="T2041" i="2"/>
  <c r="T2056" i="2"/>
  <c r="T2070" i="2"/>
  <c r="T2084" i="2"/>
  <c r="T2096" i="2"/>
  <c r="T2110" i="2"/>
  <c r="T2123" i="2"/>
  <c r="T2135" i="2"/>
  <c r="T2148" i="2"/>
  <c r="T2160" i="2"/>
  <c r="T2174" i="2"/>
  <c r="T2187" i="2"/>
  <c r="T2199" i="2"/>
  <c r="T2212" i="2"/>
  <c r="T1926" i="2"/>
  <c r="T1943" i="2"/>
  <c r="T1959" i="2"/>
  <c r="T1976" i="2"/>
  <c r="T1992" i="2"/>
  <c r="T2011" i="2"/>
  <c r="T2029" i="2"/>
  <c r="T2042" i="2"/>
  <c r="T2057" i="2"/>
  <c r="T2071" i="2"/>
  <c r="T2086" i="2"/>
  <c r="T2099" i="2"/>
  <c r="T2111" i="2"/>
  <c r="T2124" i="2"/>
  <c r="T2136" i="2"/>
  <c r="T2150" i="2"/>
  <c r="T2163" i="2"/>
  <c r="T2175" i="2"/>
  <c r="T2188" i="2"/>
  <c r="T2200" i="2"/>
  <c r="T1927" i="2"/>
  <c r="T1944" i="2"/>
  <c r="T1960" i="2"/>
  <c r="T1979" i="2"/>
  <c r="T1997" i="2"/>
  <c r="T2013" i="2"/>
  <c r="T2030" i="2"/>
  <c r="T2043" i="2"/>
  <c r="T2059" i="2"/>
  <c r="T2074" i="2"/>
  <c r="T2087" i="2"/>
  <c r="T2100" i="2"/>
  <c r="T2112" i="2"/>
  <c r="T2126" i="2"/>
  <c r="T2139" i="2"/>
  <c r="T2151" i="2"/>
  <c r="T2164" i="2"/>
  <c r="T2176" i="2"/>
  <c r="T2190" i="2"/>
  <c r="T2203" i="2"/>
  <c r="T1928" i="2"/>
  <c r="T1947" i="2"/>
  <c r="T1965" i="2"/>
  <c r="T1981" i="2"/>
  <c r="T1998" i="2"/>
  <c r="T2014" i="2"/>
  <c r="T2032" i="2"/>
  <c r="T2047" i="2"/>
  <c r="T2061" i="2"/>
  <c r="T2075" i="2"/>
  <c r="T2088" i="2"/>
  <c r="T2102" i="2"/>
  <c r="T2115" i="2"/>
  <c r="T2127" i="2"/>
  <c r="T2140" i="2"/>
  <c r="T2152" i="2"/>
  <c r="T2166" i="2"/>
  <c r="T2179" i="2"/>
  <c r="T2191" i="2"/>
  <c r="T2204" i="2"/>
  <c r="T1915" i="2"/>
  <c r="T1933" i="2"/>
  <c r="T1949" i="2"/>
  <c r="T1966" i="2"/>
  <c r="T1982" i="2"/>
  <c r="T2000" i="2"/>
  <c r="T2018" i="2"/>
  <c r="T2033" i="2"/>
  <c r="T2048" i="2"/>
  <c r="T2062" i="2"/>
  <c r="T2078" i="2"/>
  <c r="T2091" i="2"/>
  <c r="T2103" i="2"/>
  <c r="T2116" i="2"/>
  <c r="T2128" i="2"/>
  <c r="T2142" i="2"/>
  <c r="T2155" i="2"/>
  <c r="T2167" i="2"/>
  <c r="T2180" i="2"/>
  <c r="T2192" i="2"/>
  <c r="T2206" i="2"/>
  <c r="T1918" i="2"/>
  <c r="T1936" i="2"/>
  <c r="T1954" i="2"/>
  <c r="T1970" i="2"/>
  <c r="T1987" i="2"/>
  <c r="T2003" i="2"/>
  <c r="T2022" i="2"/>
  <c r="T2038" i="2"/>
  <c r="T2051" i="2"/>
  <c r="T2066" i="2"/>
  <c r="T2080" i="2"/>
  <c r="T2094" i="2"/>
  <c r="T2107" i="2"/>
  <c r="T2119" i="2"/>
  <c r="T2132" i="2"/>
  <c r="T2144" i="2"/>
  <c r="T2158" i="2"/>
  <c r="T2171" i="2"/>
  <c r="T2183" i="2"/>
  <c r="T2196" i="2"/>
  <c r="T2208" i="2"/>
  <c r="T1934" i="2"/>
  <c r="T2065" i="2"/>
  <c r="T2168" i="2"/>
  <c r="T1950" i="2"/>
  <c r="T2079" i="2"/>
  <c r="T2182" i="2"/>
  <c r="T2002" i="2"/>
  <c r="T2118" i="2"/>
  <c r="T1917" i="2"/>
  <c r="T2131" i="2"/>
  <c r="T1968" i="2"/>
  <c r="T2143" i="2"/>
  <c r="T1986" i="2"/>
  <c r="T2156" i="2"/>
  <c r="T2019" i="2"/>
  <c r="T2195" i="2"/>
  <c r="T2034" i="2"/>
  <c r="T2207" i="2"/>
  <c r="T2050" i="2"/>
  <c r="T2092" i="2"/>
  <c r="T2104" i="2"/>
  <c r="P25" i="2"/>
  <c r="F24" i="2"/>
  <c r="X92" i="2" s="1"/>
  <c r="F35" i="2"/>
  <c r="I35" i="2" s="1"/>
  <c r="BB30" i="2"/>
  <c r="BD30" i="2" s="1"/>
  <c r="H38" i="2"/>
  <c r="T209" i="2"/>
  <c r="T206" i="2"/>
  <c r="T297" i="2"/>
  <c r="T425" i="2"/>
  <c r="T553" i="2"/>
  <c r="T286" i="2"/>
  <c r="T414" i="2"/>
  <c r="T542" i="2"/>
  <c r="T664" i="2"/>
  <c r="T947" i="2"/>
  <c r="T834" i="2"/>
  <c r="T737" i="2"/>
  <c r="T783" i="2"/>
  <c r="T1006" i="2"/>
  <c r="T1154" i="2"/>
  <c r="T125" i="2"/>
  <c r="T155" i="2"/>
  <c r="T152" i="2"/>
  <c r="T669" i="2"/>
  <c r="T371" i="2"/>
  <c r="T499" i="2"/>
  <c r="T651" i="2"/>
  <c r="T360" i="2"/>
  <c r="T488" i="2"/>
  <c r="T610" i="2"/>
  <c r="T893" i="2"/>
  <c r="T780" i="2"/>
  <c r="T1004" i="2"/>
  <c r="T966" i="2"/>
  <c r="T857" i="2"/>
  <c r="T1100" i="2"/>
  <c r="T1228" i="2"/>
  <c r="T228" i="2"/>
  <c r="T447" i="2"/>
  <c r="T308" i="2"/>
  <c r="T564" i="2"/>
  <c r="T969" i="2"/>
  <c r="T914" i="2"/>
  <c r="T1050" i="2"/>
  <c r="T1003" i="2"/>
  <c r="T1131" i="2"/>
  <c r="T1259" i="2"/>
  <c r="T1387" i="2"/>
  <c r="T1314" i="2"/>
  <c r="T1442" i="2"/>
  <c r="T1511" i="2"/>
  <c r="T1628" i="2"/>
  <c r="T1569" i="2"/>
  <c r="T226" i="2"/>
  <c r="T445" i="2"/>
  <c r="T306" i="2"/>
  <c r="T562" i="2"/>
  <c r="T967" i="2"/>
  <c r="T912" i="2"/>
  <c r="T1046" i="2"/>
  <c r="T1001" i="2"/>
  <c r="T1129" i="2"/>
  <c r="T1257" i="2"/>
  <c r="T201" i="2"/>
  <c r="T198" i="2"/>
  <c r="T289" i="2"/>
  <c r="T417" i="2"/>
  <c r="T545" i="2"/>
  <c r="T278" i="2"/>
  <c r="T406" i="2"/>
  <c r="T534" i="2"/>
  <c r="T656" i="2"/>
  <c r="T939" i="2"/>
  <c r="T826" i="2"/>
  <c r="T729" i="2"/>
  <c r="T775" i="2"/>
  <c r="T990" i="2"/>
  <c r="T1146" i="2"/>
  <c r="T251" i="2"/>
  <c r="T147" i="2"/>
  <c r="T144" i="2"/>
  <c r="T653" i="2"/>
  <c r="T363" i="2"/>
  <c r="T491" i="2"/>
  <c r="T635" i="2"/>
  <c r="T352" i="2"/>
  <c r="T480" i="2"/>
  <c r="T627" i="2"/>
  <c r="T730" i="2"/>
  <c r="T772" i="2"/>
  <c r="T126" i="2"/>
  <c r="T241" i="2"/>
  <c r="T238" i="2"/>
  <c r="T329" i="2"/>
  <c r="T457" i="2"/>
  <c r="T585" i="2"/>
  <c r="T318" i="2"/>
  <c r="T446" i="2"/>
  <c r="T574" i="2"/>
  <c r="T696" i="2"/>
  <c r="T738" i="2"/>
  <c r="T866" i="2"/>
  <c r="T924" i="2"/>
  <c r="T815" i="2"/>
  <c r="T1058" i="2"/>
  <c r="T1186" i="2"/>
  <c r="T157" i="2"/>
  <c r="T187" i="2"/>
  <c r="T184" i="2"/>
  <c r="T275" i="2"/>
  <c r="T403" i="2"/>
  <c r="T531" i="2"/>
  <c r="T264" i="2"/>
  <c r="T392" i="2"/>
  <c r="T520" i="2"/>
  <c r="T642" i="2"/>
  <c r="T925" i="2"/>
  <c r="T812" i="2"/>
  <c r="T715" i="2"/>
  <c r="T761" i="2"/>
  <c r="T889" i="2"/>
  <c r="T1132" i="2"/>
  <c r="T151" i="2"/>
  <c r="T693" i="2"/>
  <c r="T511" i="2"/>
  <c r="T372" i="2"/>
  <c r="T622" i="2"/>
  <c r="T792" i="2"/>
  <c r="T741" i="2"/>
  <c r="T1112" i="2"/>
  <c r="T1035" i="2"/>
  <c r="T1163" i="2"/>
  <c r="T1291" i="2"/>
  <c r="T1419" i="2"/>
  <c r="T1346" i="2"/>
  <c r="T1473" i="2"/>
  <c r="T1532" i="2"/>
  <c r="T1660" i="2"/>
  <c r="T143" i="2"/>
  <c r="T689" i="2"/>
  <c r="T509" i="2"/>
  <c r="T370" i="2"/>
  <c r="T620" i="2"/>
  <c r="T790" i="2"/>
  <c r="T739" i="2"/>
  <c r="T1110" i="2"/>
  <c r="T1033" i="2"/>
  <c r="T1161" i="2"/>
  <c r="T122" i="2"/>
  <c r="T233" i="2"/>
  <c r="T230" i="2"/>
  <c r="T321" i="2"/>
  <c r="T449" i="2"/>
  <c r="T577" i="2"/>
  <c r="T310" i="2"/>
  <c r="T438" i="2"/>
  <c r="T566" i="2"/>
  <c r="T688" i="2"/>
  <c r="T973" i="2"/>
  <c r="T858" i="2"/>
  <c r="T916" i="2"/>
  <c r="T807" i="2"/>
  <c r="T1256" i="2"/>
  <c r="T1178" i="2"/>
  <c r="T149" i="2"/>
  <c r="T179" i="2"/>
  <c r="T176" i="2"/>
  <c r="T267" i="2"/>
  <c r="T395" i="2"/>
  <c r="T523" i="2"/>
  <c r="T699" i="2"/>
  <c r="T384" i="2"/>
  <c r="T512" i="2"/>
  <c r="T634" i="2"/>
  <c r="T917" i="2"/>
  <c r="T174" i="2"/>
  <c r="T393" i="2"/>
  <c r="T695" i="2"/>
  <c r="T510" i="2"/>
  <c r="T915" i="2"/>
  <c r="T1048" i="2"/>
  <c r="T879" i="2"/>
  <c r="T119" i="2"/>
  <c r="T246" i="2"/>
  <c r="T339" i="2"/>
  <c r="T595" i="2"/>
  <c r="T456" i="2"/>
  <c r="T706" i="2"/>
  <c r="T876" i="2"/>
  <c r="T825" i="2"/>
  <c r="T1196" i="2"/>
  <c r="T383" i="2"/>
  <c r="T500" i="2"/>
  <c r="T1028" i="2"/>
  <c r="T1240" i="2"/>
  <c r="T1227" i="2"/>
  <c r="T1282" i="2"/>
  <c r="T1478" i="2"/>
  <c r="T1537" i="2"/>
  <c r="T381" i="2"/>
  <c r="T498" i="2"/>
  <c r="T1024" i="2"/>
  <c r="T1238" i="2"/>
  <c r="T1225" i="2"/>
  <c r="T166" i="2"/>
  <c r="T385" i="2"/>
  <c r="T679" i="2"/>
  <c r="T502" i="2"/>
  <c r="T907" i="2"/>
  <c r="T1032" i="2"/>
  <c r="T871" i="2"/>
  <c r="T1242" i="2"/>
  <c r="T243" i="2"/>
  <c r="T331" i="2"/>
  <c r="T587" i="2"/>
  <c r="T448" i="2"/>
  <c r="T698" i="2"/>
  <c r="T836" i="2"/>
  <c r="T894" i="2"/>
  <c r="T785" i="2"/>
  <c r="T1010" i="2"/>
  <c r="T1156" i="2"/>
  <c r="T215" i="2"/>
  <c r="T303" i="2"/>
  <c r="T559" i="2"/>
  <c r="T420" i="2"/>
  <c r="T670" i="2"/>
  <c r="T840" i="2"/>
  <c r="T789" i="2"/>
  <c r="T1160" i="2"/>
  <c r="T1059" i="2"/>
  <c r="T1187" i="2"/>
  <c r="T1315" i="2"/>
  <c r="T1443" i="2"/>
  <c r="T1370" i="2"/>
  <c r="T1497" i="2"/>
  <c r="T1556" i="2"/>
  <c r="T1684" i="2"/>
  <c r="T213" i="2"/>
  <c r="T301" i="2"/>
  <c r="T557" i="2"/>
  <c r="T418" i="2"/>
  <c r="T668" i="2"/>
  <c r="T838" i="2"/>
  <c r="T787" i="2"/>
  <c r="T1158" i="2"/>
  <c r="T1057" i="2"/>
  <c r="T1185" i="2"/>
  <c r="T129" i="2"/>
  <c r="T259" i="2"/>
  <c r="T605" i="2"/>
  <c r="T345" i="2"/>
  <c r="T473" i="2"/>
  <c r="T601" i="2"/>
  <c r="T334" i="2"/>
  <c r="T462" i="2"/>
  <c r="T590" i="2"/>
  <c r="T712" i="2"/>
  <c r="T754" i="2"/>
  <c r="T882" i="2"/>
  <c r="T145" i="2"/>
  <c r="T649" i="2"/>
  <c r="T489" i="2"/>
  <c r="T350" i="2"/>
  <c r="T619" i="2"/>
  <c r="T770" i="2"/>
  <c r="T956" i="2"/>
  <c r="T1090" i="2"/>
  <c r="T115" i="2"/>
  <c r="T216" i="2"/>
  <c r="T435" i="2"/>
  <c r="T296" i="2"/>
  <c r="T552" i="2"/>
  <c r="T957" i="2"/>
  <c r="T902" i="2"/>
  <c r="T1026" i="2"/>
  <c r="T231" i="2"/>
  <c r="T575" i="2"/>
  <c r="T686" i="2"/>
  <c r="T805" i="2"/>
  <c r="T1067" i="2"/>
  <c r="T1323" i="2"/>
  <c r="T1378" i="2"/>
  <c r="T1564" i="2"/>
  <c r="T229" i="2"/>
  <c r="T573" i="2"/>
  <c r="T684" i="2"/>
  <c r="T803" i="2"/>
  <c r="T1065" i="2"/>
  <c r="T137" i="2"/>
  <c r="T633" i="2"/>
  <c r="T481" i="2"/>
  <c r="T342" i="2"/>
  <c r="T598" i="2"/>
  <c r="T762" i="2"/>
  <c r="T948" i="2"/>
  <c r="T1082" i="2"/>
  <c r="T181" i="2"/>
  <c r="T208" i="2"/>
  <c r="T427" i="2"/>
  <c r="T288" i="2"/>
  <c r="T544" i="2"/>
  <c r="T949" i="2"/>
  <c r="T868" i="2"/>
  <c r="T926" i="2"/>
  <c r="T817" i="2"/>
  <c r="T1060" i="2"/>
  <c r="T1188" i="2"/>
  <c r="T148" i="2"/>
  <c r="T367" i="2"/>
  <c r="T643" i="2"/>
  <c r="T484" i="2"/>
  <c r="T734" i="2"/>
  <c r="T996" i="2"/>
  <c r="T853" i="2"/>
  <c r="T1224" i="2"/>
  <c r="T1091" i="2"/>
  <c r="T1219" i="2"/>
  <c r="T1347" i="2"/>
  <c r="T1274" i="2"/>
  <c r="T1402" i="2"/>
  <c r="T1470" i="2"/>
  <c r="T1588" i="2"/>
  <c r="T1529" i="2"/>
  <c r="T146" i="2"/>
  <c r="T365" i="2"/>
  <c r="T639" i="2"/>
  <c r="T482" i="2"/>
  <c r="T732" i="2"/>
  <c r="T992" i="2"/>
  <c r="T851" i="2"/>
  <c r="T1222" i="2"/>
  <c r="T1089" i="2"/>
  <c r="T1217" i="2"/>
  <c r="T161" i="2"/>
  <c r="T158" i="2"/>
  <c r="T681" i="2"/>
  <c r="T377" i="2"/>
  <c r="T505" i="2"/>
  <c r="T663" i="2"/>
  <c r="T366" i="2"/>
  <c r="T494" i="2"/>
  <c r="T616" i="2"/>
  <c r="T899" i="2"/>
  <c r="T786" i="2"/>
  <c r="T1016" i="2"/>
  <c r="T977" i="2"/>
  <c r="T863" i="2"/>
  <c r="T1106" i="2"/>
  <c r="T361" i="2"/>
  <c r="T478" i="2"/>
  <c r="T984" i="2"/>
  <c r="T1218" i="2"/>
  <c r="T307" i="2"/>
  <c r="T424" i="2"/>
  <c r="T844" i="2"/>
  <c r="T1164" i="2"/>
  <c r="T436" i="2"/>
  <c r="T1176" i="2"/>
  <c r="T1451" i="2"/>
  <c r="T1692" i="2"/>
  <c r="T434" i="2"/>
  <c r="T1174" i="2"/>
  <c r="T134" i="2"/>
  <c r="T623" i="2"/>
  <c r="T720" i="2"/>
  <c r="T839" i="2"/>
  <c r="T211" i="2"/>
  <c r="T555" i="2"/>
  <c r="T666" i="2"/>
  <c r="T707" i="2"/>
  <c r="T881" i="2"/>
  <c r="T253" i="2"/>
  <c r="T495" i="2"/>
  <c r="T606" i="2"/>
  <c r="T962" i="2"/>
  <c r="T1027" i="2"/>
  <c r="T1283" i="2"/>
  <c r="T1338" i="2"/>
  <c r="T1524" i="2"/>
  <c r="T117" i="2"/>
  <c r="T493" i="2"/>
  <c r="T604" i="2"/>
  <c r="T960" i="2"/>
  <c r="T1025" i="2"/>
  <c r="T123" i="2"/>
  <c r="T222" i="2"/>
  <c r="T441" i="2"/>
  <c r="T302" i="2"/>
  <c r="T558" i="2"/>
  <c r="T963" i="2"/>
  <c r="T908" i="2"/>
  <c r="T831" i="2"/>
  <c r="T1138" i="2"/>
  <c r="T114" i="2"/>
  <c r="T139" i="2"/>
  <c r="T136" i="2"/>
  <c r="T637" i="2"/>
  <c r="T355" i="2"/>
  <c r="T483" i="2"/>
  <c r="T631" i="2"/>
  <c r="T344" i="2"/>
  <c r="T472" i="2"/>
  <c r="T600" i="2"/>
  <c r="T722" i="2"/>
  <c r="T764" i="2"/>
  <c r="T892" i="2"/>
  <c r="T950" i="2"/>
  <c r="T841" i="2"/>
  <c r="T1084" i="2"/>
  <c r="T1212" i="2"/>
  <c r="T196" i="2"/>
  <c r="T415" i="2"/>
  <c r="T276" i="2"/>
  <c r="T532" i="2"/>
  <c r="T937" i="2"/>
  <c r="T727" i="2"/>
  <c r="T986" i="2"/>
  <c r="T987" i="2"/>
  <c r="T1115" i="2"/>
  <c r="T1243" i="2"/>
  <c r="T1371" i="2"/>
  <c r="T1298" i="2"/>
  <c r="T1426" i="2"/>
  <c r="T1494" i="2"/>
  <c r="T1612" i="2"/>
  <c r="T1553" i="2"/>
  <c r="T194" i="2"/>
  <c r="T413" i="2"/>
  <c r="T274" i="2"/>
  <c r="T530" i="2"/>
  <c r="T935" i="2"/>
  <c r="T725" i="2"/>
  <c r="T980" i="2"/>
  <c r="T985" i="2"/>
  <c r="T1113" i="2"/>
  <c r="T1241" i="2"/>
  <c r="T273" i="2"/>
  <c r="T390" i="2"/>
  <c r="T810" i="2"/>
  <c r="T1130" i="2"/>
  <c r="T613" i="2"/>
  <c r="T336" i="2"/>
  <c r="T756" i="2"/>
  <c r="T1076" i="2"/>
  <c r="T260" i="2"/>
  <c r="T885" i="2"/>
  <c r="T1363" i="2"/>
  <c r="T1604" i="2"/>
  <c r="T703" i="2"/>
  <c r="T883" i="2"/>
  <c r="T1297" i="2"/>
  <c r="T1425" i="2"/>
  <c r="T1352" i="2"/>
  <c r="T1479" i="2"/>
  <c r="T1538" i="2"/>
  <c r="T1666" i="2"/>
  <c r="T167" i="2"/>
  <c r="T263" i="2"/>
  <c r="T519" i="2"/>
  <c r="T380" i="2"/>
  <c r="T630" i="2"/>
  <c r="T800" i="2"/>
  <c r="T749" i="2"/>
  <c r="T1120" i="2"/>
  <c r="T1039" i="2"/>
  <c r="T1167" i="2"/>
  <c r="T1295" i="2"/>
  <c r="T142" i="2"/>
  <c r="T625" i="2"/>
  <c r="T728" i="2"/>
  <c r="T847" i="2"/>
  <c r="T219" i="2"/>
  <c r="T563" i="2"/>
  <c r="T674" i="2"/>
  <c r="T793" i="2"/>
  <c r="T319" i="2"/>
  <c r="T856" i="2"/>
  <c r="T1195" i="2"/>
  <c r="T1505" i="2"/>
  <c r="T317" i="2"/>
  <c r="T854" i="2"/>
  <c r="T1193" i="2"/>
  <c r="T353" i="2"/>
  <c r="T470" i="2"/>
  <c r="T890" i="2"/>
  <c r="T1210" i="2"/>
  <c r="T299" i="2"/>
  <c r="T416" i="2"/>
  <c r="T804" i="2"/>
  <c r="T753" i="2"/>
  <c r="T1124" i="2"/>
  <c r="T661" i="2"/>
  <c r="T356" i="2"/>
  <c r="T776" i="2"/>
  <c r="T1096" i="2"/>
  <c r="T1155" i="2"/>
  <c r="T1411" i="2"/>
  <c r="T1465" i="2"/>
  <c r="T1652" i="2"/>
  <c r="T657" i="2"/>
  <c r="T354" i="2"/>
  <c r="T774" i="2"/>
  <c r="T1094" i="2"/>
  <c r="T1153" i="2"/>
  <c r="T225" i="2"/>
  <c r="T313" i="2"/>
  <c r="T569" i="2"/>
  <c r="T430" i="2"/>
  <c r="T680" i="2"/>
  <c r="T850" i="2"/>
  <c r="T767" i="2"/>
  <c r="T1038" i="2"/>
  <c r="T1202" i="2"/>
  <c r="T173" i="2"/>
  <c r="T203" i="2"/>
  <c r="T200" i="2"/>
  <c r="T291" i="2"/>
  <c r="T419" i="2"/>
  <c r="T547" i="2"/>
  <c r="T280" i="2"/>
  <c r="T408" i="2"/>
  <c r="T536" i="2"/>
  <c r="T658" i="2"/>
  <c r="T941" i="2"/>
  <c r="T828" i="2"/>
  <c r="T731" i="2"/>
  <c r="T777" i="2"/>
  <c r="T994" i="2"/>
  <c r="T1148" i="2"/>
  <c r="T199" i="2"/>
  <c r="T287" i="2"/>
  <c r="T543" i="2"/>
  <c r="T404" i="2"/>
  <c r="T654" i="2"/>
  <c r="T824" i="2"/>
  <c r="T773" i="2"/>
  <c r="T1144" i="2"/>
  <c r="T1051" i="2"/>
  <c r="T1179" i="2"/>
  <c r="T1307" i="2"/>
  <c r="T1435" i="2"/>
  <c r="T1362" i="2"/>
  <c r="T1489" i="2"/>
  <c r="T1548" i="2"/>
  <c r="T1676" i="2"/>
  <c r="T197" i="2"/>
  <c r="T285" i="2"/>
  <c r="T541" i="2"/>
  <c r="T402" i="2"/>
  <c r="T652" i="2"/>
  <c r="T822" i="2"/>
  <c r="T771" i="2"/>
  <c r="T382" i="2"/>
  <c r="T1122" i="2"/>
  <c r="T328" i="2"/>
  <c r="T1068" i="2"/>
  <c r="T869" i="2"/>
  <c r="T1596" i="2"/>
  <c r="T867" i="2"/>
  <c r="T513" i="2"/>
  <c r="T743" i="2"/>
  <c r="T459" i="2"/>
  <c r="T988" i="2"/>
  <c r="T1220" i="2"/>
  <c r="T548" i="2"/>
  <c r="T995" i="2"/>
  <c r="T1306" i="2"/>
  <c r="T1561" i="2"/>
  <c r="T546" i="2"/>
  <c r="T993" i="2"/>
  <c r="T190" i="2"/>
  <c r="T270" i="2"/>
  <c r="T931" i="2"/>
  <c r="T799" i="2"/>
  <c r="T1234" i="2"/>
  <c r="T235" i="2"/>
  <c r="T323" i="2"/>
  <c r="T579" i="2"/>
  <c r="T440" i="2"/>
  <c r="T690" i="2"/>
  <c r="T860" i="2"/>
  <c r="T809" i="2"/>
  <c r="T1180" i="2"/>
  <c r="T351" i="2"/>
  <c r="T468" i="2"/>
  <c r="T888" i="2"/>
  <c r="T1208" i="2"/>
  <c r="T1211" i="2"/>
  <c r="T1266" i="2"/>
  <c r="T1462" i="2"/>
  <c r="T1708" i="2"/>
  <c r="T349" i="2"/>
  <c r="T466" i="2"/>
  <c r="T886" i="2"/>
  <c r="T1142" i="2"/>
  <c r="T1081" i="2"/>
  <c r="T1273" i="2"/>
  <c r="T529" i="2"/>
  <c r="T923" i="2"/>
  <c r="T118" i="2"/>
  <c r="T475" i="2"/>
  <c r="T714" i="2"/>
  <c r="T1204" i="2"/>
  <c r="T921" i="2"/>
  <c r="T1235" i="2"/>
  <c r="T1545" i="2"/>
  <c r="T919" i="2"/>
  <c r="T1233" i="2"/>
  <c r="T1457" i="2"/>
  <c r="T1416" i="2"/>
  <c r="T1523" i="2"/>
  <c r="T1698" i="2"/>
  <c r="T172" i="2"/>
  <c r="T455" i="2"/>
  <c r="T444" i="2"/>
  <c r="T913" i="2"/>
  <c r="T922" i="2"/>
  <c r="T1184" i="2"/>
  <c r="T1103" i="2"/>
  <c r="T1263" i="2"/>
  <c r="T1423" i="2"/>
  <c r="T1350" i="2"/>
  <c r="T1477" i="2"/>
  <c r="T1536" i="2"/>
  <c r="T1664" i="2"/>
  <c r="T159" i="2"/>
  <c r="T705" i="2"/>
  <c r="T517" i="2"/>
  <c r="T378" i="2"/>
  <c r="T628" i="2"/>
  <c r="T798" i="2"/>
  <c r="T747" i="2"/>
  <c r="T1118" i="2"/>
  <c r="T1037" i="2"/>
  <c r="T1165" i="2"/>
  <c r="T1293" i="2"/>
  <c r="T1421" i="2"/>
  <c r="T1348" i="2"/>
  <c r="T1475" i="2"/>
  <c r="T1534" i="2"/>
  <c r="T1662" i="2"/>
  <c r="T1603" i="2"/>
  <c r="T1725" i="2"/>
  <c r="T1750" i="2"/>
  <c r="T1878" i="2"/>
  <c r="T1593" i="2"/>
  <c r="T1715" i="2"/>
  <c r="T1740" i="2"/>
  <c r="T1868" i="2"/>
  <c r="T1907" i="2"/>
  <c r="T1711" i="2"/>
  <c r="T1730" i="2"/>
  <c r="T1858" i="2"/>
  <c r="T1897" i="2"/>
  <c r="T1701" i="2"/>
  <c r="T1720" i="2"/>
  <c r="T1848" i="2"/>
  <c r="T1887" i="2"/>
  <c r="T369" i="2"/>
  <c r="T486" i="2"/>
  <c r="T1000" i="2"/>
  <c r="T1226" i="2"/>
  <c r="T315" i="2"/>
  <c r="T432" i="2"/>
  <c r="T852" i="2"/>
  <c r="T1172" i="2"/>
  <c r="T452" i="2"/>
  <c r="T1192" i="2"/>
  <c r="T1258" i="2"/>
  <c r="T1700" i="2"/>
  <c r="T450" i="2"/>
  <c r="T1190" i="2"/>
  <c r="T1321" i="2"/>
  <c r="T1449" i="2"/>
  <c r="T1376" i="2"/>
  <c r="T1503" i="2"/>
  <c r="T1562" i="2"/>
  <c r="T1690" i="2"/>
  <c r="T223" i="2"/>
  <c r="T311" i="2"/>
  <c r="T567" i="2"/>
  <c r="T428" i="2"/>
  <c r="T678" i="2"/>
  <c r="T848" i="2"/>
  <c r="T797" i="2"/>
  <c r="T1168" i="2"/>
  <c r="T1063" i="2"/>
  <c r="T1191" i="2"/>
  <c r="T1319" i="2"/>
  <c r="T1447" i="2"/>
  <c r="T1374" i="2"/>
  <c r="T1501" i="2"/>
  <c r="T1560" i="2"/>
  <c r="T1688" i="2"/>
  <c r="T177" i="2"/>
  <c r="T632" i="2"/>
  <c r="T261" i="2"/>
  <c r="T584" i="2"/>
  <c r="T164" i="2"/>
  <c r="T1099" i="2"/>
  <c r="T162" i="2"/>
  <c r="T1097" i="2"/>
  <c r="T374" i="2"/>
  <c r="T1114" i="2"/>
  <c r="T320" i="2"/>
  <c r="T958" i="2"/>
  <c r="T212" i="2"/>
  <c r="T953" i="2"/>
  <c r="T1123" i="2"/>
  <c r="T1434" i="2"/>
  <c r="T210" i="2"/>
  <c r="T951" i="2"/>
  <c r="T1121" i="2"/>
  <c r="T281" i="2"/>
  <c r="T398" i="2"/>
  <c r="T818" i="2"/>
  <c r="T972" i="2"/>
  <c r="T141" i="2"/>
  <c r="T168" i="2"/>
  <c r="T387" i="2"/>
  <c r="T683" i="2"/>
  <c r="T504" i="2"/>
  <c r="T909" i="2"/>
  <c r="T1036" i="2"/>
  <c r="T873" i="2"/>
  <c r="T1244" i="2"/>
  <c r="T479" i="2"/>
  <c r="T596" i="2"/>
  <c r="T946" i="2"/>
  <c r="T1019" i="2"/>
  <c r="T1275" i="2"/>
  <c r="T1330" i="2"/>
  <c r="T1516" i="2"/>
  <c r="T1585" i="2"/>
  <c r="T477" i="2"/>
  <c r="T594" i="2"/>
  <c r="T944" i="2"/>
  <c r="T1206" i="2"/>
  <c r="T1145" i="2"/>
  <c r="T185" i="2"/>
  <c r="T262" i="2"/>
  <c r="T713" i="2"/>
  <c r="T131" i="2"/>
  <c r="T603" i="2"/>
  <c r="T884" i="2"/>
  <c r="T180" i="2"/>
  <c r="T711" i="2"/>
  <c r="T1290" i="2"/>
  <c r="T178" i="2"/>
  <c r="T709" i="2"/>
  <c r="T1329" i="2"/>
  <c r="T1288" i="2"/>
  <c r="T1448" i="2"/>
  <c r="T1570" i="2"/>
  <c r="T1543" i="2"/>
  <c r="T236" i="2"/>
  <c r="T583" i="2"/>
  <c r="T508" i="2"/>
  <c r="T982" i="2"/>
  <c r="T813" i="2"/>
  <c r="T1248" i="2"/>
  <c r="T1135" i="2"/>
  <c r="T1327" i="2"/>
  <c r="T1455" i="2"/>
  <c r="T1382" i="2"/>
  <c r="T1509" i="2"/>
  <c r="T1568" i="2"/>
  <c r="T1696" i="2"/>
  <c r="T237" i="2"/>
  <c r="T325" i="2"/>
  <c r="T581" i="2"/>
  <c r="T442" i="2"/>
  <c r="T692" i="2"/>
  <c r="T862" i="2"/>
  <c r="T811" i="2"/>
  <c r="T1182" i="2"/>
  <c r="T1069" i="2"/>
  <c r="T1197" i="2"/>
  <c r="T1325" i="2"/>
  <c r="T1453" i="2"/>
  <c r="T1380" i="2"/>
  <c r="T1507" i="2"/>
  <c r="T1566" i="2"/>
  <c r="T1694" i="2"/>
  <c r="T1635" i="2"/>
  <c r="T1757" i="2"/>
  <c r="T1782" i="2"/>
  <c r="T1910" i="2"/>
  <c r="T1625" i="2"/>
  <c r="T1747" i="2"/>
  <c r="T1772" i="2"/>
  <c r="T1900" i="2"/>
  <c r="T1615" i="2"/>
  <c r="T1737" i="2"/>
  <c r="T1762" i="2"/>
  <c r="T1890" i="2"/>
  <c r="T1605" i="2"/>
  <c r="T1727" i="2"/>
  <c r="T1752" i="2"/>
  <c r="T1880" i="2"/>
  <c r="T153" i="2"/>
  <c r="T497" i="2"/>
  <c r="T608" i="2"/>
  <c r="T964" i="2"/>
  <c r="T116" i="2"/>
  <c r="T443" i="2"/>
  <c r="T560" i="2"/>
  <c r="T910" i="2"/>
  <c r="T252" i="2"/>
  <c r="T702" i="2"/>
  <c r="T1075" i="2"/>
  <c r="T1386" i="2"/>
  <c r="T245" i="2"/>
  <c r="T700" i="2"/>
  <c r="T1073" i="2"/>
  <c r="T1353" i="2"/>
  <c r="T1280" i="2"/>
  <c r="T1408" i="2"/>
  <c r="T1476" i="2"/>
  <c r="T1594" i="2"/>
  <c r="T1535" i="2"/>
  <c r="T156" i="2"/>
  <c r="T375" i="2"/>
  <c r="T659" i="2"/>
  <c r="T492" i="2"/>
  <c r="T897" i="2"/>
  <c r="T1012" i="2"/>
  <c r="T861" i="2"/>
  <c r="T1232" i="2"/>
  <c r="T1095" i="2"/>
  <c r="T1223" i="2"/>
  <c r="T1351" i="2"/>
  <c r="T1278" i="2"/>
  <c r="T1406" i="2"/>
  <c r="T1474" i="2"/>
  <c r="T1592" i="2"/>
  <c r="T1533" i="2"/>
  <c r="T154" i="2"/>
  <c r="T373" i="2"/>
  <c r="T655" i="2"/>
  <c r="T490" i="2"/>
  <c r="T895" i="2"/>
  <c r="T1008" i="2"/>
  <c r="T859" i="2"/>
  <c r="T1230" i="2"/>
  <c r="T1093" i="2"/>
  <c r="T1221" i="2"/>
  <c r="T1349" i="2"/>
  <c r="T1276" i="2"/>
  <c r="T1404" i="2"/>
  <c r="T1472" i="2"/>
  <c r="T1590" i="2"/>
  <c r="T1531" i="2"/>
  <c r="T1659" i="2"/>
  <c r="T1781" i="2"/>
  <c r="T1806" i="2"/>
  <c r="T1845" i="2"/>
  <c r="T1649" i="2"/>
  <c r="T1771" i="2"/>
  <c r="T1796" i="2"/>
  <c r="T1835" i="2"/>
  <c r="T1639" i="2"/>
  <c r="T1761" i="2"/>
  <c r="T1786" i="2"/>
  <c r="T751" i="2"/>
  <c r="T934" i="2"/>
  <c r="T1410" i="2"/>
  <c r="T697" i="2"/>
  <c r="T240" i="2"/>
  <c r="T1092" i="2"/>
  <c r="T1018" i="2"/>
  <c r="T1620" i="2"/>
  <c r="T1014" i="2"/>
  <c r="T537" i="2"/>
  <c r="T940" i="2"/>
  <c r="T171" i="2"/>
  <c r="T515" i="2"/>
  <c r="T626" i="2"/>
  <c r="T745" i="2"/>
  <c r="T629" i="2"/>
  <c r="T760" i="2"/>
  <c r="T1147" i="2"/>
  <c r="T1458" i="2"/>
  <c r="T621" i="2"/>
  <c r="T758" i="2"/>
  <c r="T1049" i="2"/>
  <c r="T401" i="2"/>
  <c r="T887" i="2"/>
  <c r="T592" i="2"/>
  <c r="T516" i="2"/>
  <c r="T1486" i="2"/>
  <c r="T1105" i="2"/>
  <c r="T1384" i="2"/>
  <c r="T1634" i="2"/>
  <c r="T391" i="2"/>
  <c r="T694" i="2"/>
  <c r="T1056" i="2"/>
  <c r="T1231" i="2"/>
  <c r="T1318" i="2"/>
  <c r="T1519" i="2"/>
  <c r="T1573" i="2"/>
  <c r="T453" i="2"/>
  <c r="T570" i="2"/>
  <c r="T920" i="2"/>
  <c r="T1005" i="2"/>
  <c r="T1261" i="2"/>
  <c r="T1316" i="2"/>
  <c r="T1515" i="2"/>
  <c r="T1571" i="2"/>
  <c r="T1718" i="2"/>
  <c r="T1885" i="2"/>
  <c r="T1811" i="2"/>
  <c r="T1875" i="2"/>
  <c r="T1801" i="2"/>
  <c r="T1865" i="2"/>
  <c r="T1791" i="2"/>
  <c r="T1855" i="2"/>
  <c r="T358" i="2"/>
  <c r="T1098" i="2"/>
  <c r="T304" i="2"/>
  <c r="T1042" i="2"/>
  <c r="T821" i="2"/>
  <c r="T1572" i="2"/>
  <c r="T819" i="2"/>
  <c r="T1417" i="2"/>
  <c r="T1471" i="2"/>
  <c r="T1658" i="2"/>
  <c r="T677" i="2"/>
  <c r="T364" i="2"/>
  <c r="T784" i="2"/>
  <c r="T1104" i="2"/>
  <c r="T1159" i="2"/>
  <c r="T1415" i="2"/>
  <c r="T1469" i="2"/>
  <c r="T1656" i="2"/>
  <c r="T218" i="2"/>
  <c r="T501" i="2"/>
  <c r="T426" i="2"/>
  <c r="T959" i="2"/>
  <c r="T968" i="2"/>
  <c r="T1166" i="2"/>
  <c r="T1125" i="2"/>
  <c r="T1285" i="2"/>
  <c r="T1445" i="2"/>
  <c r="T1436" i="2"/>
  <c r="T1526" i="2"/>
  <c r="T1686" i="2"/>
  <c r="T1691" i="2"/>
  <c r="T1742" i="2"/>
  <c r="T1902" i="2"/>
  <c r="T1681" i="2"/>
  <c r="T1732" i="2"/>
  <c r="T1892" i="2"/>
  <c r="T1671" i="2"/>
  <c r="T1722" i="2"/>
  <c r="T1882" i="2"/>
  <c r="T1597" i="2"/>
  <c r="T1719" i="2"/>
  <c r="T1744" i="2"/>
  <c r="T1872" i="2"/>
  <c r="T1911" i="2"/>
  <c r="T337" i="2"/>
  <c r="T454" i="2"/>
  <c r="T874" i="2"/>
  <c r="T1194" i="2"/>
  <c r="T283" i="2"/>
  <c r="T400" i="2"/>
  <c r="T820" i="2"/>
  <c r="T1140" i="2"/>
  <c r="T388" i="2"/>
  <c r="T1128" i="2"/>
  <c r="T1427" i="2"/>
  <c r="T1668" i="2"/>
  <c r="T386" i="2"/>
  <c r="T1126" i="2"/>
  <c r="T1313" i="2"/>
  <c r="T1441" i="2"/>
  <c r="T1368" i="2"/>
  <c r="T1495" i="2"/>
  <c r="T1554" i="2"/>
  <c r="T1682" i="2"/>
  <c r="T207" i="2"/>
  <c r="T295" i="2"/>
  <c r="T551" i="2"/>
  <c r="T412" i="2"/>
  <c r="T662" i="2"/>
  <c r="T832" i="2"/>
  <c r="T521" i="2"/>
  <c r="T467" i="2"/>
  <c r="T905" i="2"/>
  <c r="T903" i="2"/>
  <c r="T794" i="2"/>
  <c r="T740" i="2"/>
  <c r="T292" i="2"/>
  <c r="T1379" i="2"/>
  <c r="T290" i="2"/>
  <c r="T193" i="2"/>
  <c r="T648" i="2"/>
  <c r="T1170" i="2"/>
  <c r="T701" i="2"/>
  <c r="T376" i="2"/>
  <c r="T796" i="2"/>
  <c r="T1116" i="2"/>
  <c r="T340" i="2"/>
  <c r="T1080" i="2"/>
  <c r="T1403" i="2"/>
  <c r="T1644" i="2"/>
  <c r="T338" i="2"/>
  <c r="T1078" i="2"/>
  <c r="T1209" i="2"/>
  <c r="T640" i="2"/>
  <c r="T347" i="2"/>
  <c r="T833" i="2"/>
  <c r="T1107" i="2"/>
  <c r="T514" i="2"/>
  <c r="T1393" i="2"/>
  <c r="T1484" i="2"/>
  <c r="T239" i="2"/>
  <c r="T316" i="2"/>
  <c r="T1044" i="2"/>
  <c r="T1071" i="2"/>
  <c r="T1391" i="2"/>
  <c r="T1446" i="2"/>
  <c r="T1632" i="2"/>
  <c r="T234" i="2"/>
  <c r="T314" i="2"/>
  <c r="T981" i="2"/>
  <c r="T1054" i="2"/>
  <c r="T1133" i="2"/>
  <c r="T1389" i="2"/>
  <c r="T1444" i="2"/>
  <c r="T1630" i="2"/>
  <c r="T1699" i="2"/>
  <c r="T1846" i="2"/>
  <c r="T1689" i="2"/>
  <c r="T1836" i="2"/>
  <c r="T1679" i="2"/>
  <c r="T1826" i="2"/>
  <c r="T1669" i="2"/>
  <c r="T1816" i="2"/>
  <c r="T665" i="2"/>
  <c r="T778" i="2"/>
  <c r="T224" i="2"/>
  <c r="T965" i="2"/>
  <c r="T591" i="2"/>
  <c r="T1331" i="2"/>
  <c r="T589" i="2"/>
  <c r="T1289" i="2"/>
  <c r="T1344" i="2"/>
  <c r="T1530" i="2"/>
  <c r="T135" i="2"/>
  <c r="T503" i="2"/>
  <c r="T614" i="2"/>
  <c r="T970" i="2"/>
  <c r="T1031" i="2"/>
  <c r="T1287" i="2"/>
  <c r="T1342" i="2"/>
  <c r="T1528" i="2"/>
  <c r="T127" i="2"/>
  <c r="T309" i="2"/>
  <c r="T298" i="2"/>
  <c r="T612" i="2"/>
  <c r="T846" i="2"/>
  <c r="T1030" i="2"/>
  <c r="T1029" i="2"/>
  <c r="T1189" i="2"/>
  <c r="T1381" i="2"/>
  <c r="T1340" i="2"/>
  <c r="T1499" i="2"/>
  <c r="T1622" i="2"/>
  <c r="T1595" i="2"/>
  <c r="T1749" i="2"/>
  <c r="T1838" i="2"/>
  <c r="T1909" i="2"/>
  <c r="T1739" i="2"/>
  <c r="T1828" i="2"/>
  <c r="T1899" i="2"/>
  <c r="T1729" i="2"/>
  <c r="T1818" i="2"/>
  <c r="T1857" i="2"/>
  <c r="T1661" i="2"/>
  <c r="T1783" i="2"/>
  <c r="T1808" i="2"/>
  <c r="T1847" i="2"/>
  <c r="T256" i="2"/>
  <c r="T593" i="2"/>
  <c r="T704" i="2"/>
  <c r="T823" i="2"/>
  <c r="T195" i="2"/>
  <c r="T539" i="2"/>
  <c r="T650" i="2"/>
  <c r="T769" i="2"/>
  <c r="T271" i="2"/>
  <c r="T808" i="2"/>
  <c r="T1171" i="2"/>
  <c r="T1481" i="2"/>
  <c r="T269" i="2"/>
  <c r="T806" i="2"/>
  <c r="T1169" i="2"/>
  <c r="T1377" i="2"/>
  <c r="T1304" i="2"/>
  <c r="T1432" i="2"/>
  <c r="T1500" i="2"/>
  <c r="T1618" i="2"/>
  <c r="T1559" i="2"/>
  <c r="T204" i="2"/>
  <c r="T423" i="2"/>
  <c r="T284" i="2"/>
  <c r="T540" i="2"/>
  <c r="T945" i="2"/>
  <c r="T735" i="2"/>
  <c r="T1002" i="2"/>
  <c r="T991" i="2"/>
  <c r="T1119" i="2"/>
  <c r="T1247" i="2"/>
  <c r="T1375" i="2"/>
  <c r="T1302" i="2"/>
  <c r="T1430" i="2"/>
  <c r="T1498" i="2"/>
  <c r="T1616" i="2"/>
  <c r="T1557" i="2"/>
  <c r="T202" i="2"/>
  <c r="T421" i="2"/>
  <c r="T282" i="2"/>
  <c r="T538" i="2"/>
  <c r="T943" i="2"/>
  <c r="T733" i="2"/>
  <c r="T998" i="2"/>
  <c r="T989" i="2"/>
  <c r="T1117" i="2"/>
  <c r="T1245" i="2"/>
  <c r="T1373" i="2"/>
  <c r="T1300" i="2"/>
  <c r="T1428" i="2"/>
  <c r="T1496" i="2"/>
  <c r="T1614" i="2"/>
  <c r="T1555" i="2"/>
  <c r="T1683" i="2"/>
  <c r="T1805" i="2"/>
  <c r="T1830" i="2"/>
  <c r="T1869" i="2"/>
  <c r="T1673" i="2"/>
  <c r="T1795" i="2"/>
  <c r="T1820" i="2"/>
  <c r="T1859" i="2"/>
  <c r="T1663" i="2"/>
  <c r="T1785" i="2"/>
  <c r="T1810" i="2"/>
  <c r="T1849" i="2"/>
  <c r="T1653" i="2"/>
  <c r="T1775" i="2"/>
  <c r="T1800" i="2"/>
  <c r="T1839" i="2"/>
  <c r="T217" i="2"/>
  <c r="T561" i="2"/>
  <c r="T672" i="2"/>
  <c r="T791" i="2"/>
  <c r="T748" i="2"/>
  <c r="T169" i="2"/>
  <c r="T849" i="2"/>
  <c r="T1502" i="2"/>
  <c r="T409" i="2"/>
  <c r="T124" i="2"/>
  <c r="T568" i="2"/>
  <c r="T132" i="2"/>
  <c r="T1083" i="2"/>
  <c r="T130" i="2"/>
  <c r="T1017" i="2"/>
  <c r="T759" i="2"/>
  <c r="T399" i="2"/>
  <c r="T1250" i="2"/>
  <c r="T1602" i="2"/>
  <c r="T572" i="2"/>
  <c r="T1199" i="2"/>
  <c r="T1482" i="2"/>
  <c r="T389" i="2"/>
  <c r="T1040" i="2"/>
  <c r="T1229" i="2"/>
  <c r="T1480" i="2"/>
  <c r="T1789" i="2"/>
  <c r="T1779" i="2"/>
  <c r="T1769" i="2"/>
  <c r="T1759" i="2"/>
  <c r="T647" i="2"/>
  <c r="T571" i="2"/>
  <c r="T872" i="2"/>
  <c r="T870" i="2"/>
  <c r="T1440" i="2"/>
  <c r="T220" i="2"/>
  <c r="T961" i="2"/>
  <c r="T1127" i="2"/>
  <c r="T1438" i="2"/>
  <c r="T221" i="2"/>
  <c r="T362" i="2"/>
  <c r="T904" i="2"/>
  <c r="T1061" i="2"/>
  <c r="T1413" i="2"/>
  <c r="T1504" i="2"/>
  <c r="T1627" i="2"/>
  <c r="T1870" i="2"/>
  <c r="T1803" i="2"/>
  <c r="T1607" i="2"/>
  <c r="T1850" i="2"/>
  <c r="T1693" i="2"/>
  <c r="T1840" i="2"/>
  <c r="T248" i="2"/>
  <c r="T746" i="2"/>
  <c r="T192" i="2"/>
  <c r="T933" i="2"/>
  <c r="T527" i="2"/>
  <c r="T1299" i="2"/>
  <c r="T525" i="2"/>
  <c r="T1281" i="2"/>
  <c r="T1336" i="2"/>
  <c r="T1522" i="2"/>
  <c r="T120" i="2"/>
  <c r="T487" i="2"/>
  <c r="T611" i="2"/>
  <c r="T954" i="2"/>
  <c r="T1152" i="2"/>
  <c r="T1087" i="2"/>
  <c r="T1279" i="2"/>
  <c r="T1439" i="2"/>
  <c r="T1398" i="2"/>
  <c r="T1520" i="2"/>
  <c r="T1680" i="2"/>
  <c r="T138" i="2"/>
  <c r="T485" i="2"/>
  <c r="T410" i="2"/>
  <c r="T724" i="2"/>
  <c r="T952" i="2"/>
  <c r="T1150" i="2"/>
  <c r="T1085" i="2"/>
  <c r="T1277" i="2"/>
  <c r="T1437" i="2"/>
  <c r="T1396" i="2"/>
  <c r="T1518" i="2"/>
  <c r="T1678" i="2"/>
  <c r="T1651" i="2"/>
  <c r="T1734" i="2"/>
  <c r="T1894" i="2"/>
  <c r="T1641" i="2"/>
  <c r="T1724" i="2"/>
  <c r="T1884" i="2"/>
  <c r="T1631" i="2"/>
  <c r="T1823" i="2"/>
  <c r="T1874" i="2"/>
  <c r="T1621" i="2"/>
  <c r="T1807" i="2"/>
  <c r="T1864" i="2"/>
  <c r="T113" i="2"/>
  <c r="T294" i="2"/>
  <c r="T842" i="2"/>
  <c r="T133" i="2"/>
  <c r="T379" i="2"/>
  <c r="T496" i="2"/>
  <c r="T1020" i="2"/>
  <c r="T1236" i="2"/>
  <c r="T580" i="2"/>
  <c r="T1011" i="2"/>
  <c r="T1322" i="2"/>
  <c r="T1577" i="2"/>
  <c r="T578" i="2"/>
  <c r="T1009" i="2"/>
  <c r="T1337" i="2"/>
  <c r="T1264" i="2"/>
  <c r="T1392" i="2"/>
  <c r="T1460" i="2"/>
  <c r="T1578" i="2"/>
  <c r="T1706" i="2"/>
  <c r="T255" i="2"/>
  <c r="T343" i="2"/>
  <c r="T599" i="2"/>
  <c r="T460" i="2"/>
  <c r="T710" i="2"/>
  <c r="T880" i="2"/>
  <c r="T829" i="2"/>
  <c r="T1200" i="2"/>
  <c r="T1079" i="2"/>
  <c r="T1207" i="2"/>
  <c r="T1335" i="2"/>
  <c r="T1262" i="2"/>
  <c r="T1390" i="2"/>
  <c r="T1525" i="2"/>
  <c r="T1576" i="2"/>
  <c r="T1704" i="2"/>
  <c r="T247" i="2"/>
  <c r="T341" i="2"/>
  <c r="T597" i="2"/>
  <c r="T458" i="2"/>
  <c r="T708" i="2"/>
  <c r="T878" i="2"/>
  <c r="T827" i="2"/>
  <c r="T1198" i="2"/>
  <c r="T1077" i="2"/>
  <c r="T1205" i="2"/>
  <c r="T1333" i="2"/>
  <c r="T1260" i="2"/>
  <c r="T1388" i="2"/>
  <c r="T1521" i="2"/>
  <c r="T1574" i="2"/>
  <c r="T1702" i="2"/>
  <c r="T1643" i="2"/>
  <c r="T1765" i="2"/>
  <c r="T1790" i="2"/>
  <c r="T1829" i="2"/>
  <c r="T1633" i="2"/>
  <c r="T1755" i="2"/>
  <c r="T1780" i="2"/>
  <c r="T1908" i="2"/>
  <c r="T1623" i="2"/>
  <c r="T1745" i="2"/>
  <c r="T1770" i="2"/>
  <c r="T1898" i="2"/>
  <c r="T1613" i="2"/>
  <c r="T1735" i="2"/>
  <c r="T1760" i="2"/>
  <c r="T1888" i="2"/>
  <c r="T768" i="2"/>
  <c r="T249" i="2"/>
  <c r="T671" i="2"/>
  <c r="T576" i="2"/>
  <c r="T1249" i="2"/>
  <c r="T1074" i="2"/>
  <c r="T312" i="2"/>
  <c r="T837" i="2"/>
  <c r="T835" i="2"/>
  <c r="T265" i="2"/>
  <c r="T675" i="2"/>
  <c r="T624" i="2"/>
  <c r="T431" i="2"/>
  <c r="T429" i="2"/>
  <c r="T526" i="2"/>
  <c r="T232" i="2"/>
  <c r="T974" i="2"/>
  <c r="T615" i="2"/>
  <c r="T1339" i="2"/>
  <c r="T607" i="2"/>
  <c r="T1177" i="2"/>
  <c r="T128" i="2"/>
  <c r="T1252" i="2"/>
  <c r="T1361" i="2"/>
  <c r="T1575" i="2"/>
  <c r="T864" i="2"/>
  <c r="T1359" i="2"/>
  <c r="T1600" i="2"/>
  <c r="T687" i="2"/>
  <c r="T875" i="2"/>
  <c r="T1357" i="2"/>
  <c r="T1598" i="2"/>
  <c r="T1814" i="2"/>
  <c r="T1804" i="2"/>
  <c r="T1794" i="2"/>
  <c r="T1784" i="2"/>
  <c r="T736" i="2"/>
  <c r="T682" i="2"/>
  <c r="T1203" i="2"/>
  <c r="T1201" i="2"/>
  <c r="T1508" i="2"/>
  <c r="T439" i="2"/>
  <c r="T906" i="2"/>
  <c r="T1255" i="2"/>
  <c r="T1506" i="2"/>
  <c r="T673" i="2"/>
  <c r="T554" i="2"/>
  <c r="T795" i="2"/>
  <c r="T1157" i="2"/>
  <c r="T1308" i="2"/>
  <c r="T1558" i="2"/>
  <c r="T1717" i="2"/>
  <c r="T1877" i="2"/>
  <c r="T1764" i="2"/>
  <c r="T1703" i="2"/>
  <c r="T1825" i="2"/>
  <c r="T1751" i="2"/>
  <c r="T1904" i="2"/>
  <c r="T465" i="2"/>
  <c r="T932" i="2"/>
  <c r="T411" i="2"/>
  <c r="T723" i="2"/>
  <c r="T638" i="2"/>
  <c r="T1354" i="2"/>
  <c r="T636" i="2"/>
  <c r="T1345" i="2"/>
  <c r="T1400" i="2"/>
  <c r="T1586" i="2"/>
  <c r="T140" i="2"/>
  <c r="T617" i="2"/>
  <c r="T726" i="2"/>
  <c r="T781" i="2"/>
  <c r="T1216" i="2"/>
  <c r="T1151" i="2"/>
  <c r="T1311" i="2"/>
  <c r="T1270" i="2"/>
  <c r="T1461" i="2"/>
  <c r="T1552" i="2"/>
  <c r="T1712" i="2"/>
  <c r="T641" i="2"/>
  <c r="T549" i="2"/>
  <c r="T474" i="2"/>
  <c r="T766" i="2"/>
  <c r="T779" i="2"/>
  <c r="T1214" i="2"/>
  <c r="T1149" i="2"/>
  <c r="T1309" i="2"/>
  <c r="T1268" i="2"/>
  <c r="T1459" i="2"/>
  <c r="T1550" i="2"/>
  <c r="T1710" i="2"/>
  <c r="T1813" i="2"/>
  <c r="T1766" i="2"/>
  <c r="T1837" i="2"/>
  <c r="T1705" i="2"/>
  <c r="T1756" i="2"/>
  <c r="T1827" i="2"/>
  <c r="T1695" i="2"/>
  <c r="T1746" i="2"/>
  <c r="T1906" i="2"/>
  <c r="T1685" i="2"/>
  <c r="T1736" i="2"/>
  <c r="T1896" i="2"/>
  <c r="T214" i="2"/>
  <c r="T422" i="2"/>
  <c r="T900" i="2"/>
  <c r="T163" i="2"/>
  <c r="T507" i="2"/>
  <c r="T618" i="2"/>
  <c r="T978" i="2"/>
  <c r="T244" i="2"/>
  <c r="T744" i="2"/>
  <c r="T1139" i="2"/>
  <c r="T1450" i="2"/>
  <c r="T242" i="2"/>
  <c r="T742" i="2"/>
  <c r="T1137" i="2"/>
  <c r="T1369" i="2"/>
  <c r="T1296" i="2"/>
  <c r="T1424" i="2"/>
  <c r="T1492" i="2"/>
  <c r="T1610" i="2"/>
  <c r="T1551" i="2"/>
  <c r="T188" i="2"/>
  <c r="T407" i="2"/>
  <c r="T268" i="2"/>
  <c r="T524" i="2"/>
  <c r="T929" i="2"/>
  <c r="T719" i="2"/>
  <c r="T971" i="2"/>
  <c r="T983" i="2"/>
  <c r="T1111" i="2"/>
  <c r="T1239" i="2"/>
  <c r="T1367" i="2"/>
  <c r="T1294" i="2"/>
  <c r="T1422" i="2"/>
  <c r="T1490" i="2"/>
  <c r="T1608" i="2"/>
  <c r="T1549" i="2"/>
  <c r="T186" i="2"/>
  <c r="T405" i="2"/>
  <c r="T266" i="2"/>
  <c r="T522" i="2"/>
  <c r="T927" i="2"/>
  <c r="T717" i="2"/>
  <c r="T891" i="2"/>
  <c r="T1254" i="2"/>
  <c r="T1109" i="2"/>
  <c r="T1237" i="2"/>
  <c r="T1365" i="2"/>
  <c r="T1292" i="2"/>
  <c r="T1420" i="2"/>
  <c r="T1488" i="2"/>
  <c r="T1606" i="2"/>
  <c r="T1547" i="2"/>
  <c r="T1675" i="2"/>
  <c r="T1797" i="2"/>
  <c r="T1822" i="2"/>
  <c r="T1861" i="2"/>
  <c r="T1665" i="2"/>
  <c r="T1787" i="2"/>
  <c r="T1812" i="2"/>
  <c r="T1851" i="2"/>
  <c r="T1655" i="2"/>
  <c r="T1777" i="2"/>
  <c r="T1802" i="2"/>
  <c r="T1841" i="2"/>
  <c r="T1645" i="2"/>
  <c r="T1767" i="2"/>
  <c r="T1792" i="2"/>
  <c r="T1831" i="2"/>
  <c r="T802" i="2"/>
  <c r="T1355" i="2"/>
  <c r="T250" i="2"/>
  <c r="T898" i="2"/>
  <c r="T896" i="2"/>
  <c r="T721" i="2"/>
  <c r="T451" i="2"/>
  <c r="T918" i="2"/>
  <c r="T718" i="2"/>
  <c r="T1394" i="2"/>
  <c r="T716" i="2"/>
  <c r="T182" i="2"/>
  <c r="T464" i="2"/>
  <c r="T1418" i="2"/>
  <c r="T1320" i="2"/>
  <c r="T327" i="2"/>
  <c r="T877" i="2"/>
  <c r="T1286" i="2"/>
  <c r="T1541" i="2"/>
  <c r="T506" i="2"/>
  <c r="T1246" i="2"/>
  <c r="T1284" i="2"/>
  <c r="T1539" i="2"/>
  <c r="T1853" i="2"/>
  <c r="T1843" i="2"/>
  <c r="T1833" i="2"/>
  <c r="T1912" i="2"/>
  <c r="T855" i="2"/>
  <c r="T801" i="2"/>
  <c r="T1517" i="2"/>
  <c r="T1385" i="2"/>
  <c r="T1626" i="2"/>
  <c r="T300" i="2"/>
  <c r="T1034" i="2"/>
  <c r="T1383" i="2"/>
  <c r="T1624" i="2"/>
  <c r="T437" i="2"/>
  <c r="T676" i="2"/>
  <c r="T1102" i="2"/>
  <c r="T1253" i="2"/>
  <c r="T1372" i="2"/>
  <c r="T1654" i="2"/>
  <c r="T1815" i="2"/>
  <c r="T1617" i="2"/>
  <c r="T1860" i="2"/>
  <c r="T1793" i="2"/>
  <c r="T1889" i="2"/>
  <c r="T1819" i="2"/>
  <c r="T1879" i="2"/>
  <c r="T326" i="2"/>
  <c r="T1066" i="2"/>
  <c r="T272" i="2"/>
  <c r="T979" i="2"/>
  <c r="T757" i="2"/>
  <c r="T1540" i="2"/>
  <c r="T755" i="2"/>
  <c r="T1409" i="2"/>
  <c r="T1463" i="2"/>
  <c r="T1650" i="2"/>
  <c r="T645" i="2"/>
  <c r="T348" i="2"/>
  <c r="T845" i="2"/>
  <c r="T1023" i="2"/>
  <c r="T1183" i="2"/>
  <c r="T1343" i="2"/>
  <c r="T1334" i="2"/>
  <c r="T1493" i="2"/>
  <c r="T1584" i="2"/>
  <c r="T121" i="2"/>
  <c r="T293" i="2"/>
  <c r="T609" i="2"/>
  <c r="T602" i="2"/>
  <c r="T830" i="2"/>
  <c r="T843" i="2"/>
  <c r="T1021" i="2"/>
  <c r="T1181" i="2"/>
  <c r="T1341" i="2"/>
  <c r="T1332" i="2"/>
  <c r="T1491" i="2"/>
  <c r="T1582" i="2"/>
  <c r="T1587" i="2"/>
  <c r="T1741" i="2"/>
  <c r="T1798" i="2"/>
  <c r="T1901" i="2"/>
  <c r="T1731" i="2"/>
  <c r="T1788" i="2"/>
  <c r="T1891" i="2"/>
  <c r="T1721" i="2"/>
  <c r="T1778" i="2"/>
  <c r="T1881" i="2"/>
  <c r="T1817" i="2"/>
  <c r="T1768" i="2"/>
  <c r="T1871" i="2"/>
  <c r="T305" i="2"/>
  <c r="T550" i="2"/>
  <c r="T1022" i="2"/>
  <c r="T160" i="2"/>
  <c r="T667" i="2"/>
  <c r="T901" i="2"/>
  <c r="T865" i="2"/>
  <c r="T463" i="2"/>
  <c r="T930" i="2"/>
  <c r="T1267" i="2"/>
  <c r="T1527" i="2"/>
  <c r="T461" i="2"/>
  <c r="T928" i="2"/>
  <c r="T1265" i="2"/>
  <c r="T1401" i="2"/>
  <c r="T1328" i="2"/>
  <c r="T1456" i="2"/>
  <c r="T1514" i="2"/>
  <c r="T1642" i="2"/>
  <c r="T1583" i="2"/>
  <c r="T258" i="2"/>
  <c r="T471" i="2"/>
  <c r="T332" i="2"/>
  <c r="T588" i="2"/>
  <c r="T752" i="2"/>
  <c r="T938" i="2"/>
  <c r="T1072" i="2"/>
  <c r="T1015" i="2"/>
  <c r="T1143" i="2"/>
  <c r="T1271" i="2"/>
  <c r="T1399" i="2"/>
  <c r="T1326" i="2"/>
  <c r="T1454" i="2"/>
  <c r="T1512" i="2"/>
  <c r="T1640" i="2"/>
  <c r="T1581" i="2"/>
  <c r="T254" i="2"/>
  <c r="T469" i="2"/>
  <c r="T330" i="2"/>
  <c r="T586" i="2"/>
  <c r="T750" i="2"/>
  <c r="T936" i="2"/>
  <c r="T1070" i="2"/>
  <c r="T1013" i="2"/>
  <c r="T1141" i="2"/>
  <c r="T1269" i="2"/>
  <c r="T1397" i="2"/>
  <c r="T1324" i="2"/>
  <c r="T1452" i="2"/>
  <c r="T1510" i="2"/>
  <c r="T1638" i="2"/>
  <c r="T1579" i="2"/>
  <c r="T1707" i="2"/>
  <c r="T1726" i="2"/>
  <c r="T1854" i="2"/>
  <c r="T1893" i="2"/>
  <c r="T1697" i="2"/>
  <c r="T1716" i="2"/>
  <c r="T1844" i="2"/>
  <c r="T1883" i="2"/>
  <c r="T1687" i="2"/>
  <c r="T1809" i="2"/>
  <c r="T1834" i="2"/>
  <c r="T1873" i="2"/>
  <c r="T1677" i="2"/>
  <c r="T1799" i="2"/>
  <c r="T1824" i="2"/>
  <c r="T1863" i="2"/>
  <c r="T1251" i="2"/>
  <c r="T1052" i="2"/>
  <c r="T1580" i="2"/>
  <c r="T518" i="2"/>
  <c r="T691" i="2"/>
  <c r="T911" i="2"/>
  <c r="T1657" i="2"/>
  <c r="T227" i="2"/>
  <c r="T1567" i="2"/>
  <c r="T1565" i="2"/>
  <c r="T1317" i="2"/>
  <c r="T1713" i="2"/>
  <c r="T1776" i="2"/>
  <c r="T528" i="2"/>
  <c r="T1041" i="2"/>
  <c r="T359" i="2"/>
  <c r="T1055" i="2"/>
  <c r="T1466" i="2"/>
  <c r="T346" i="2"/>
  <c r="T1053" i="2"/>
  <c r="T1464" i="2"/>
  <c r="T1862" i="2"/>
  <c r="T1599" i="2"/>
  <c r="T1743" i="2"/>
  <c r="T955" i="2"/>
  <c r="T788" i="2"/>
  <c r="T1395" i="2"/>
  <c r="T1305" i="2"/>
  <c r="T1546" i="2"/>
  <c r="T535" i="2"/>
  <c r="T765" i="2"/>
  <c r="T1303" i="2"/>
  <c r="T1544" i="2"/>
  <c r="T533" i="2"/>
  <c r="T763" i="2"/>
  <c r="T1301" i="2"/>
  <c r="T1542" i="2"/>
  <c r="T1758" i="2"/>
  <c r="T1748" i="2"/>
  <c r="T1738" i="2"/>
  <c r="T1728" i="2"/>
  <c r="T1637" i="2"/>
  <c r="T205" i="2"/>
  <c r="T1842" i="2"/>
  <c r="T324" i="2"/>
  <c r="T191" i="2"/>
  <c r="T1047" i="2"/>
  <c r="T189" i="2"/>
  <c r="T1045" i="2"/>
  <c r="T1611" i="2"/>
  <c r="T1591" i="2"/>
  <c r="T1895" i="2"/>
  <c r="T1513" i="2"/>
  <c r="T170" i="2"/>
  <c r="T1667" i="2"/>
  <c r="T150" i="2"/>
  <c r="T1312" i="2"/>
  <c r="T1310" i="2"/>
  <c r="T997" i="2"/>
  <c r="T1774" i="2"/>
  <c r="T1629" i="2"/>
  <c r="T165" i="2"/>
  <c r="T175" i="2"/>
  <c r="T1714" i="2"/>
  <c r="T1088" i="2"/>
  <c r="T1366" i="2"/>
  <c r="T1086" i="2"/>
  <c r="T1364" i="2"/>
  <c r="T1773" i="2"/>
  <c r="T1852" i="2"/>
  <c r="T1589" i="2"/>
  <c r="T433" i="2"/>
  <c r="T368" i="2"/>
  <c r="T1064" i="2"/>
  <c r="T1062" i="2"/>
  <c r="T1487" i="2"/>
  <c r="T279" i="2"/>
  <c r="T816" i="2"/>
  <c r="T1175" i="2"/>
  <c r="T1485" i="2"/>
  <c r="T814" i="2"/>
  <c r="T1173" i="2"/>
  <c r="T1483" i="2"/>
  <c r="T1733" i="2"/>
  <c r="T1723" i="2"/>
  <c r="T1821" i="2"/>
  <c r="T942" i="2"/>
  <c r="T1007" i="2"/>
  <c r="T1101" i="2"/>
  <c r="T1647" i="2"/>
  <c r="T335" i="2"/>
  <c r="T556" i="2"/>
  <c r="T565" i="2"/>
  <c r="T1467" i="2"/>
  <c r="T1867" i="2"/>
  <c r="T257" i="2"/>
  <c r="T183" i="2"/>
  <c r="T1272" i="2"/>
  <c r="T476" i="2"/>
  <c r="T1215" i="2"/>
  <c r="T1648" i="2"/>
  <c r="T660" i="2"/>
  <c r="T1213" i="2"/>
  <c r="T1646" i="2"/>
  <c r="T1609" i="2"/>
  <c r="T1753" i="2"/>
  <c r="T1832" i="2"/>
  <c r="T1162" i="2"/>
  <c r="T1108" i="2"/>
  <c r="T1636" i="2"/>
  <c r="T1433" i="2"/>
  <c r="T1674" i="2"/>
  <c r="T396" i="2"/>
  <c r="T1136" i="2"/>
  <c r="T1431" i="2"/>
  <c r="T1672" i="2"/>
  <c r="T394" i="2"/>
  <c r="T1134" i="2"/>
  <c r="T1429" i="2"/>
  <c r="T1670" i="2"/>
  <c r="T1886" i="2"/>
  <c r="T1876" i="2"/>
  <c r="T1866" i="2"/>
  <c r="T1856" i="2"/>
  <c r="T397" i="2"/>
  <c r="T1414" i="2"/>
  <c r="T1412" i="2"/>
  <c r="T333" i="2"/>
  <c r="T999" i="2"/>
  <c r="T782" i="2"/>
  <c r="T1563" i="2"/>
  <c r="T1754" i="2"/>
  <c r="T582" i="2"/>
  <c r="T1043" i="2"/>
  <c r="T1468" i="2"/>
  <c r="T976" i="2"/>
  <c r="T1407" i="2"/>
  <c r="T975" i="2"/>
  <c r="T1405" i="2"/>
  <c r="T1619" i="2"/>
  <c r="T1763" i="2"/>
  <c r="T1903" i="2"/>
  <c r="T685" i="2"/>
  <c r="T322" i="2"/>
  <c r="T1360" i="2"/>
  <c r="T646" i="2"/>
  <c r="T1358" i="2"/>
  <c r="T644" i="2"/>
  <c r="T1356" i="2"/>
  <c r="T1601" i="2"/>
  <c r="T1905" i="2"/>
  <c r="T357" i="2"/>
  <c r="T277" i="2"/>
  <c r="T1709" i="2"/>
  <c r="X40" i="11"/>
  <c r="Q41" i="11"/>
  <c r="E93" i="2"/>
  <c r="F93" i="2" s="1"/>
  <c r="E44" i="11"/>
  <c r="K47" i="11"/>
  <c r="A46" i="11"/>
  <c r="B94" i="2"/>
  <c r="G94" i="2"/>
  <c r="A94" i="2"/>
  <c r="D94" i="2"/>
  <c r="C94" i="2"/>
  <c r="C45" i="11"/>
  <c r="D45" i="11"/>
  <c r="F45" i="11"/>
  <c r="B45" i="11"/>
  <c r="AB12" i="11"/>
  <c r="AA52" i="11"/>
  <c r="M37" i="4"/>
  <c r="N37" i="4" s="1"/>
  <c r="O36" i="4" s="1"/>
  <c r="E49" i="2" l="1"/>
  <c r="E36" i="2" s="1"/>
  <c r="F36" i="2" s="1"/>
  <c r="I36" i="2" s="1"/>
  <c r="BB29" i="2"/>
  <c r="BD29" i="2" s="1"/>
  <c r="E50" i="2"/>
  <c r="E37" i="2" s="1"/>
  <c r="X96" i="2"/>
  <c r="X91" i="2"/>
  <c r="X93" i="2"/>
  <c r="X94" i="2"/>
  <c r="X90" i="2"/>
  <c r="X95" i="2"/>
  <c r="V350" i="2"/>
  <c r="V1920" i="2"/>
  <c r="V1928" i="2"/>
  <c r="V1936" i="2"/>
  <c r="V1944" i="2"/>
  <c r="V1952" i="2"/>
  <c r="V1960" i="2"/>
  <c r="V1968" i="2"/>
  <c r="V1976" i="2"/>
  <c r="V1984" i="2"/>
  <c r="V1992" i="2"/>
  <c r="V2000" i="2"/>
  <c r="V2008" i="2"/>
  <c r="V2016" i="2"/>
  <c r="V2024" i="2"/>
  <c r="V1913" i="2"/>
  <c r="V1921" i="2"/>
  <c r="V1929" i="2"/>
  <c r="V1937" i="2"/>
  <c r="V1945" i="2"/>
  <c r="V1953" i="2"/>
  <c r="V1961" i="2"/>
  <c r="V1969" i="2"/>
  <c r="V1977" i="2"/>
  <c r="V1916" i="2"/>
  <c r="V1924" i="2"/>
  <c r="V1932" i="2"/>
  <c r="V1940" i="2"/>
  <c r="V1948" i="2"/>
  <c r="V1956" i="2"/>
  <c r="V1964" i="2"/>
  <c r="V1972" i="2"/>
  <c r="V1980" i="2"/>
  <c r="V1919" i="2"/>
  <c r="V1933" i="2"/>
  <c r="V1946" i="2"/>
  <c r="V1958" i="2"/>
  <c r="V1971" i="2"/>
  <c r="V1983" i="2"/>
  <c r="V1993" i="2"/>
  <c r="V2002" i="2"/>
  <c r="V2011" i="2"/>
  <c r="V2020" i="2"/>
  <c r="V2029" i="2"/>
  <c r="V2037" i="2"/>
  <c r="V2045" i="2"/>
  <c r="V2053" i="2"/>
  <c r="V2061" i="2"/>
  <c r="V2069" i="2"/>
  <c r="V2077" i="2"/>
  <c r="V2085" i="2"/>
  <c r="V2093" i="2"/>
  <c r="V2101" i="2"/>
  <c r="V2109" i="2"/>
  <c r="V2117" i="2"/>
  <c r="V2125" i="2"/>
  <c r="V2133" i="2"/>
  <c r="V2141" i="2"/>
  <c r="V2149" i="2"/>
  <c r="V2157" i="2"/>
  <c r="V2165" i="2"/>
  <c r="V2173" i="2"/>
  <c r="V2181" i="2"/>
  <c r="V2189" i="2"/>
  <c r="V2197" i="2"/>
  <c r="V2205" i="2"/>
  <c r="V1923" i="2"/>
  <c r="V1935" i="2"/>
  <c r="V1949" i="2"/>
  <c r="V1962" i="2"/>
  <c r="V1974" i="2"/>
  <c r="V1986" i="2"/>
  <c r="V1995" i="2"/>
  <c r="V2004" i="2"/>
  <c r="V2013" i="2"/>
  <c r="V2022" i="2"/>
  <c r="V2031" i="2"/>
  <c r="V2039" i="2"/>
  <c r="V2047" i="2"/>
  <c r="V2055" i="2"/>
  <c r="V2063" i="2"/>
  <c r="V2071" i="2"/>
  <c r="V2079" i="2"/>
  <c r="V2087" i="2"/>
  <c r="V2095" i="2"/>
  <c r="V2103" i="2"/>
  <c r="V2111" i="2"/>
  <c r="V2119" i="2"/>
  <c r="V2127" i="2"/>
  <c r="V2135" i="2"/>
  <c r="V2143" i="2"/>
  <c r="V2151" i="2"/>
  <c r="V1925" i="2"/>
  <c r="V1938" i="2"/>
  <c r="V1950" i="2"/>
  <c r="V1963" i="2"/>
  <c r="V1975" i="2"/>
  <c r="V1987" i="2"/>
  <c r="V1996" i="2"/>
  <c r="V2005" i="2"/>
  <c r="V2014" i="2"/>
  <c r="V2023" i="2"/>
  <c r="V2032" i="2"/>
  <c r="V2040" i="2"/>
  <c r="V2048" i="2"/>
  <c r="V2056" i="2"/>
  <c r="V2064" i="2"/>
  <c r="V2072" i="2"/>
  <c r="V2080" i="2"/>
  <c r="V2088" i="2"/>
  <c r="V2096" i="2"/>
  <c r="V2104" i="2"/>
  <c r="V2112" i="2"/>
  <c r="V2120" i="2"/>
  <c r="V2128" i="2"/>
  <c r="V2136" i="2"/>
  <c r="V2144" i="2"/>
  <c r="V2152" i="2"/>
  <c r="V2160" i="2"/>
  <c r="V2168" i="2"/>
  <c r="V2176" i="2"/>
  <c r="V2184" i="2"/>
  <c r="V2192" i="2"/>
  <c r="V2200" i="2"/>
  <c r="V2208" i="2"/>
  <c r="V1922" i="2"/>
  <c r="V1942" i="2"/>
  <c r="V1965" i="2"/>
  <c r="V1982" i="2"/>
  <c r="V1998" i="2"/>
  <c r="V2012" i="2"/>
  <c r="V2027" i="2"/>
  <c r="V2041" i="2"/>
  <c r="V2052" i="2"/>
  <c r="V2066" i="2"/>
  <c r="V2078" i="2"/>
  <c r="V2091" i="2"/>
  <c r="V2105" i="2"/>
  <c r="V2116" i="2"/>
  <c r="V2130" i="2"/>
  <c r="V2142" i="2"/>
  <c r="V2155" i="2"/>
  <c r="V2166" i="2"/>
  <c r="V2177" i="2"/>
  <c r="V2187" i="2"/>
  <c r="V2198" i="2"/>
  <c r="V2209" i="2"/>
  <c r="V1926" i="2"/>
  <c r="V1943" i="2"/>
  <c r="V1966" i="2"/>
  <c r="V1985" i="2"/>
  <c r="V1999" i="2"/>
  <c r="V2015" i="2"/>
  <c r="V2028" i="2"/>
  <c r="V2042" i="2"/>
  <c r="V2054" i="2"/>
  <c r="V2067" i="2"/>
  <c r="V2081" i="2"/>
  <c r="V2092" i="2"/>
  <c r="V2106" i="2"/>
  <c r="V2118" i="2"/>
  <c r="V2131" i="2"/>
  <c r="V2145" i="2"/>
  <c r="V2156" i="2"/>
  <c r="V2167" i="2"/>
  <c r="V2178" i="2"/>
  <c r="V2188" i="2"/>
  <c r="V2199" i="2"/>
  <c r="V2210" i="2"/>
  <c r="V1914" i="2"/>
  <c r="V1931" i="2"/>
  <c r="V1954" i="2"/>
  <c r="V1973" i="2"/>
  <c r="V1990" i="2"/>
  <c r="V2006" i="2"/>
  <c r="V2019" i="2"/>
  <c r="V2034" i="2"/>
  <c r="V2046" i="2"/>
  <c r="V2059" i="2"/>
  <c r="V2073" i="2"/>
  <c r="V2084" i="2"/>
  <c r="V2098" i="2"/>
  <c r="V2110" i="2"/>
  <c r="V2123" i="2"/>
  <c r="V2137" i="2"/>
  <c r="V2148" i="2"/>
  <c r="V2161" i="2"/>
  <c r="V2171" i="2"/>
  <c r="V2182" i="2"/>
  <c r="V2193" i="2"/>
  <c r="V2203" i="2"/>
  <c r="V1917" i="2"/>
  <c r="V1951" i="2"/>
  <c r="V1981" i="2"/>
  <c r="V2007" i="2"/>
  <c r="V2030" i="2"/>
  <c r="V2050" i="2"/>
  <c r="V2070" i="2"/>
  <c r="V2090" i="2"/>
  <c r="V2113" i="2"/>
  <c r="V2132" i="2"/>
  <c r="V2153" i="2"/>
  <c r="V2170" i="2"/>
  <c r="V2186" i="2"/>
  <c r="V2204" i="2"/>
  <c r="V1918" i="2"/>
  <c r="V1955" i="2"/>
  <c r="V1988" i="2"/>
  <c r="V2009" i="2"/>
  <c r="V2033" i="2"/>
  <c r="V2051" i="2"/>
  <c r="V2074" i="2"/>
  <c r="V2094" i="2"/>
  <c r="V2114" i="2"/>
  <c r="V2134" i="2"/>
  <c r="V2154" i="2"/>
  <c r="V2172" i="2"/>
  <c r="V2190" i="2"/>
  <c r="V2206" i="2"/>
  <c r="V1927" i="2"/>
  <c r="V1957" i="2"/>
  <c r="V1989" i="2"/>
  <c r="V2010" i="2"/>
  <c r="V2035" i="2"/>
  <c r="V2057" i="2"/>
  <c r="V2075" i="2"/>
  <c r="V2097" i="2"/>
  <c r="V2115" i="2"/>
  <c r="V2138" i="2"/>
  <c r="V2158" i="2"/>
  <c r="V2174" i="2"/>
  <c r="V2191" i="2"/>
  <c r="V2207" i="2"/>
  <c r="V1930" i="2"/>
  <c r="V1959" i="2"/>
  <c r="V1991" i="2"/>
  <c r="V2017" i="2"/>
  <c r="V2036" i="2"/>
  <c r="V2058" i="2"/>
  <c r="V2076" i="2"/>
  <c r="V2099" i="2"/>
  <c r="V2121" i="2"/>
  <c r="V2139" i="2"/>
  <c r="V2159" i="2"/>
  <c r="V2175" i="2"/>
  <c r="V2194" i="2"/>
  <c r="V2211" i="2"/>
  <c r="V1934" i="2"/>
  <c r="V1967" i="2"/>
  <c r="V1994" i="2"/>
  <c r="V2018" i="2"/>
  <c r="V2038" i="2"/>
  <c r="V2060" i="2"/>
  <c r="V2082" i="2"/>
  <c r="V2100" i="2"/>
  <c r="V2122" i="2"/>
  <c r="V2140" i="2"/>
  <c r="V2162" i="2"/>
  <c r="V2179" i="2"/>
  <c r="V2195" i="2"/>
  <c r="V2212" i="2"/>
  <c r="V1939" i="2"/>
  <c r="V1970" i="2"/>
  <c r="V1997" i="2"/>
  <c r="V2021" i="2"/>
  <c r="V2043" i="2"/>
  <c r="V2062" i="2"/>
  <c r="V2083" i="2"/>
  <c r="V2102" i="2"/>
  <c r="V2124" i="2"/>
  <c r="V2146" i="2"/>
  <c r="V2163" i="2"/>
  <c r="V2180" i="2"/>
  <c r="V2196" i="2"/>
  <c r="V1915" i="2"/>
  <c r="V1947" i="2"/>
  <c r="V1979" i="2"/>
  <c r="V2003" i="2"/>
  <c r="V2026" i="2"/>
  <c r="V2049" i="2"/>
  <c r="V2068" i="2"/>
  <c r="V2089" i="2"/>
  <c r="V2108" i="2"/>
  <c r="V2129" i="2"/>
  <c r="V2150" i="2"/>
  <c r="V2169" i="2"/>
  <c r="V2185" i="2"/>
  <c r="V2202" i="2"/>
  <c r="V2086" i="2"/>
  <c r="V2107" i="2"/>
  <c r="V2001" i="2"/>
  <c r="V2164" i="2"/>
  <c r="V2025" i="2"/>
  <c r="V2044" i="2"/>
  <c r="V2065" i="2"/>
  <c r="V2147" i="2"/>
  <c r="V2183" i="2"/>
  <c r="V2126" i="2"/>
  <c r="V1941" i="2"/>
  <c r="V2201" i="2"/>
  <c r="V1978" i="2"/>
  <c r="P26" i="2"/>
  <c r="F26" i="2" s="1"/>
  <c r="X108" i="2" s="1"/>
  <c r="F25" i="2"/>
  <c r="X100" i="2" s="1"/>
  <c r="H39" i="2"/>
  <c r="D52" i="2"/>
  <c r="V1236" i="2"/>
  <c r="V796" i="2"/>
  <c r="V1750" i="2"/>
  <c r="V1036" i="2"/>
  <c r="V521" i="2"/>
  <c r="V1407" i="2"/>
  <c r="V863" i="2"/>
  <c r="V1032" i="2"/>
  <c r="V297" i="2"/>
  <c r="V1443" i="2"/>
  <c r="V1777" i="2"/>
  <c r="V1756" i="2"/>
  <c r="V518" i="2"/>
  <c r="V1591" i="2"/>
  <c r="V588" i="2"/>
  <c r="V1798" i="2"/>
  <c r="V1669" i="2"/>
  <c r="V1821" i="2"/>
  <c r="V1361" i="2"/>
  <c r="V1080" i="2"/>
  <c r="V1872" i="2"/>
  <c r="V1548" i="2"/>
  <c r="V1690" i="2"/>
  <c r="V818" i="2"/>
  <c r="V672" i="2"/>
  <c r="V332" i="2"/>
  <c r="V1680" i="2"/>
  <c r="V1707" i="2"/>
  <c r="V1208" i="2"/>
  <c r="V1882" i="2"/>
  <c r="V856" i="2"/>
  <c r="V1163" i="2"/>
  <c r="V1854" i="2"/>
  <c r="V1576" i="2"/>
  <c r="V768" i="2"/>
  <c r="V1616" i="2"/>
  <c r="V1157" i="2"/>
  <c r="V1641" i="2"/>
  <c r="V978" i="2"/>
  <c r="V1814" i="2"/>
  <c r="V1900" i="2"/>
  <c r="V1013" i="2"/>
  <c r="V1320" i="2"/>
  <c r="V1661" i="2"/>
  <c r="V1471" i="2"/>
  <c r="V741" i="2"/>
  <c r="V1809" i="2"/>
  <c r="V1468" i="2"/>
  <c r="V1581" i="2"/>
  <c r="V1615" i="2"/>
  <c r="V1451" i="2"/>
  <c r="V1279" i="2"/>
  <c r="V1346" i="2"/>
  <c r="V1791" i="2"/>
  <c r="V1647" i="2"/>
  <c r="V1355" i="2"/>
  <c r="V919" i="2"/>
  <c r="V1399" i="2"/>
  <c r="V1501" i="2"/>
  <c r="V1668" i="2"/>
  <c r="V1710" i="2"/>
  <c r="V386" i="2"/>
  <c r="V1480" i="2"/>
  <c r="V1684" i="2"/>
  <c r="V713" i="2"/>
  <c r="V1392" i="2"/>
  <c r="V610" i="2"/>
  <c r="V1154" i="2"/>
  <c r="V421" i="2"/>
  <c r="V1804" i="2"/>
  <c r="V1067" i="2"/>
  <c r="V893" i="2"/>
  <c r="V1329" i="2"/>
  <c r="V1903" i="2"/>
  <c r="V1234" i="2"/>
  <c r="V1745" i="2"/>
  <c r="V1505" i="2"/>
  <c r="V968" i="2"/>
  <c r="V1682" i="2"/>
  <c r="V1131" i="2"/>
  <c r="V355" i="2"/>
  <c r="V1507" i="2"/>
  <c r="V1345" i="2"/>
  <c r="V1387" i="2"/>
  <c r="V1176" i="2"/>
  <c r="V1340" i="2"/>
  <c r="V1727" i="2"/>
  <c r="V1441" i="2"/>
  <c r="V1470" i="2"/>
  <c r="V1215" i="2"/>
  <c r="V1819" i="2"/>
  <c r="V1881" i="2"/>
  <c r="V1433" i="2"/>
  <c r="V1585" i="2"/>
  <c r="V1211" i="2"/>
  <c r="V1314" i="2"/>
  <c r="V489" i="2"/>
  <c r="V1737" i="2"/>
  <c r="V1848" i="2"/>
  <c r="V581" i="2"/>
  <c r="V1152" i="2"/>
  <c r="V988" i="2"/>
  <c r="V764" i="2"/>
  <c r="V1457" i="2"/>
  <c r="V1839" i="2"/>
  <c r="V1491" i="2"/>
  <c r="V779" i="2"/>
  <c r="V1878" i="2"/>
  <c r="V1712" i="2"/>
  <c r="V1787" i="2"/>
  <c r="V957" i="2"/>
  <c r="V1520" i="2"/>
  <c r="V1596" i="2"/>
  <c r="V1632" i="2"/>
  <c r="V1729" i="2"/>
  <c r="V1708" i="2"/>
  <c r="V1473" i="2"/>
  <c r="V563" i="2"/>
  <c r="V507" i="2"/>
  <c r="V1724" i="2"/>
  <c r="V1484" i="2"/>
  <c r="V1037" i="2"/>
  <c r="V1879" i="2"/>
  <c r="V1499" i="2"/>
  <c r="V1626" i="2"/>
  <c r="V1731" i="2"/>
  <c r="V1837" i="2"/>
  <c r="V909" i="2"/>
  <c r="V726" i="2"/>
  <c r="V1653" i="2"/>
  <c r="V1353" i="2"/>
  <c r="V1128" i="2"/>
  <c r="V481" i="2"/>
  <c r="V378" i="2"/>
  <c r="V867" i="2"/>
  <c r="V793" i="2"/>
  <c r="V1650" i="2"/>
  <c r="V1151" i="2"/>
  <c r="V1847" i="2"/>
  <c r="V155" i="2"/>
  <c r="V485" i="2"/>
  <c r="V972" i="2"/>
  <c r="V824" i="2"/>
  <c r="V1851" i="2"/>
  <c r="V1630" i="2"/>
  <c r="V1663" i="2"/>
  <c r="V326" i="2"/>
  <c r="V1371" i="2"/>
  <c r="V213" i="2"/>
  <c r="V1503" i="2"/>
  <c r="V1871" i="2"/>
  <c r="V1618" i="2"/>
  <c r="V1403" i="2"/>
  <c r="V1106" i="2"/>
  <c r="V1775" i="2"/>
  <c r="V1554" i="2"/>
  <c r="V1694" i="2"/>
  <c r="V700" i="2"/>
  <c r="V1722" i="2"/>
  <c r="V1889" i="2"/>
  <c r="V1551" i="2"/>
  <c r="V1516" i="2"/>
  <c r="V1662" i="2"/>
  <c r="V811" i="2"/>
  <c r="V636" i="2"/>
  <c r="V181" i="2"/>
  <c r="V1884" i="2"/>
  <c r="V1766" i="2"/>
  <c r="V1547" i="2"/>
  <c r="V338" i="2"/>
  <c r="V262" i="2"/>
  <c r="V1592" i="2"/>
  <c r="V1812" i="2"/>
  <c r="V1703" i="2"/>
  <c r="V1790" i="2"/>
  <c r="V1553" i="2"/>
  <c r="V1527" i="2"/>
  <c r="V450" i="2"/>
  <c r="V501" i="2"/>
  <c r="V1890" i="2"/>
  <c r="V1865" i="2"/>
  <c r="V1811" i="2"/>
  <c r="V1691" i="2"/>
  <c r="V1119" i="2"/>
  <c r="V1264" i="2"/>
  <c r="V1122" i="2"/>
  <c r="V1168" i="2"/>
  <c r="V1290" i="2"/>
  <c r="V475" i="2"/>
  <c r="V487" i="2"/>
  <c r="V877" i="2"/>
  <c r="V1026" i="2"/>
  <c r="V1590" i="2"/>
  <c r="V575" i="2"/>
  <c r="V282" i="2"/>
  <c r="V965" i="2"/>
  <c r="V1587" i="2"/>
  <c r="V831" i="2"/>
  <c r="V744" i="2"/>
  <c r="V1421" i="2"/>
  <c r="V1495" i="2"/>
  <c r="V1321" i="2"/>
  <c r="V1610" i="2"/>
  <c r="V1447" i="2"/>
  <c r="V1799" i="2"/>
  <c r="V955" i="2"/>
  <c r="V1308" i="2"/>
  <c r="V1189" i="2"/>
  <c r="V840" i="2"/>
  <c r="V1147" i="2"/>
  <c r="V1646" i="2"/>
  <c r="V1347" i="2"/>
  <c r="V1713" i="2"/>
  <c r="V1758" i="2"/>
  <c r="V1369" i="2"/>
  <c r="V1671" i="2"/>
  <c r="V1716" i="2"/>
  <c r="V1335" i="2"/>
  <c r="V1637" i="2"/>
  <c r="V1783" i="2"/>
  <c r="V1906" i="2"/>
  <c r="V1164" i="2"/>
  <c r="V624" i="2"/>
  <c r="V1112" i="2"/>
  <c r="V1744" i="2"/>
  <c r="V1689" i="2"/>
  <c r="V1313" i="2"/>
  <c r="V1761" i="2"/>
  <c r="V1613" i="2"/>
  <c r="V1850" i="2"/>
  <c r="V1043" i="2"/>
  <c r="V910" i="2"/>
  <c r="V274" i="2"/>
  <c r="V925" i="2"/>
  <c r="V1405" i="2"/>
  <c r="V1845" i="2"/>
  <c r="V1593" i="2"/>
  <c r="V1771" i="2"/>
  <c r="V1409" i="2"/>
  <c r="V1666" i="2"/>
  <c r="V1311" i="2"/>
  <c r="V1645" i="2"/>
  <c r="V1855" i="2"/>
  <c r="V694" i="2"/>
  <c r="V434" i="2"/>
  <c r="V1643" i="2"/>
  <c r="V1545" i="2"/>
  <c r="V1425" i="2"/>
  <c r="V1391" i="2"/>
  <c r="V1834" i="2"/>
  <c r="V1100" i="2"/>
  <c r="V888" i="2"/>
  <c r="V1566" i="2"/>
  <c r="V1532" i="2"/>
  <c r="V1695" i="2"/>
  <c r="V1455" i="2"/>
  <c r="V1898" i="2"/>
  <c r="V1016" i="2"/>
  <c r="V1718" i="2"/>
  <c r="V1488" i="2"/>
  <c r="V1025" i="2"/>
  <c r="V1829" i="2"/>
  <c r="V1586" i="2"/>
  <c r="V1866" i="2"/>
  <c r="V1502" i="2"/>
  <c r="V1873" i="2"/>
  <c r="V621" i="2"/>
  <c r="V1393" i="2"/>
  <c r="V365" i="2"/>
  <c r="V579" i="2"/>
  <c r="V1423" i="2"/>
  <c r="V1373" i="2"/>
  <c r="V1714" i="2"/>
  <c r="V1565" i="2"/>
  <c r="V1446" i="2"/>
  <c r="V1195" i="2"/>
  <c r="V1893" i="2"/>
  <c r="V1692" i="2"/>
  <c r="V255" i="2"/>
  <c r="V1856" i="2"/>
  <c r="V1552" i="2"/>
  <c r="V1782" i="2"/>
  <c r="V498" i="2"/>
  <c r="V1836" i="2"/>
  <c r="V1760" i="2"/>
  <c r="V1228" i="2"/>
  <c r="V1327" i="2"/>
  <c r="V1846" i="2"/>
  <c r="V1720" i="2"/>
  <c r="V306" i="2"/>
  <c r="V454" i="2"/>
  <c r="V1459" i="2"/>
  <c r="V1910" i="2"/>
  <c r="V1792" i="2"/>
  <c r="V948" i="2"/>
  <c r="V780" i="2"/>
  <c r="V1696" i="2"/>
  <c r="V1375" i="2"/>
  <c r="V1679" i="2"/>
  <c r="V1830" i="2"/>
  <c r="V1657" i="2"/>
  <c r="V1789" i="2"/>
  <c r="V1099" i="2"/>
  <c r="V685" i="2"/>
  <c r="V396" i="2"/>
  <c r="V1065" i="2"/>
  <c r="V1677" i="2"/>
  <c r="V1711" i="2"/>
  <c r="V1803" i="2"/>
  <c r="V1808" i="2"/>
  <c r="V747" i="2"/>
  <c r="V850" i="2"/>
  <c r="V339" i="2"/>
  <c r="V1656" i="2"/>
  <c r="V1467" i="2"/>
  <c r="V1748" i="2"/>
  <c r="V1543" i="2"/>
  <c r="V1822" i="2"/>
  <c r="V1540" i="2"/>
  <c r="V1901" i="2"/>
  <c r="V1389" i="2"/>
  <c r="V964" i="2"/>
  <c r="V991" i="2"/>
  <c r="V979" i="2"/>
  <c r="V1762" i="2"/>
  <c r="V1897" i="2"/>
  <c r="V1525" i="2"/>
  <c r="V1537" i="2"/>
  <c r="V1051" i="2"/>
  <c r="V951" i="2"/>
  <c r="V1510" i="2"/>
  <c r="V956" i="2"/>
  <c r="V1058" i="2"/>
  <c r="V169" i="2"/>
  <c r="V783" i="2"/>
  <c r="V702" i="2"/>
  <c r="V1121" i="2"/>
  <c r="V571" i="2"/>
  <c r="V664" i="2"/>
  <c r="V176" i="2"/>
  <c r="V1300" i="2"/>
  <c r="V1306" i="2"/>
  <c r="V907" i="2"/>
  <c r="V871" i="2"/>
  <c r="V625" i="2"/>
  <c r="V708" i="2"/>
  <c r="V352" i="2"/>
  <c r="V733" i="2"/>
  <c r="V380" i="2"/>
  <c r="V589" i="2"/>
  <c r="V1021" i="2"/>
  <c r="V1232" i="2"/>
  <c r="V1526" i="2"/>
  <c r="V923" i="2"/>
  <c r="V1045" i="2"/>
  <c r="V1356" i="2"/>
  <c r="V476" i="2"/>
  <c r="V885" i="2"/>
  <c r="V1173" i="2"/>
  <c r="V606" i="2"/>
  <c r="V506" i="2"/>
  <c r="V989" i="2"/>
  <c r="V1019" i="2"/>
  <c r="V1024" i="2"/>
  <c r="V1139" i="2"/>
  <c r="V1456" i="2"/>
  <c r="V1481" i="2"/>
  <c r="V1638" i="2"/>
  <c r="V220" i="2"/>
  <c r="V585" i="2"/>
  <c r="V1196" i="2"/>
  <c r="V754" i="2"/>
  <c r="V1125" i="2"/>
  <c r="V482" i="2"/>
  <c r="V932" i="2"/>
  <c r="V1000" i="2"/>
  <c r="V1304" i="2"/>
  <c r="V1486" i="2"/>
  <c r="V1678" i="2"/>
  <c r="V1816" i="2"/>
  <c r="V1427" i="2"/>
  <c r="V1569" i="2"/>
  <c r="V1620" i="2"/>
  <c r="V1742" i="2"/>
  <c r="V1870" i="2"/>
  <c r="V1449" i="2"/>
  <c r="V1559" i="2"/>
  <c r="V1514" i="2"/>
  <c r="V1706" i="2"/>
  <c r="V1764" i="2"/>
  <c r="V1828" i="2"/>
  <c r="V1415" i="2"/>
  <c r="V1521" i="2"/>
  <c r="V1685" i="2"/>
  <c r="V1672" i="2"/>
  <c r="V1730" i="2"/>
  <c r="V1895" i="2"/>
  <c r="V321" i="2"/>
  <c r="V841" i="2"/>
  <c r="V663" i="2"/>
  <c r="V767" i="2"/>
  <c r="V1132" i="2"/>
  <c r="V1436" i="2"/>
  <c r="V492" i="2"/>
  <c r="V773" i="2"/>
  <c r="V1138" i="2"/>
  <c r="V1442" i="2"/>
  <c r="V322" i="2"/>
  <c r="V578" i="2"/>
  <c r="V1005" i="2"/>
  <c r="V859" i="2"/>
  <c r="V981" i="2"/>
  <c r="V1224" i="2"/>
  <c r="V1272" i="2"/>
  <c r="V1325" i="2"/>
  <c r="V1531" i="2"/>
  <c r="V1582" i="2"/>
  <c r="V1736" i="2"/>
  <c r="V1869" i="2"/>
  <c r="V1896" i="2"/>
  <c r="V1411" i="2"/>
  <c r="V1479" i="2"/>
  <c r="V172" i="2"/>
  <c r="V785" i="2"/>
  <c r="V709" i="2"/>
  <c r="V225" i="2"/>
  <c r="V334" i="2"/>
  <c r="V1284" i="2"/>
  <c r="V1165" i="2"/>
  <c r="V1286" i="2"/>
  <c r="V1452" i="2"/>
  <c r="V266" i="2"/>
  <c r="V917" i="2"/>
  <c r="V1429" i="2"/>
  <c r="V1350" i="2"/>
  <c r="V1244" i="2"/>
  <c r="V412" i="2"/>
  <c r="V716" i="2"/>
  <c r="V1362" i="2"/>
  <c r="V442" i="2"/>
  <c r="V737" i="2"/>
  <c r="V933" i="2"/>
  <c r="V1075" i="2"/>
  <c r="V1287" i="2"/>
  <c r="V1651" i="2"/>
  <c r="V1728" i="2"/>
  <c r="V748" i="2"/>
  <c r="V1299" i="2"/>
  <c r="V1202" i="2"/>
  <c r="V619" i="2"/>
  <c r="V658" i="2"/>
  <c r="V1115" i="2"/>
  <c r="V1563" i="2"/>
  <c r="V1784" i="2"/>
  <c r="V1363" i="2"/>
  <c r="V1665" i="2"/>
  <c r="V1715" i="2"/>
  <c r="V1907" i="2"/>
  <c r="V1482" i="2"/>
  <c r="V1655" i="2"/>
  <c r="V1642" i="2"/>
  <c r="V1796" i="2"/>
  <c r="V1319" i="2"/>
  <c r="V1483" i="2"/>
  <c r="V1544" i="2"/>
  <c r="V1735" i="2"/>
  <c r="V1863" i="2"/>
  <c r="V144" i="2"/>
  <c r="V1254" i="2"/>
  <c r="V812" i="2"/>
  <c r="V1055" i="2"/>
  <c r="V675" i="2"/>
  <c r="V723" i="2"/>
  <c r="V1061" i="2"/>
  <c r="V622" i="2"/>
  <c r="V514" i="2"/>
  <c r="V900" i="2"/>
  <c r="V690" i="2"/>
  <c r="V1160" i="2"/>
  <c r="V1336" i="2"/>
  <c r="V1453" i="2"/>
  <c r="V1518" i="2"/>
  <c r="V1768" i="2"/>
  <c r="V1832" i="2"/>
  <c r="V1379" i="2"/>
  <c r="V1513" i="2"/>
  <c r="V1649" i="2"/>
  <c r="V1572" i="2"/>
  <c r="V1700" i="2"/>
  <c r="V1726" i="2"/>
  <c r="V1859" i="2"/>
  <c r="V1886" i="2"/>
  <c r="V1401" i="2"/>
  <c r="V1469" i="2"/>
  <c r="V1607" i="2"/>
  <c r="V1530" i="2"/>
  <c r="V1658" i="2"/>
  <c r="V1785" i="2"/>
  <c r="V1813" i="2"/>
  <c r="V1844" i="2"/>
  <c r="V1367" i="2"/>
  <c r="V1496" i="2"/>
  <c r="V1573" i="2"/>
  <c r="V1701" i="2"/>
  <c r="V1624" i="2"/>
  <c r="V1751" i="2"/>
  <c r="V1778" i="2"/>
  <c r="V1911" i="2"/>
  <c r="V263" i="2"/>
  <c r="V1318" i="2"/>
  <c r="V799" i="2"/>
  <c r="V1267" i="2"/>
  <c r="V805" i="2"/>
  <c r="V1273" i="2"/>
  <c r="V594" i="2"/>
  <c r="V875" i="2"/>
  <c r="V1240" i="2"/>
  <c r="V1341" i="2"/>
  <c r="V1598" i="2"/>
  <c r="V1877" i="2"/>
  <c r="V1419" i="2"/>
  <c r="V1625" i="2"/>
  <c r="V1676" i="2"/>
  <c r="V1835" i="2"/>
  <c r="V1377" i="2"/>
  <c r="V1583" i="2"/>
  <c r="V1634" i="2"/>
  <c r="V1788" i="2"/>
  <c r="V1343" i="2"/>
  <c r="V1549" i="2"/>
  <c r="V1600" i="2"/>
  <c r="V1754" i="2"/>
  <c r="V437" i="2"/>
  <c r="V999" i="2"/>
  <c r="V661" i="2"/>
  <c r="V1087" i="2"/>
  <c r="V673" i="2"/>
  <c r="V1093" i="2"/>
  <c r="V402" i="2"/>
  <c r="V916" i="2"/>
  <c r="V1048" i="2"/>
  <c r="V1352" i="2"/>
  <c r="V1611" i="2"/>
  <c r="V1776" i="2"/>
  <c r="V1323" i="2"/>
  <c r="V1529" i="2"/>
  <c r="V1580" i="2"/>
  <c r="V1734" i="2"/>
  <c r="V1894" i="2"/>
  <c r="V1477" i="2"/>
  <c r="V1538" i="2"/>
  <c r="V1793" i="2"/>
  <c r="V1852" i="2"/>
  <c r="V1504" i="2"/>
  <c r="V1709" i="2"/>
  <c r="V1759" i="2"/>
  <c r="V1818" i="2"/>
  <c r="V630" i="2"/>
  <c r="V609" i="2"/>
  <c r="V597" i="2"/>
  <c r="V674" i="2"/>
  <c r="V1437" i="2"/>
  <c r="V1824" i="2"/>
  <c r="V1673" i="2"/>
  <c r="V1883" i="2"/>
  <c r="V1631" i="2"/>
  <c r="V1841" i="2"/>
  <c r="V1597" i="2"/>
  <c r="V1802" i="2"/>
  <c r="V1193" i="2"/>
  <c r="V1404" i="2"/>
  <c r="V1410" i="2"/>
  <c r="V843" i="2"/>
  <c r="V1309" i="2"/>
  <c r="V1861" i="2"/>
  <c r="V1609" i="2"/>
  <c r="V1817" i="2"/>
  <c r="V1567" i="2"/>
  <c r="V1772" i="2"/>
  <c r="V1533" i="2"/>
  <c r="V1738" i="2"/>
  <c r="V582" i="2"/>
  <c r="V370" i="2"/>
  <c r="V1579" i="2"/>
  <c r="V1564" i="2"/>
  <c r="V1522" i="2"/>
  <c r="V1693" i="2"/>
  <c r="V1142" i="2"/>
  <c r="V1282" i="2"/>
  <c r="V1448" i="2"/>
  <c r="V1577" i="2"/>
  <c r="V1535" i="2"/>
  <c r="V250" i="2"/>
  <c r="V1190" i="2"/>
  <c r="V1002" i="2"/>
  <c r="V590" i="2"/>
  <c r="V1041" i="2"/>
  <c r="V704" i="2"/>
  <c r="V894" i="2"/>
  <c r="V848" i="2"/>
  <c r="V1333" i="2"/>
  <c r="V598" i="2"/>
  <c r="V461" i="2"/>
  <c r="V926" i="2"/>
  <c r="V573" i="2"/>
  <c r="V701" i="2"/>
  <c r="V650" i="2"/>
  <c r="V1235" i="2"/>
  <c r="V1445" i="2"/>
  <c r="V1702" i="2"/>
  <c r="V876" i="2"/>
  <c r="V882" i="2"/>
  <c r="V354" i="2"/>
  <c r="V722" i="2"/>
  <c r="V1432" i="2"/>
  <c r="V1752" i="2"/>
  <c r="V1460" i="2"/>
  <c r="V1556" i="2"/>
  <c r="V1875" i="2"/>
  <c r="V1519" i="2"/>
  <c r="V1578" i="2"/>
  <c r="V1732" i="2"/>
  <c r="V1351" i="2"/>
  <c r="V1621" i="2"/>
  <c r="V1704" i="2"/>
  <c r="V1858" i="2"/>
  <c r="V870" i="2"/>
  <c r="V627" i="2"/>
  <c r="V1183" i="2"/>
  <c r="V612" i="2"/>
  <c r="V1010" i="2"/>
  <c r="V258" i="2"/>
  <c r="V776" i="2"/>
  <c r="V1035" i="2"/>
  <c r="V1083" i="2"/>
  <c r="V1263" i="2"/>
  <c r="V1659" i="2"/>
  <c r="V1800" i="2"/>
  <c r="V1315" i="2"/>
  <c r="V1508" i="2"/>
  <c r="V1681" i="2"/>
  <c r="V1636" i="2"/>
  <c r="V1795" i="2"/>
  <c r="V1891" i="2"/>
  <c r="V1337" i="2"/>
  <c r="V1498" i="2"/>
  <c r="V1639" i="2"/>
  <c r="V1594" i="2"/>
  <c r="V1753" i="2"/>
  <c r="V1849" i="2"/>
  <c r="V1908" i="2"/>
  <c r="V1464" i="2"/>
  <c r="V1605" i="2"/>
  <c r="V1560" i="2"/>
  <c r="V1719" i="2"/>
  <c r="V1810" i="2"/>
  <c r="V1874" i="2"/>
  <c r="V1014" i="2"/>
  <c r="V913" i="2"/>
  <c r="V524" i="2"/>
  <c r="V1221" i="2"/>
  <c r="V792" i="2"/>
  <c r="V984" i="2"/>
  <c r="V1416" i="2"/>
  <c r="V1725" i="2"/>
  <c r="V1904" i="2"/>
  <c r="V1561" i="2"/>
  <c r="V1739" i="2"/>
  <c r="V1862" i="2"/>
  <c r="V1509" i="2"/>
  <c r="V1698" i="2"/>
  <c r="V1820" i="2"/>
  <c r="V1475" i="2"/>
  <c r="V1664" i="2"/>
  <c r="V1887" i="2"/>
  <c r="V416" i="2"/>
  <c r="V904" i="2"/>
  <c r="V555" i="2"/>
  <c r="V1042" i="2"/>
  <c r="V530" i="2"/>
  <c r="V642" i="2"/>
  <c r="V1227" i="2"/>
  <c r="V1534" i="2"/>
  <c r="V1909" i="2"/>
  <c r="V1523" i="2"/>
  <c r="V1644" i="2"/>
  <c r="V1867" i="2"/>
  <c r="V1474" i="2"/>
  <c r="V1602" i="2"/>
  <c r="V1825" i="2"/>
  <c r="V1439" i="2"/>
  <c r="V1568" i="2"/>
  <c r="V1786" i="2"/>
  <c r="V736" i="2"/>
  <c r="V786" i="2"/>
  <c r="V760" i="2"/>
  <c r="V1384" i="2"/>
  <c r="V1339" i="2"/>
  <c r="V1723" i="2"/>
  <c r="V1493" i="2"/>
  <c r="V1868" i="2"/>
  <c r="V1648" i="2"/>
  <c r="V742" i="2"/>
  <c r="V460" i="2"/>
  <c r="V562" i="2"/>
  <c r="V1256" i="2"/>
  <c r="V1888" i="2"/>
  <c r="V1660" i="2"/>
  <c r="V1490" i="2"/>
  <c r="V1905" i="2"/>
  <c r="V1584" i="2"/>
  <c r="V777" i="2"/>
  <c r="V729" i="2"/>
  <c r="V1307" i="2"/>
  <c r="V1461" i="2"/>
  <c r="V1743" i="2"/>
  <c r="V1276" i="2"/>
  <c r="V1144" i="2"/>
  <c r="V1628" i="2"/>
  <c r="V1740" i="2"/>
  <c r="V1807" i="2"/>
  <c r="V687" i="2"/>
  <c r="V1705" i="2"/>
  <c r="V1629" i="2"/>
  <c r="V869" i="2"/>
  <c r="V1435" i="2"/>
  <c r="V1359" i="2"/>
  <c r="V1003" i="2"/>
  <c r="V1770" i="2"/>
  <c r="V1500" i="2"/>
  <c r="V1755" i="2"/>
  <c r="V1599" i="2"/>
  <c r="V1757" i="2"/>
  <c r="V228" i="2"/>
  <c r="V1150" i="2"/>
  <c r="V356" i="2"/>
  <c r="V616" i="2"/>
  <c r="V340" i="2"/>
  <c r="V223" i="2"/>
  <c r="V1135" i="2"/>
  <c r="V426" i="2"/>
  <c r="V1376" i="2"/>
  <c r="V651" i="2"/>
  <c r="V1167" i="2"/>
  <c r="V707" i="2"/>
  <c r="V1298" i="2"/>
  <c r="V637" i="2"/>
  <c r="V819" i="2"/>
  <c r="V1184" i="2"/>
  <c r="V1413" i="2"/>
  <c r="V1670" i="2"/>
  <c r="V1382" i="2"/>
  <c r="V300" i="2"/>
  <c r="V655" i="2"/>
  <c r="V763" i="2"/>
  <c r="V1368" i="2"/>
  <c r="V1614" i="2"/>
  <c r="V1912" i="2"/>
  <c r="V1697" i="2"/>
  <c r="V1774" i="2"/>
  <c r="V1385" i="2"/>
  <c r="V1687" i="2"/>
  <c r="V1769" i="2"/>
  <c r="V1892" i="2"/>
  <c r="V1557" i="2"/>
  <c r="V1608" i="2"/>
  <c r="V1831" i="2"/>
  <c r="V395" i="2"/>
  <c r="V486" i="2"/>
  <c r="V1004" i="2"/>
  <c r="V364" i="2"/>
  <c r="V732" i="2"/>
  <c r="V515" i="2"/>
  <c r="V653" i="2"/>
  <c r="V795" i="2"/>
  <c r="V1096" i="2"/>
  <c r="V1400" i="2"/>
  <c r="V1595" i="2"/>
  <c r="V1773" i="2"/>
  <c r="V1864" i="2"/>
  <c r="V1476" i="2"/>
  <c r="V1617" i="2"/>
  <c r="V1604" i="2"/>
  <c r="V1763" i="2"/>
  <c r="V1827" i="2"/>
  <c r="V1305" i="2"/>
  <c r="V1466" i="2"/>
  <c r="V1575" i="2"/>
  <c r="V1562" i="2"/>
  <c r="V1721" i="2"/>
  <c r="V1780" i="2"/>
  <c r="V1876" i="2"/>
  <c r="V1431" i="2"/>
  <c r="V1541" i="2"/>
  <c r="V1528" i="2"/>
  <c r="V1688" i="2"/>
  <c r="V1746" i="2"/>
  <c r="V1842" i="2"/>
  <c r="V727" i="2"/>
  <c r="V844" i="2"/>
  <c r="V268" i="2"/>
  <c r="V1170" i="2"/>
  <c r="V466" i="2"/>
  <c r="V706" i="2"/>
  <c r="V1288" i="2"/>
  <c r="V1675" i="2"/>
  <c r="V1840" i="2"/>
  <c r="V1487" i="2"/>
  <c r="V1612" i="2"/>
  <c r="V1899" i="2"/>
  <c r="V1506" i="2"/>
  <c r="V1570" i="2"/>
  <c r="V1857" i="2"/>
  <c r="V1472" i="2"/>
  <c r="V1536" i="2"/>
  <c r="V1823" i="2"/>
  <c r="V379" i="2"/>
  <c r="V390" i="2"/>
  <c r="V315" i="2"/>
  <c r="V488" i="2"/>
  <c r="V595" i="2"/>
  <c r="V256" i="2"/>
  <c r="V887" i="2"/>
  <c r="V971" i="2"/>
  <c r="V383" i="2"/>
  <c r="V1158" i="2"/>
  <c r="V1029" i="2"/>
  <c r="V1159" i="2"/>
  <c r="V596" i="2"/>
  <c r="V1242" i="2"/>
  <c r="V433" i="2"/>
  <c r="V601" i="2"/>
  <c r="V1148" i="2"/>
  <c r="V770" i="2"/>
  <c r="V1141" i="2"/>
  <c r="V586" i="2"/>
  <c r="V666" i="2"/>
  <c r="V1219" i="2"/>
  <c r="V1635" i="2"/>
  <c r="V215" i="2"/>
  <c r="V632" i="2"/>
  <c r="V710" i="2"/>
  <c r="V1292" i="2"/>
  <c r="V643" i="2"/>
  <c r="V802" i="2"/>
  <c r="V652" i="2"/>
  <c r="V1250" i="2"/>
  <c r="V483" i="2"/>
  <c r="V314" i="2"/>
  <c r="V538" i="2"/>
  <c r="V864" i="2"/>
  <c r="V787" i="2"/>
  <c r="V682" i="2"/>
  <c r="V1088" i="2"/>
  <c r="V1107" i="2"/>
  <c r="V1328" i="2"/>
  <c r="V1381" i="2"/>
  <c r="V1517" i="2"/>
  <c r="V1542" i="2"/>
  <c r="V1797" i="2"/>
  <c r="V946" i="2"/>
  <c r="V294" i="2"/>
  <c r="V945" i="2"/>
  <c r="V591" i="2"/>
  <c r="V837" i="2"/>
  <c r="V138" i="2"/>
  <c r="V418" i="2"/>
  <c r="V808" i="2"/>
  <c r="V891" i="2"/>
  <c r="V1064" i="2"/>
  <c r="V1179" i="2"/>
  <c r="V1357" i="2"/>
  <c r="V1627" i="2"/>
  <c r="V1741" i="2"/>
  <c r="V1885" i="2"/>
  <c r="V1331" i="2"/>
  <c r="V1492" i="2"/>
  <c r="V1633" i="2"/>
  <c r="V1588" i="2"/>
  <c r="V1747" i="2"/>
  <c r="V1843" i="2"/>
  <c r="V1902" i="2"/>
  <c r="V1417" i="2"/>
  <c r="V1485" i="2"/>
  <c r="V1623" i="2"/>
  <c r="V1546" i="2"/>
  <c r="V1674" i="2"/>
  <c r="V1801" i="2"/>
  <c r="V1833" i="2"/>
  <c r="V1860" i="2"/>
  <c r="V1383" i="2"/>
  <c r="V1515" i="2"/>
  <c r="V1589" i="2"/>
  <c r="V1512" i="2"/>
  <c r="V1640" i="2"/>
  <c r="V1767" i="2"/>
  <c r="V1794" i="2"/>
  <c r="V1826" i="2"/>
  <c r="V177" i="2"/>
  <c r="V288" i="2"/>
  <c r="V1206" i="2"/>
  <c r="V358" i="2"/>
  <c r="V717" i="2"/>
  <c r="V529" i="2"/>
  <c r="V219" i="2"/>
  <c r="V158" i="2"/>
  <c r="V185" i="2"/>
  <c r="V193" i="2"/>
  <c r="V1293" i="2"/>
  <c r="V996" i="2"/>
  <c r="V715" i="2"/>
  <c r="V1297" i="2"/>
  <c r="V615" i="2"/>
  <c r="V1261" i="2"/>
  <c r="V788" i="2"/>
  <c r="V980" i="2"/>
  <c r="V429" i="2"/>
  <c r="V794" i="2"/>
  <c r="V986" i="2"/>
  <c r="V234" i="2"/>
  <c r="V1033" i="2"/>
  <c r="V374" i="2"/>
  <c r="V1020" i="2"/>
  <c r="V607" i="2"/>
  <c r="V789" i="2"/>
  <c r="V1458" i="2"/>
  <c r="V522" i="2"/>
  <c r="V940" i="2"/>
  <c r="V1072" i="2"/>
  <c r="V1280" i="2"/>
  <c r="V1465" i="2"/>
  <c r="V1781" i="2"/>
  <c r="V914" i="2"/>
  <c r="V342" i="2"/>
  <c r="V879" i="2"/>
  <c r="V1103" i="2"/>
  <c r="V1420" i="2"/>
  <c r="V348" i="2"/>
  <c r="V738" i="2"/>
  <c r="V757" i="2"/>
  <c r="V994" i="2"/>
  <c r="V1109" i="2"/>
  <c r="V1426" i="2"/>
  <c r="V703" i="2"/>
  <c r="V410" i="2"/>
  <c r="V570" i="2"/>
  <c r="V832" i="2"/>
  <c r="V924" i="2"/>
  <c r="V851" i="2"/>
  <c r="V901" i="2"/>
  <c r="V1056" i="2"/>
  <c r="V1216" i="2"/>
  <c r="V1203" i="2"/>
  <c r="V1360" i="2"/>
  <c r="V1317" i="2"/>
  <c r="V1511" i="2"/>
  <c r="V1619" i="2"/>
  <c r="V1574" i="2"/>
  <c r="V1765" i="2"/>
  <c r="V479" i="2"/>
  <c r="V1078" i="2"/>
  <c r="V550" i="2"/>
  <c r="V662" i="2"/>
  <c r="V1247" i="2"/>
  <c r="V556" i="2"/>
  <c r="V668" i="2"/>
  <c r="V1253" i="2"/>
  <c r="V290" i="2"/>
  <c r="V546" i="2"/>
  <c r="V872" i="2"/>
  <c r="V827" i="2"/>
  <c r="V941" i="2"/>
  <c r="V1192" i="2"/>
  <c r="V1243" i="2"/>
  <c r="V1295" i="2"/>
  <c r="V1489" i="2"/>
  <c r="V1550" i="2"/>
  <c r="V1805" i="2"/>
  <c r="V1853" i="2"/>
  <c r="V1880" i="2"/>
  <c r="V1395" i="2"/>
  <c r="V1463" i="2"/>
  <c r="V1601" i="2"/>
  <c r="V1524" i="2"/>
  <c r="V1652" i="2"/>
  <c r="V1779" i="2"/>
  <c r="V1806" i="2"/>
  <c r="V1838" i="2"/>
  <c r="V238" i="2"/>
  <c r="V697" i="2"/>
  <c r="V503" i="2"/>
  <c r="V528" i="2"/>
  <c r="V319" i="2"/>
  <c r="V1326" i="2"/>
  <c r="V825" i="2"/>
  <c r="V611" i="2"/>
  <c r="V1252" i="2"/>
  <c r="V626" i="2"/>
  <c r="V1053" i="2"/>
  <c r="V249" i="2"/>
  <c r="V774" i="2"/>
  <c r="V1209" i="2"/>
  <c r="V462" i="2"/>
  <c r="V743" i="2"/>
  <c r="V1108" i="2"/>
  <c r="V1412" i="2"/>
  <c r="V468" i="2"/>
  <c r="V749" i="2"/>
  <c r="V1114" i="2"/>
  <c r="V1418" i="2"/>
  <c r="V195" i="2"/>
  <c r="V1238" i="2"/>
  <c r="V502" i="2"/>
  <c r="V678" i="2"/>
  <c r="V1324" i="2"/>
  <c r="V508" i="2"/>
  <c r="V684" i="2"/>
  <c r="V1330" i="2"/>
  <c r="V330" i="2"/>
  <c r="V752" i="2"/>
  <c r="V803" i="2"/>
  <c r="V976" i="2"/>
  <c r="V1123" i="2"/>
  <c r="V1271" i="2"/>
  <c r="V1539" i="2"/>
  <c r="V1686" i="2"/>
  <c r="V178" i="2"/>
  <c r="V1174" i="2"/>
  <c r="V470" i="2"/>
  <c r="V751" i="2"/>
  <c r="V1116" i="2"/>
  <c r="V1231" i="2"/>
  <c r="V1283" i="2"/>
  <c r="V284" i="2"/>
  <c r="V540" i="2"/>
  <c r="V866" i="2"/>
  <c r="V821" i="2"/>
  <c r="V935" i="2"/>
  <c r="V1186" i="2"/>
  <c r="V1237" i="2"/>
  <c r="V1289" i="2"/>
  <c r="V639" i="2"/>
  <c r="V346" i="2"/>
  <c r="V474" i="2"/>
  <c r="V602" i="2"/>
  <c r="V800" i="2"/>
  <c r="V705" i="2"/>
  <c r="V755" i="2"/>
  <c r="V883" i="2"/>
  <c r="V714" i="2"/>
  <c r="V992" i="2"/>
  <c r="V1120" i="2"/>
  <c r="V1248" i="2"/>
  <c r="V1171" i="2"/>
  <c r="V1296" i="2"/>
  <c r="V1424" i="2"/>
  <c r="V1349" i="2"/>
  <c r="V1478" i="2"/>
  <c r="V1555" i="2"/>
  <c r="V1683" i="2"/>
  <c r="V1606" i="2"/>
  <c r="V1733" i="2"/>
  <c r="V457" i="2"/>
  <c r="V544" i="2"/>
  <c r="V1129" i="2"/>
  <c r="V422" i="2"/>
  <c r="V936" i="2"/>
  <c r="V1068" i="2"/>
  <c r="V1372" i="2"/>
  <c r="V428" i="2"/>
  <c r="V942" i="2"/>
  <c r="V1074" i="2"/>
  <c r="V1378" i="2"/>
  <c r="V127" i="2"/>
  <c r="V291" i="2"/>
  <c r="V408" i="2"/>
  <c r="V140" i="2"/>
  <c r="V285" i="2"/>
  <c r="V814" i="2"/>
  <c r="V253" i="2"/>
  <c r="V1070" i="2"/>
  <c r="V190" i="2"/>
  <c r="V758" i="2"/>
  <c r="V1137" i="2"/>
  <c r="V198" i="2"/>
  <c r="V838" i="2"/>
  <c r="V1241" i="2"/>
  <c r="V478" i="2"/>
  <c r="V759" i="2"/>
  <c r="V1124" i="2"/>
  <c r="V1428" i="2"/>
  <c r="V484" i="2"/>
  <c r="V765" i="2"/>
  <c r="V1130" i="2"/>
  <c r="V1434" i="2"/>
  <c r="V329" i="2"/>
  <c r="V179" i="2"/>
  <c r="V448" i="2"/>
  <c r="V1031" i="2"/>
  <c r="V1081" i="2"/>
  <c r="V537" i="2"/>
  <c r="V398" i="2"/>
  <c r="V677" i="2"/>
  <c r="V912" i="2"/>
  <c r="V638" i="2"/>
  <c r="V1044" i="2"/>
  <c r="V1095" i="2"/>
  <c r="V1348" i="2"/>
  <c r="V565" i="2"/>
  <c r="V404" i="2"/>
  <c r="V689" i="2"/>
  <c r="V918" i="2"/>
  <c r="V644" i="2"/>
  <c r="V1050" i="2"/>
  <c r="V1101" i="2"/>
  <c r="V1354" i="2"/>
  <c r="V455" i="2"/>
  <c r="V200" i="2"/>
  <c r="V618" i="2"/>
  <c r="V982" i="2"/>
  <c r="V389" i="2"/>
  <c r="V438" i="2"/>
  <c r="V828" i="2"/>
  <c r="V1011" i="2"/>
  <c r="V1084" i="2"/>
  <c r="V1199" i="2"/>
  <c r="V533" i="2"/>
  <c r="V444" i="2"/>
  <c r="V834" i="2"/>
  <c r="V1023" i="2"/>
  <c r="V1090" i="2"/>
  <c r="V1205" i="2"/>
  <c r="V541" i="2"/>
  <c r="V298" i="2"/>
  <c r="V458" i="2"/>
  <c r="V669" i="2"/>
  <c r="V880" i="2"/>
  <c r="V739" i="2"/>
  <c r="V634" i="2"/>
  <c r="V949" i="2"/>
  <c r="V1104" i="2"/>
  <c r="V1091" i="2"/>
  <c r="V1251" i="2"/>
  <c r="V1408" i="2"/>
  <c r="V1397" i="2"/>
  <c r="V1497" i="2"/>
  <c r="V1667" i="2"/>
  <c r="V1654" i="2"/>
  <c r="V1815" i="2"/>
  <c r="V387" i="2"/>
  <c r="V806" i="2"/>
  <c r="V1046" i="2"/>
  <c r="V1277" i="2"/>
  <c r="V406" i="2"/>
  <c r="V693" i="2"/>
  <c r="V920" i="2"/>
  <c r="V646" i="2"/>
  <c r="V1052" i="2"/>
  <c r="V391" i="2"/>
  <c r="V513" i="2"/>
  <c r="V201" i="2"/>
  <c r="V399" i="2"/>
  <c r="V667" i="2"/>
  <c r="V156" i="2"/>
  <c r="V938" i="2"/>
  <c r="V1374" i="2"/>
  <c r="V125" i="2"/>
  <c r="V899" i="2"/>
  <c r="V1285" i="2"/>
  <c r="V141" i="2"/>
  <c r="V939" i="2"/>
  <c r="V647" i="2"/>
  <c r="V804" i="2"/>
  <c r="V718" i="2"/>
  <c r="V1175" i="2"/>
  <c r="V659" i="2"/>
  <c r="V810" i="2"/>
  <c r="V724" i="2"/>
  <c r="V1181" i="2"/>
  <c r="V499" i="2"/>
  <c r="V409" i="2"/>
  <c r="V467" i="2"/>
  <c r="V898" i="2"/>
  <c r="V1030" i="2"/>
  <c r="V1334" i="2"/>
  <c r="V270" i="2"/>
  <c r="V526" i="2"/>
  <c r="V852" i="2"/>
  <c r="V807" i="2"/>
  <c r="V921" i="2"/>
  <c r="V1172" i="2"/>
  <c r="V1223" i="2"/>
  <c r="V1275" i="2"/>
  <c r="V276" i="2"/>
  <c r="V532" i="2"/>
  <c r="V858" i="2"/>
  <c r="V813" i="2"/>
  <c r="V927" i="2"/>
  <c r="V1178" i="2"/>
  <c r="V1229" i="2"/>
  <c r="V1281" i="2"/>
  <c r="V166" i="2"/>
  <c r="V527" i="2"/>
  <c r="V873" i="2"/>
  <c r="V1161" i="2"/>
  <c r="V695" i="2"/>
  <c r="V629" i="2"/>
  <c r="V952" i="2"/>
  <c r="V897" i="2"/>
  <c r="V1071" i="2"/>
  <c r="V1388" i="2"/>
  <c r="V252" i="2"/>
  <c r="V641" i="2"/>
  <c r="V958" i="2"/>
  <c r="V903" i="2"/>
  <c r="V1077" i="2"/>
  <c r="V1394" i="2"/>
  <c r="V608" i="2"/>
  <c r="V394" i="2"/>
  <c r="V554" i="2"/>
  <c r="V784" i="2"/>
  <c r="V908" i="2"/>
  <c r="V835" i="2"/>
  <c r="V698" i="2"/>
  <c r="V1040" i="2"/>
  <c r="V1200" i="2"/>
  <c r="V1155" i="2"/>
  <c r="V1344" i="2"/>
  <c r="V1303" i="2"/>
  <c r="V1462" i="2"/>
  <c r="V1603" i="2"/>
  <c r="V1558" i="2"/>
  <c r="V1717" i="2"/>
  <c r="V425" i="2"/>
  <c r="V463" i="2"/>
  <c r="V809" i="2"/>
  <c r="V1225" i="2"/>
  <c r="V278" i="2"/>
  <c r="V534" i="2"/>
  <c r="V860" i="2"/>
  <c r="V815" i="2"/>
  <c r="V929" i="2"/>
  <c r="V1180" i="2"/>
  <c r="V137" i="2"/>
  <c r="V246" i="2"/>
  <c r="V361" i="2"/>
  <c r="V124" i="2"/>
  <c r="V221" i="2"/>
  <c r="V184" i="2"/>
  <c r="V543" i="2"/>
  <c r="V373" i="2"/>
  <c r="V635" i="2"/>
  <c r="V472" i="2"/>
  <c r="V798" i="2"/>
  <c r="V209" i="2"/>
  <c r="V229" i="2"/>
  <c r="V385" i="2"/>
  <c r="V247" i="2"/>
  <c r="V208" i="2"/>
  <c r="V120" i="2"/>
  <c r="V427" i="2"/>
  <c r="V892" i="2"/>
  <c r="V296" i="2"/>
  <c r="V552" i="2"/>
  <c r="V878" i="2"/>
  <c r="V174" i="2"/>
  <c r="V196" i="2"/>
  <c r="V283" i="2"/>
  <c r="V561" i="2"/>
  <c r="V681" i="2"/>
  <c r="V769" i="2"/>
  <c r="V728" i="2"/>
  <c r="V1134" i="2"/>
  <c r="V1185" i="2"/>
  <c r="V1438" i="2"/>
  <c r="V241" i="2"/>
  <c r="V449" i="2"/>
  <c r="V267" i="2"/>
  <c r="V459" i="2"/>
  <c r="V304" i="2"/>
  <c r="V886" i="2"/>
  <c r="V849" i="2"/>
  <c r="V963" i="2"/>
  <c r="V1214" i="2"/>
  <c r="V1201" i="2"/>
  <c r="V1358" i="2"/>
  <c r="V202" i="2"/>
  <c r="V191" i="2"/>
  <c r="V148" i="2"/>
  <c r="V405" i="2"/>
  <c r="V226" i="2"/>
  <c r="V384" i="2"/>
  <c r="V711" i="2"/>
  <c r="V889" i="2"/>
  <c r="V998" i="2"/>
  <c r="V1255" i="2"/>
  <c r="V1302" i="2"/>
  <c r="V471" i="2"/>
  <c r="V254" i="2"/>
  <c r="V382" i="2"/>
  <c r="V510" i="2"/>
  <c r="V645" i="2"/>
  <c r="V836" i="2"/>
  <c r="V896" i="2"/>
  <c r="V791" i="2"/>
  <c r="V1027" i="2"/>
  <c r="V905" i="2"/>
  <c r="V1028" i="2"/>
  <c r="V1156" i="2"/>
  <c r="V1079" i="2"/>
  <c r="V1207" i="2"/>
  <c r="V1332" i="2"/>
  <c r="V1259" i="2"/>
  <c r="V545" i="2"/>
  <c r="V260" i="2"/>
  <c r="V388" i="2"/>
  <c r="V516" i="2"/>
  <c r="V657" i="2"/>
  <c r="V842" i="2"/>
  <c r="V902" i="2"/>
  <c r="V797" i="2"/>
  <c r="V1039" i="2"/>
  <c r="V911" i="2"/>
  <c r="V1034" i="2"/>
  <c r="V1162" i="2"/>
  <c r="V1085" i="2"/>
  <c r="V1213" i="2"/>
  <c r="V1338" i="2"/>
  <c r="V117" i="2"/>
  <c r="V305" i="2"/>
  <c r="V401" i="2"/>
  <c r="V303" i="2"/>
  <c r="V136" i="2"/>
  <c r="V135" i="2"/>
  <c r="V495" i="2"/>
  <c r="V445" i="2"/>
  <c r="V344" i="2"/>
  <c r="V600" i="2"/>
  <c r="V417" i="2"/>
  <c r="V235" i="2"/>
  <c r="V393" i="2"/>
  <c r="V359" i="2"/>
  <c r="V287" i="2"/>
  <c r="V154" i="2"/>
  <c r="V419" i="2"/>
  <c r="V371" i="2"/>
  <c r="V587" i="2"/>
  <c r="V424" i="2"/>
  <c r="V750" i="2"/>
  <c r="V206" i="2"/>
  <c r="V271" i="2"/>
  <c r="V232" i="2"/>
  <c r="V469" i="2"/>
  <c r="V400" i="2"/>
  <c r="V719" i="2"/>
  <c r="V983" i="2"/>
  <c r="V1006" i="2"/>
  <c r="V1057" i="2"/>
  <c r="V1310" i="2"/>
  <c r="V491" i="2"/>
  <c r="V157" i="2"/>
  <c r="V279" i="2"/>
  <c r="V413" i="2"/>
  <c r="V211" i="2"/>
  <c r="V560" i="2"/>
  <c r="V954" i="2"/>
  <c r="V680" i="2"/>
  <c r="V1086" i="2"/>
  <c r="V1105" i="2"/>
  <c r="V1262" i="2"/>
  <c r="V1454" i="2"/>
  <c r="V569" i="2"/>
  <c r="V204" i="2"/>
  <c r="V132" i="2"/>
  <c r="V224" i="2"/>
  <c r="V539" i="2"/>
  <c r="V649" i="2"/>
  <c r="V761" i="2"/>
  <c r="V720" i="2"/>
  <c r="V1126" i="2"/>
  <c r="V1177" i="2"/>
  <c r="V1430" i="2"/>
  <c r="V614" i="2"/>
  <c r="V318" i="2"/>
  <c r="V446" i="2"/>
  <c r="V574" i="2"/>
  <c r="V772" i="2"/>
  <c r="V997" i="2"/>
  <c r="V960" i="2"/>
  <c r="V855" i="2"/>
  <c r="V686" i="2"/>
  <c r="V969" i="2"/>
  <c r="V1092" i="2"/>
  <c r="V1220" i="2"/>
  <c r="V1143" i="2"/>
  <c r="V1268" i="2"/>
  <c r="V1396" i="2"/>
  <c r="V301" i="2"/>
  <c r="V623" i="2"/>
  <c r="V324" i="2"/>
  <c r="V452" i="2"/>
  <c r="V580" i="2"/>
  <c r="V778" i="2"/>
  <c r="V1009" i="2"/>
  <c r="V966" i="2"/>
  <c r="V861" i="2"/>
  <c r="V692" i="2"/>
  <c r="V970" i="2"/>
  <c r="V1098" i="2"/>
  <c r="V1226" i="2"/>
  <c r="V1149" i="2"/>
  <c r="V1274" i="2"/>
  <c r="V1402" i="2"/>
  <c r="V145" i="2"/>
  <c r="V289" i="2"/>
  <c r="V165" i="2"/>
  <c r="V363" i="2"/>
  <c r="V280" i="2"/>
  <c r="V862" i="2"/>
  <c r="V214" i="2"/>
  <c r="V367" i="2"/>
  <c r="V128" i="2"/>
  <c r="V493" i="2"/>
  <c r="V604" i="2"/>
  <c r="V257" i="2"/>
  <c r="V505" i="2"/>
  <c r="V854" i="2"/>
  <c r="V947" i="2"/>
  <c r="V1249" i="2"/>
  <c r="V147" i="2"/>
  <c r="V162" i="2"/>
  <c r="V432" i="2"/>
  <c r="V1015" i="2"/>
  <c r="V1073" i="2"/>
  <c r="V1390" i="2"/>
  <c r="V175" i="2"/>
  <c r="V347" i="2"/>
  <c r="V512" i="2"/>
  <c r="V656" i="2"/>
  <c r="V1113" i="2"/>
  <c r="V577" i="2"/>
  <c r="V414" i="2"/>
  <c r="V740" i="2"/>
  <c r="V928" i="2"/>
  <c r="V654" i="2"/>
  <c r="V1060" i="2"/>
  <c r="V1111" i="2"/>
  <c r="V1364" i="2"/>
  <c r="V583" i="2"/>
  <c r="V420" i="2"/>
  <c r="V746" i="2"/>
  <c r="V934" i="2"/>
  <c r="V660" i="2"/>
  <c r="V1066" i="2"/>
  <c r="V1117" i="2"/>
  <c r="V1370" i="2"/>
  <c r="V357" i="2"/>
  <c r="V116" i="2"/>
  <c r="V180" i="2"/>
  <c r="V451" i="2"/>
  <c r="V218" i="2"/>
  <c r="V320" i="2"/>
  <c r="V1001" i="2"/>
  <c r="V857" i="2"/>
  <c r="V973" i="2"/>
  <c r="V1222" i="2"/>
  <c r="V1270" i="2"/>
  <c r="V261" i="2"/>
  <c r="V679" i="2"/>
  <c r="V366" i="2"/>
  <c r="V494" i="2"/>
  <c r="V613" i="2"/>
  <c r="V820" i="2"/>
  <c r="V725" i="2"/>
  <c r="V775" i="2"/>
  <c r="V995" i="2"/>
  <c r="V734" i="2"/>
  <c r="V1012" i="2"/>
  <c r="V1140" i="2"/>
  <c r="V1063" i="2"/>
  <c r="V1191" i="2"/>
  <c r="V1316" i="2"/>
  <c r="V1444" i="2"/>
  <c r="V517" i="2"/>
  <c r="V691" i="2"/>
  <c r="V372" i="2"/>
  <c r="V500" i="2"/>
  <c r="V628" i="2"/>
  <c r="V826" i="2"/>
  <c r="V731" i="2"/>
  <c r="V781" i="2"/>
  <c r="V1007" i="2"/>
  <c r="V895" i="2"/>
  <c r="V1018" i="2"/>
  <c r="V1146" i="2"/>
  <c r="V1069" i="2"/>
  <c r="V1197" i="2"/>
  <c r="V1322" i="2"/>
  <c r="V1450" i="2"/>
  <c r="V531" i="2"/>
  <c r="V335" i="2"/>
  <c r="V477" i="2"/>
  <c r="V745" i="2"/>
  <c r="V1110" i="2"/>
  <c r="V1414" i="2"/>
  <c r="V310" i="2"/>
  <c r="V566" i="2"/>
  <c r="V975" i="2"/>
  <c r="V847" i="2"/>
  <c r="V961" i="2"/>
  <c r="V1212" i="2"/>
  <c r="V1260" i="2"/>
  <c r="V242" i="2"/>
  <c r="V316" i="2"/>
  <c r="V572" i="2"/>
  <c r="V993" i="2"/>
  <c r="V853" i="2"/>
  <c r="V967" i="2"/>
  <c r="V1218" i="2"/>
  <c r="V1266" i="2"/>
  <c r="V293" i="2"/>
  <c r="V671" i="2"/>
  <c r="V362" i="2"/>
  <c r="V490" i="2"/>
  <c r="V605" i="2"/>
  <c r="V816" i="2"/>
  <c r="V721" i="2"/>
  <c r="V771" i="2"/>
  <c r="V987" i="2"/>
  <c r="V730" i="2"/>
  <c r="V1008" i="2"/>
  <c r="V1136" i="2"/>
  <c r="V1059" i="2"/>
  <c r="V1187" i="2"/>
  <c r="V1312" i="2"/>
  <c r="V1440" i="2"/>
  <c r="V1365" i="2"/>
  <c r="V1494" i="2"/>
  <c r="V1571" i="2"/>
  <c r="V1699" i="2"/>
  <c r="V1622" i="2"/>
  <c r="V1749" i="2"/>
  <c r="V115" i="2"/>
  <c r="V216" i="2"/>
  <c r="V480" i="2"/>
  <c r="V640" i="2"/>
  <c r="V1097" i="2"/>
  <c r="V557" i="2"/>
  <c r="V265" i="2"/>
  <c r="V188" i="2"/>
  <c r="V277" i="2"/>
  <c r="V381" i="2"/>
  <c r="V536" i="2"/>
  <c r="V205" i="2"/>
  <c r="V465" i="2"/>
  <c r="V259" i="2"/>
  <c r="V559" i="2"/>
  <c r="V360" i="2"/>
  <c r="V122" i="2"/>
  <c r="V415" i="2"/>
  <c r="V272" i="2"/>
  <c r="V833" i="2"/>
  <c r="V1198" i="2"/>
  <c r="V1301" i="2"/>
  <c r="V345" i="2"/>
  <c r="V403" i="2"/>
  <c r="V735" i="2"/>
  <c r="V1022" i="2"/>
  <c r="V1233" i="2"/>
  <c r="V523" i="2"/>
  <c r="V187" i="2"/>
  <c r="V146" i="2"/>
  <c r="V930" i="2"/>
  <c r="V1062" i="2"/>
  <c r="V1366" i="2"/>
  <c r="V286" i="2"/>
  <c r="V542" i="2"/>
  <c r="V868" i="2"/>
  <c r="V823" i="2"/>
  <c r="V937" i="2"/>
  <c r="V1188" i="2"/>
  <c r="V1239" i="2"/>
  <c r="V1291" i="2"/>
  <c r="V292" i="2"/>
  <c r="V548" i="2"/>
  <c r="V874" i="2"/>
  <c r="V829" i="2"/>
  <c r="V943" i="2"/>
  <c r="V1194" i="2"/>
  <c r="V1245" i="2"/>
  <c r="V1265" i="2"/>
  <c r="V553" i="2"/>
  <c r="V189" i="2"/>
  <c r="V343" i="2"/>
  <c r="V519" i="2"/>
  <c r="V269" i="2"/>
  <c r="V576" i="2"/>
  <c r="V962" i="2"/>
  <c r="V688" i="2"/>
  <c r="V1094" i="2"/>
  <c r="V1145" i="2"/>
  <c r="V1398" i="2"/>
  <c r="V593" i="2"/>
  <c r="V302" i="2"/>
  <c r="V430" i="2"/>
  <c r="V558" i="2"/>
  <c r="V756" i="2"/>
  <c r="V884" i="2"/>
  <c r="V944" i="2"/>
  <c r="V839" i="2"/>
  <c r="V670" i="2"/>
  <c r="V953" i="2"/>
  <c r="V1076" i="2"/>
  <c r="V1204" i="2"/>
  <c r="V1127" i="2"/>
  <c r="V1257" i="2"/>
  <c r="V1380" i="2"/>
  <c r="V170" i="2"/>
  <c r="V599" i="2"/>
  <c r="V308" i="2"/>
  <c r="V436" i="2"/>
  <c r="V564" i="2"/>
  <c r="V762" i="2"/>
  <c r="V890" i="2"/>
  <c r="V950" i="2"/>
  <c r="V845" i="2"/>
  <c r="V676" i="2"/>
  <c r="V959" i="2"/>
  <c r="V1082" i="2"/>
  <c r="V1210" i="2"/>
  <c r="V1133" i="2"/>
  <c r="V1258" i="2"/>
  <c r="V1386" i="2"/>
  <c r="V121" i="2"/>
  <c r="V149" i="2"/>
  <c r="V150" i="2"/>
  <c r="V133" i="2"/>
  <c r="V222" i="2"/>
  <c r="V131" i="2"/>
  <c r="V377" i="2"/>
  <c r="V311" i="2"/>
  <c r="V351" i="2"/>
  <c r="V331" i="2"/>
  <c r="V123" i="2"/>
  <c r="V431" i="2"/>
  <c r="V309" i="2"/>
  <c r="V183" i="2"/>
  <c r="V435" i="2"/>
  <c r="V210" i="2"/>
  <c r="V603" i="2"/>
  <c r="V312" i="2"/>
  <c r="V440" i="2"/>
  <c r="V568" i="2"/>
  <c r="V766" i="2"/>
  <c r="V985" i="2"/>
  <c r="V233" i="2"/>
  <c r="V163" i="2"/>
  <c r="V231" i="2"/>
  <c r="V142" i="2"/>
  <c r="V230" i="2"/>
  <c r="V212" i="2"/>
  <c r="V243" i="2"/>
  <c r="V164" i="2"/>
  <c r="V186" i="2"/>
  <c r="V168" i="2"/>
  <c r="V411" i="2"/>
  <c r="V251" i="2"/>
  <c r="V317" i="2"/>
  <c r="V349" i="2"/>
  <c r="V130" i="2"/>
  <c r="V549" i="2"/>
  <c r="V264" i="2"/>
  <c r="V392" i="2"/>
  <c r="V520" i="2"/>
  <c r="V665" i="2"/>
  <c r="V846" i="2"/>
  <c r="V171" i="2"/>
  <c r="V182" i="2"/>
  <c r="V369" i="2"/>
  <c r="V118" i="2"/>
  <c r="V151" i="2"/>
  <c r="V423" i="2"/>
  <c r="V447" i="2"/>
  <c r="V397" i="2"/>
  <c r="V336" i="2"/>
  <c r="V592" i="2"/>
  <c r="V1017" i="2"/>
  <c r="V977" i="2"/>
  <c r="V865" i="2"/>
  <c r="V696" i="2"/>
  <c r="V974" i="2"/>
  <c r="V1102" i="2"/>
  <c r="V1230" i="2"/>
  <c r="V1153" i="2"/>
  <c r="V1278" i="2"/>
  <c r="V1406" i="2"/>
  <c r="V325" i="2"/>
  <c r="V129" i="2"/>
  <c r="V248" i="2"/>
  <c r="V327" i="2"/>
  <c r="V236" i="2"/>
  <c r="V207" i="2"/>
  <c r="V275" i="2"/>
  <c r="V497" i="2"/>
  <c r="V535" i="2"/>
  <c r="V683" i="2"/>
  <c r="V496" i="2"/>
  <c r="V822" i="2"/>
  <c r="V922" i="2"/>
  <c r="V817" i="2"/>
  <c r="V648" i="2"/>
  <c r="V931" i="2"/>
  <c r="V1054" i="2"/>
  <c r="V1182" i="2"/>
  <c r="V161" i="2"/>
  <c r="V139" i="2"/>
  <c r="V119" i="2"/>
  <c r="V353" i="2"/>
  <c r="V244" i="2"/>
  <c r="V173" i="2"/>
  <c r="V295" i="2"/>
  <c r="V199" i="2"/>
  <c r="V299" i="2"/>
  <c r="V443" i="2"/>
  <c r="V307" i="2"/>
  <c r="V192" i="2"/>
  <c r="V551" i="2"/>
  <c r="V197" i="2"/>
  <c r="V567" i="2"/>
  <c r="V525" i="2"/>
  <c r="V699" i="2"/>
  <c r="V376" i="2"/>
  <c r="V504" i="2"/>
  <c r="V633" i="2"/>
  <c r="V830" i="2"/>
  <c r="V153" i="2"/>
  <c r="V217" i="2"/>
  <c r="V159" i="2"/>
  <c r="V126" i="2"/>
  <c r="V281" i="2"/>
  <c r="V337" i="2"/>
  <c r="V441" i="2"/>
  <c r="V375" i="2"/>
  <c r="V240" i="2"/>
  <c r="V511" i="2"/>
  <c r="V237" i="2"/>
  <c r="V194" i="2"/>
  <c r="V167" i="2"/>
  <c r="V341" i="2"/>
  <c r="V239" i="2"/>
  <c r="V333" i="2"/>
  <c r="V631" i="2"/>
  <c r="V328" i="2"/>
  <c r="V456" i="2"/>
  <c r="V584" i="2"/>
  <c r="V782" i="2"/>
  <c r="V114" i="2"/>
  <c r="V203" i="2"/>
  <c r="V313" i="2"/>
  <c r="V473" i="2"/>
  <c r="V407" i="2"/>
  <c r="V152" i="2"/>
  <c r="V453" i="2"/>
  <c r="V245" i="2"/>
  <c r="V617" i="2"/>
  <c r="V464" i="2"/>
  <c r="V790" i="2"/>
  <c r="V906" i="2"/>
  <c r="V801" i="2"/>
  <c r="V1047" i="2"/>
  <c r="V915" i="2"/>
  <c r="V1038" i="2"/>
  <c r="V1166" i="2"/>
  <c r="V1089" i="2"/>
  <c r="V1217" i="2"/>
  <c r="V1342" i="2"/>
  <c r="V1269" i="2"/>
  <c r="V547" i="2"/>
  <c r="V134" i="2"/>
  <c r="V273" i="2"/>
  <c r="V113" i="2"/>
  <c r="V143" i="2"/>
  <c r="V323" i="2"/>
  <c r="V160" i="2"/>
  <c r="V227" i="2"/>
  <c r="V509" i="2"/>
  <c r="V368" i="2"/>
  <c r="V620" i="2"/>
  <c r="V1049" i="2"/>
  <c r="V753" i="2"/>
  <c r="V881" i="2"/>
  <c r="V712" i="2"/>
  <c r="V990" i="2"/>
  <c r="V1118" i="2"/>
  <c r="V1246" i="2"/>
  <c r="V1169" i="2"/>
  <c r="V1294" i="2"/>
  <c r="V1422" i="2"/>
  <c r="V439" i="2"/>
  <c r="Q42" i="11"/>
  <c r="X41" i="11"/>
  <c r="E94" i="2"/>
  <c r="F94" i="2" s="1"/>
  <c r="E45" i="11"/>
  <c r="G95" i="2"/>
  <c r="A95" i="2"/>
  <c r="D95" i="2"/>
  <c r="C95" i="2"/>
  <c r="B95" i="2"/>
  <c r="B46" i="11"/>
  <c r="C46" i="11"/>
  <c r="D46" i="11"/>
  <c r="F46" i="11"/>
  <c r="K48" i="11"/>
  <c r="A47" i="11"/>
  <c r="N38" i="4"/>
  <c r="O37" i="4" s="1"/>
  <c r="B40" i="2" l="1"/>
  <c r="G36" i="2"/>
  <c r="E51" i="2"/>
  <c r="E38" i="2" s="1"/>
  <c r="G38" i="2" s="1"/>
  <c r="X107" i="2"/>
  <c r="B42" i="2" s="1"/>
  <c r="D42" i="2" s="1"/>
  <c r="X109" i="2"/>
  <c r="X110" i="2"/>
  <c r="X111" i="2"/>
  <c r="X112" i="2"/>
  <c r="X106" i="2"/>
  <c r="X102" i="2"/>
  <c r="X104" i="2"/>
  <c r="X98" i="2"/>
  <c r="X103" i="2"/>
  <c r="X99" i="2"/>
  <c r="B41" i="2" s="1"/>
  <c r="D41" i="2" s="1"/>
  <c r="X101" i="2"/>
  <c r="X1915" i="2"/>
  <c r="X1923" i="2"/>
  <c r="X1931" i="2"/>
  <c r="X1939" i="2"/>
  <c r="X1947" i="2"/>
  <c r="X1955" i="2"/>
  <c r="X1918" i="2"/>
  <c r="X1926" i="2"/>
  <c r="X1934" i="2"/>
  <c r="X1942" i="2"/>
  <c r="X1950" i="2"/>
  <c r="X1958" i="2"/>
  <c r="X1919" i="2"/>
  <c r="X1929" i="2"/>
  <c r="X1940" i="2"/>
  <c r="X1951" i="2"/>
  <c r="X1961" i="2"/>
  <c r="X1969" i="2"/>
  <c r="X1977" i="2"/>
  <c r="X1985" i="2"/>
  <c r="X1993" i="2"/>
  <c r="X2001" i="2"/>
  <c r="X2009" i="2"/>
  <c r="X2017" i="2"/>
  <c r="X2025" i="2"/>
  <c r="X2033" i="2"/>
  <c r="X2041" i="2"/>
  <c r="X2049" i="2"/>
  <c r="X2057" i="2"/>
  <c r="X1922" i="2"/>
  <c r="X1933" i="2"/>
  <c r="X1944" i="2"/>
  <c r="X1954" i="2"/>
  <c r="X1964" i="2"/>
  <c r="X1972" i="2"/>
  <c r="X1980" i="2"/>
  <c r="X1988" i="2"/>
  <c r="X1996" i="2"/>
  <c r="X2004" i="2"/>
  <c r="X2012" i="2"/>
  <c r="X2020" i="2"/>
  <c r="X2028" i="2"/>
  <c r="X2036" i="2"/>
  <c r="X2044" i="2"/>
  <c r="X2052" i="2"/>
  <c r="X2060" i="2"/>
  <c r="X2068" i="2"/>
  <c r="X2076" i="2"/>
  <c r="X2084" i="2"/>
  <c r="X2092" i="2"/>
  <c r="X2100" i="2"/>
  <c r="X2108" i="2"/>
  <c r="X2116" i="2"/>
  <c r="X2124" i="2"/>
  <c r="X2132" i="2"/>
  <c r="X2140" i="2"/>
  <c r="X2148" i="2"/>
  <c r="X2156" i="2"/>
  <c r="X2164" i="2"/>
  <c r="X2172" i="2"/>
  <c r="X2180" i="2"/>
  <c r="X2188" i="2"/>
  <c r="X2196" i="2"/>
  <c r="X2204" i="2"/>
  <c r="X2212" i="2"/>
  <c r="X1913" i="2"/>
  <c r="X1924" i="2"/>
  <c r="X1935" i="2"/>
  <c r="X1945" i="2"/>
  <c r="X1956" i="2"/>
  <c r="X1965" i="2"/>
  <c r="X1973" i="2"/>
  <c r="X1981" i="2"/>
  <c r="X1989" i="2"/>
  <c r="X1997" i="2"/>
  <c r="X2005" i="2"/>
  <c r="X2013" i="2"/>
  <c r="X2021" i="2"/>
  <c r="X2029" i="2"/>
  <c r="X2037" i="2"/>
  <c r="X2045" i="2"/>
  <c r="X2053" i="2"/>
  <c r="X2061" i="2"/>
  <c r="X2069" i="2"/>
  <c r="X2077" i="2"/>
  <c r="X2085" i="2"/>
  <c r="X2093" i="2"/>
  <c r="X2101" i="2"/>
  <c r="X2109" i="2"/>
  <c r="X2117" i="2"/>
  <c r="X2125" i="2"/>
  <c r="X2133" i="2"/>
  <c r="X2141" i="2"/>
  <c r="X2149" i="2"/>
  <c r="X2157" i="2"/>
  <c r="X2165" i="2"/>
  <c r="X2173" i="2"/>
  <c r="X2181" i="2"/>
  <c r="X2189" i="2"/>
  <c r="X2197" i="2"/>
  <c r="X2205" i="2"/>
  <c r="X1914" i="2"/>
  <c r="X1925" i="2"/>
  <c r="X1936" i="2"/>
  <c r="X1946" i="2"/>
  <c r="X1957" i="2"/>
  <c r="X1966" i="2"/>
  <c r="X1974" i="2"/>
  <c r="X1982" i="2"/>
  <c r="X1990" i="2"/>
  <c r="X1998" i="2"/>
  <c r="X2006" i="2"/>
  <c r="X2014" i="2"/>
  <c r="X2022" i="2"/>
  <c r="X2030" i="2"/>
  <c r="X2038" i="2"/>
  <c r="X2046" i="2"/>
  <c r="X2054" i="2"/>
  <c r="X2062" i="2"/>
  <c r="X1917" i="2"/>
  <c r="X1928" i="2"/>
  <c r="X1938" i="2"/>
  <c r="X1949" i="2"/>
  <c r="X1960" i="2"/>
  <c r="X1968" i="2"/>
  <c r="X1976" i="2"/>
  <c r="X1984" i="2"/>
  <c r="X1992" i="2"/>
  <c r="X2000" i="2"/>
  <c r="X2008" i="2"/>
  <c r="X2016" i="2"/>
  <c r="X2024" i="2"/>
  <c r="X2032" i="2"/>
  <c r="X2040" i="2"/>
  <c r="X2048" i="2"/>
  <c r="X2056" i="2"/>
  <c r="X2064" i="2"/>
  <c r="X2072" i="2"/>
  <c r="X2080" i="2"/>
  <c r="X2088" i="2"/>
  <c r="X2096" i="2"/>
  <c r="X2104" i="2"/>
  <c r="X2112" i="2"/>
  <c r="X2120" i="2"/>
  <c r="X2128" i="2"/>
  <c r="X2136" i="2"/>
  <c r="X2144" i="2"/>
  <c r="X2152" i="2"/>
  <c r="X2160" i="2"/>
  <c r="X2168" i="2"/>
  <c r="X2176" i="2"/>
  <c r="X2184" i="2"/>
  <c r="X2192" i="2"/>
  <c r="X2200" i="2"/>
  <c r="X2208" i="2"/>
  <c r="X1932" i="2"/>
  <c r="X1962" i="2"/>
  <c r="X1983" i="2"/>
  <c r="X2003" i="2"/>
  <c r="X2026" i="2"/>
  <c r="X2047" i="2"/>
  <c r="X2066" i="2"/>
  <c r="X2079" i="2"/>
  <c r="X2091" i="2"/>
  <c r="X2105" i="2"/>
  <c r="X2118" i="2"/>
  <c r="X2130" i="2"/>
  <c r="X2143" i="2"/>
  <c r="X2155" i="2"/>
  <c r="X2169" i="2"/>
  <c r="X2182" i="2"/>
  <c r="X2194" i="2"/>
  <c r="X2207" i="2"/>
  <c r="X1941" i="2"/>
  <c r="X1967" i="2"/>
  <c r="X1987" i="2"/>
  <c r="X2010" i="2"/>
  <c r="X2031" i="2"/>
  <c r="X2051" i="2"/>
  <c r="X2070" i="2"/>
  <c r="X2082" i="2"/>
  <c r="X2095" i="2"/>
  <c r="X2107" i="2"/>
  <c r="X2121" i="2"/>
  <c r="X2134" i="2"/>
  <c r="X2146" i="2"/>
  <c r="X2159" i="2"/>
  <c r="X2171" i="2"/>
  <c r="X2185" i="2"/>
  <c r="X2198" i="2"/>
  <c r="X2210" i="2"/>
  <c r="X1916" i="2"/>
  <c r="X1943" i="2"/>
  <c r="X1970" i="2"/>
  <c r="X1991" i="2"/>
  <c r="X2011" i="2"/>
  <c r="X2034" i="2"/>
  <c r="X2055" i="2"/>
  <c r="X2071" i="2"/>
  <c r="X2083" i="2"/>
  <c r="X2097" i="2"/>
  <c r="X2110" i="2"/>
  <c r="X2122" i="2"/>
  <c r="X2135" i="2"/>
  <c r="X2147" i="2"/>
  <c r="X2161" i="2"/>
  <c r="X2174" i="2"/>
  <c r="X2186" i="2"/>
  <c r="X2199" i="2"/>
  <c r="X2211" i="2"/>
  <c r="X1952" i="2"/>
  <c r="X1986" i="2"/>
  <c r="X2019" i="2"/>
  <c r="X2058" i="2"/>
  <c r="X2078" i="2"/>
  <c r="X2099" i="2"/>
  <c r="X2119" i="2"/>
  <c r="X2139" i="2"/>
  <c r="X2162" i="2"/>
  <c r="X2179" i="2"/>
  <c r="X2202" i="2"/>
  <c r="X1953" i="2"/>
  <c r="X1994" i="2"/>
  <c r="X2023" i="2"/>
  <c r="X2059" i="2"/>
  <c r="X2081" i="2"/>
  <c r="X2102" i="2"/>
  <c r="X2123" i="2"/>
  <c r="X2142" i="2"/>
  <c r="X2163" i="2"/>
  <c r="X2183" i="2"/>
  <c r="X2203" i="2"/>
  <c r="X1927" i="2"/>
  <c r="X1971" i="2"/>
  <c r="X2002" i="2"/>
  <c r="X2039" i="2"/>
  <c r="X2067" i="2"/>
  <c r="X2089" i="2"/>
  <c r="X2111" i="2"/>
  <c r="X2129" i="2"/>
  <c r="X2151" i="2"/>
  <c r="X2170" i="2"/>
  <c r="X2191" i="2"/>
  <c r="X1930" i="2"/>
  <c r="X1995" i="2"/>
  <c r="X2043" i="2"/>
  <c r="X2087" i="2"/>
  <c r="X2115" i="2"/>
  <c r="X2153" i="2"/>
  <c r="X2187" i="2"/>
  <c r="X1937" i="2"/>
  <c r="X1999" i="2"/>
  <c r="X2050" i="2"/>
  <c r="X2090" i="2"/>
  <c r="X2126" i="2"/>
  <c r="X2154" i="2"/>
  <c r="X2190" i="2"/>
  <c r="X1948" i="2"/>
  <c r="X2007" i="2"/>
  <c r="X2063" i="2"/>
  <c r="X2094" i="2"/>
  <c r="X2127" i="2"/>
  <c r="X2158" i="2"/>
  <c r="X2193" i="2"/>
  <c r="X1959" i="2"/>
  <c r="X2015" i="2"/>
  <c r="X2065" i="2"/>
  <c r="X2098" i="2"/>
  <c r="X2131" i="2"/>
  <c r="X2166" i="2"/>
  <c r="X2195" i="2"/>
  <c r="X1963" i="2"/>
  <c r="X2018" i="2"/>
  <c r="X2073" i="2"/>
  <c r="X2103" i="2"/>
  <c r="X2137" i="2"/>
  <c r="X2167" i="2"/>
  <c r="X2201" i="2"/>
  <c r="X1975" i="2"/>
  <c r="X2027" i="2"/>
  <c r="X2074" i="2"/>
  <c r="X2106" i="2"/>
  <c r="X2138" i="2"/>
  <c r="X2175" i="2"/>
  <c r="X2206" i="2"/>
  <c r="X1921" i="2"/>
  <c r="X1979" i="2"/>
  <c r="X2042" i="2"/>
  <c r="X2086" i="2"/>
  <c r="X2114" i="2"/>
  <c r="X2150" i="2"/>
  <c r="X2178" i="2"/>
  <c r="X2177" i="2"/>
  <c r="X2209" i="2"/>
  <c r="X2035" i="2"/>
  <c r="X1920" i="2"/>
  <c r="X1978" i="2"/>
  <c r="X2075" i="2"/>
  <c r="X2145" i="2"/>
  <c r="X2113" i="2"/>
  <c r="X636" i="2"/>
  <c r="X809" i="2"/>
  <c r="X1587" i="2"/>
  <c r="X123" i="2"/>
  <c r="X1538" i="2"/>
  <c r="X897" i="2"/>
  <c r="X1788" i="2"/>
  <c r="X359" i="2"/>
  <c r="X1375" i="2"/>
  <c r="X906" i="2"/>
  <c r="X1791" i="2"/>
  <c r="X976" i="2"/>
  <c r="X652" i="2"/>
  <c r="X982" i="2"/>
  <c r="X980" i="2"/>
  <c r="X1464" i="2"/>
  <c r="X1368" i="2"/>
  <c r="X285" i="2"/>
  <c r="X969" i="2"/>
  <c r="X1819" i="2"/>
  <c r="X1233" i="2"/>
  <c r="X507" i="2"/>
  <c r="X1884" i="2"/>
  <c r="X362" i="2"/>
  <c r="X1810" i="2"/>
  <c r="X1161" i="2"/>
  <c r="X1486" i="2"/>
  <c r="X1615" i="2"/>
  <c r="X1543" i="2"/>
  <c r="X1673" i="2"/>
  <c r="X1066" i="2"/>
  <c r="X1209" i="2"/>
  <c r="X827" i="2"/>
  <c r="X1714" i="2"/>
  <c r="X854" i="2"/>
  <c r="X1437" i="2"/>
  <c r="X573" i="2"/>
  <c r="X1214" i="2"/>
  <c r="X315" i="2"/>
  <c r="X1689" i="2"/>
  <c r="X448" i="2"/>
  <c r="X1152" i="2"/>
  <c r="X1691" i="2"/>
  <c r="X1571" i="2"/>
  <c r="X1471" i="2"/>
  <c r="X808" i="2"/>
  <c r="X1230" i="2"/>
  <c r="X554" i="2"/>
  <c r="X1224" i="2"/>
  <c r="X563" i="2"/>
  <c r="X1077" i="2"/>
  <c r="X404" i="2"/>
  <c r="X1703" i="2"/>
  <c r="X449" i="2"/>
  <c r="X945" i="2"/>
  <c r="X1176" i="2"/>
  <c r="X1094" i="2"/>
  <c r="X522" i="2"/>
  <c r="X1044" i="2"/>
  <c r="X1067" i="2"/>
  <c r="X1376" i="2"/>
  <c r="X1422" i="2"/>
  <c r="X1894" i="2"/>
  <c r="X1439" i="2"/>
  <c r="X1828" i="2"/>
  <c r="X487" i="2"/>
  <c r="X1062" i="2"/>
  <c r="X1505" i="2"/>
  <c r="X1688" i="2"/>
  <c r="X1842" i="2"/>
  <c r="X704" i="2"/>
  <c r="X1125" i="2"/>
  <c r="X620" i="2"/>
  <c r="X1441" i="2"/>
  <c r="X1695" i="2"/>
  <c r="X1454" i="2"/>
  <c r="X236" i="2"/>
  <c r="X1472" i="2"/>
  <c r="X1836" i="2"/>
  <c r="X481" i="2"/>
  <c r="X804" i="2"/>
  <c r="X1468" i="2"/>
  <c r="X1034" i="2"/>
  <c r="X1105" i="2"/>
  <c r="X311" i="2"/>
  <c r="X392" i="2"/>
  <c r="X1243" i="2"/>
  <c r="X567" i="2"/>
  <c r="X624" i="2"/>
  <c r="X1570" i="2"/>
  <c r="X750" i="2"/>
  <c r="X1536" i="2"/>
  <c r="X545" i="2"/>
  <c r="X1557" i="2"/>
  <c r="X1408" i="2"/>
  <c r="X1532" i="2"/>
  <c r="X1240" i="2"/>
  <c r="X126" i="2"/>
  <c r="X1110" i="2"/>
  <c r="X1552" i="2"/>
  <c r="X1866" i="2"/>
  <c r="X606" i="2"/>
  <c r="X1333" i="2"/>
  <c r="X1513" i="2"/>
  <c r="X1046" i="2"/>
  <c r="X1834" i="2"/>
  <c r="X294" i="2"/>
  <c r="X1166" i="2"/>
  <c r="X1343" i="2"/>
  <c r="X1159" i="2"/>
  <c r="X1843" i="2"/>
  <c r="X1881" i="2"/>
  <c r="X639" i="2"/>
  <c r="X803" i="2"/>
  <c r="X574" i="2"/>
  <c r="X1584" i="2"/>
  <c r="X1721" i="2"/>
  <c r="X1596" i="2"/>
  <c r="X220" i="2"/>
  <c r="X1765" i="2"/>
  <c r="X1846" i="2"/>
  <c r="X562" i="2"/>
  <c r="X1141" i="2"/>
  <c r="X1071" i="2"/>
  <c r="X772" i="2"/>
  <c r="X1658" i="2"/>
  <c r="X1473" i="2"/>
  <c r="X146" i="2"/>
  <c r="X1242" i="2"/>
  <c r="X1686" i="2"/>
  <c r="X1577" i="2"/>
  <c r="X1699" i="2"/>
  <c r="X145" i="2"/>
  <c r="X1318" i="2"/>
  <c r="X940" i="2"/>
  <c r="X1865" i="2"/>
  <c r="X1291" i="2"/>
  <c r="X309" i="2"/>
  <c r="X991" i="2"/>
  <c r="X726" i="2"/>
  <c r="X1348" i="2"/>
  <c r="X1059" i="2"/>
  <c r="X1421" i="2"/>
  <c r="X1083" i="2"/>
  <c r="X1847" i="2"/>
  <c r="X1474" i="2"/>
  <c r="X519" i="2"/>
  <c r="X934" i="2"/>
  <c r="X664" i="2"/>
  <c r="X1672" i="2"/>
  <c r="X1035" i="2"/>
  <c r="X1255" i="2"/>
  <c r="X1409" i="2"/>
  <c r="X148" i="2"/>
  <c r="X1829" i="2"/>
  <c r="X320" i="2"/>
  <c r="X1747" i="2"/>
  <c r="X1206" i="2"/>
  <c r="X1675" i="2"/>
  <c r="X1693" i="2"/>
  <c r="X558" i="2"/>
  <c r="X571" i="2"/>
  <c r="X1670" i="2"/>
  <c r="X1345" i="2"/>
  <c r="X1339" i="2"/>
  <c r="X324" i="2"/>
  <c r="X263" i="2"/>
  <c r="X1295" i="2"/>
  <c r="X1636" i="2"/>
  <c r="X1824" i="2"/>
  <c r="X1386" i="2"/>
  <c r="X1435" i="2"/>
  <c r="X799" i="2"/>
  <c r="X1899" i="2"/>
  <c r="X1713" i="2"/>
  <c r="X998" i="2"/>
  <c r="X1725" i="2"/>
  <c r="X1775" i="2"/>
  <c r="X891" i="2"/>
  <c r="X319" i="2"/>
  <c r="X948" i="2"/>
  <c r="X1210" i="2"/>
  <c r="X1458" i="2"/>
  <c r="X593" i="2"/>
  <c r="X1194" i="2"/>
  <c r="X1807" i="2"/>
  <c r="X249" i="2"/>
  <c r="X1506" i="2"/>
  <c r="X1453" i="2"/>
  <c r="X1064" i="2"/>
  <c r="X229" i="2"/>
  <c r="X191" i="2"/>
  <c r="X1891" i="2"/>
  <c r="X583" i="2"/>
  <c r="X857" i="2"/>
  <c r="X426" i="2"/>
  <c r="X1813" i="2"/>
  <c r="X1216" i="2"/>
  <c r="X1275" i="2"/>
  <c r="X422" i="2"/>
  <c r="X863" i="2"/>
  <c r="X1871" i="2"/>
  <c r="X576" i="2"/>
  <c r="X740" i="2"/>
  <c r="X298" i="2"/>
  <c r="X1656" i="2"/>
  <c r="X1061" i="2"/>
  <c r="X174" i="2"/>
  <c r="X118" i="2"/>
  <c r="X1774" i="2"/>
  <c r="X1008" i="2"/>
  <c r="X1511" i="2"/>
  <c r="X1619" i="2"/>
  <c r="X1712" i="2"/>
  <c r="X1804" i="2"/>
  <c r="X388" i="2"/>
  <c r="X1129" i="2"/>
  <c r="X873" i="2"/>
  <c r="X1911" i="2"/>
  <c r="X1795" i="2"/>
  <c r="X1868" i="2"/>
  <c r="X1823" i="2"/>
  <c r="X1802" i="2"/>
  <c r="X1293" i="2"/>
  <c r="X318" i="2"/>
  <c r="X1371" i="2"/>
  <c r="X1270" i="2"/>
  <c r="X1115" i="2"/>
  <c r="X1877" i="2"/>
  <c r="X944" i="2"/>
  <c r="X1719" i="2"/>
  <c r="X1754" i="2"/>
  <c r="X140" i="2"/>
  <c r="X1715" i="2"/>
  <c r="X1845" i="2"/>
  <c r="X1782" i="2"/>
  <c r="X1403" i="2"/>
  <c r="X1705" i="2"/>
  <c r="X1781" i="2"/>
  <c r="X1119" i="2"/>
  <c r="X264" i="2"/>
  <c r="X1738" i="2"/>
  <c r="X1257" i="2"/>
  <c r="X1602" i="2"/>
  <c r="X1887" i="2"/>
  <c r="X549" i="2"/>
  <c r="X383" i="2"/>
  <c r="X1786" i="2"/>
  <c r="X745" i="2"/>
  <c r="X1192" i="2"/>
  <c r="X1567" i="2"/>
  <c r="X790" i="2"/>
  <c r="X353" i="2"/>
  <c r="X1579" i="2"/>
  <c r="X1025" i="2"/>
  <c r="X1028" i="2"/>
  <c r="X242" i="2"/>
  <c r="X1861" i="2"/>
  <c r="X1081" i="2"/>
  <c r="X1548" i="2"/>
  <c r="X1521" i="2"/>
  <c r="X1147" i="2"/>
  <c r="X1380" i="2"/>
  <c r="X778" i="2"/>
  <c r="X1771" i="2"/>
  <c r="X1681" i="2"/>
  <c r="X846" i="2"/>
  <c r="X1674" i="2"/>
  <c r="X1628" i="2"/>
  <c r="X1493" i="2"/>
  <c r="X767" i="2"/>
  <c r="X1876" i="2"/>
  <c r="X180" i="2"/>
  <c r="X566" i="2"/>
  <c r="X579" i="2"/>
  <c r="X490" i="2"/>
  <c r="X1852" i="2"/>
  <c r="X669" i="2"/>
  <c r="X430" i="2"/>
  <c r="X1032" i="2"/>
  <c r="X1334" i="2"/>
  <c r="X225" i="2"/>
  <c r="X1586" i="2"/>
  <c r="X358" i="2"/>
  <c r="X1382" i="2"/>
  <c r="X1269" i="2"/>
  <c r="X281" i="2"/>
  <c r="X138" i="2"/>
  <c r="X898" i="2"/>
  <c r="X192" i="2"/>
  <c r="X952" i="2"/>
  <c r="X460" i="2"/>
  <c r="X280" i="2"/>
  <c r="X337" i="2"/>
  <c r="X783" i="2"/>
  <c r="X1212" i="2"/>
  <c r="X183" i="2"/>
  <c r="X1235" i="2"/>
  <c r="X389" i="2"/>
  <c r="X1598" i="2"/>
  <c r="X279" i="2"/>
  <c r="X561" i="2"/>
  <c r="X468" i="2"/>
  <c r="X296" i="2"/>
  <c r="X1228" i="2"/>
  <c r="X1510" i="2"/>
  <c r="X801" i="2"/>
  <c r="X1266" i="2"/>
  <c r="X325" i="2"/>
  <c r="X1287" i="2"/>
  <c r="X1889" i="2"/>
  <c r="X1054" i="2"/>
  <c r="X1709" i="2"/>
  <c r="X1838" i="2"/>
  <c r="X621" i="2"/>
  <c r="X1208" i="2"/>
  <c r="X321" i="2"/>
  <c r="X420" i="2"/>
  <c r="X989" i="2"/>
  <c r="X1268" i="2"/>
  <c r="X167" i="2"/>
  <c r="X886" i="2"/>
  <c r="X1329" i="2"/>
  <c r="X357" i="2"/>
  <c r="X1440" i="2"/>
  <c r="X1801" i="2"/>
  <c r="X1023" i="2"/>
  <c r="X1349" i="2"/>
  <c r="X1726" i="2"/>
  <c r="X121" i="2"/>
  <c r="X848" i="2"/>
  <c r="X1407" i="2"/>
  <c r="X1562" i="2"/>
  <c r="X1773" i="2"/>
  <c r="X222" i="2"/>
  <c r="X295" i="2"/>
  <c r="X841" i="2"/>
  <c r="X1239" i="2"/>
  <c r="X1286" i="2"/>
  <c r="X1405" i="2"/>
  <c r="X1665" i="2"/>
  <c r="X1640" i="2"/>
  <c r="X1794" i="2"/>
  <c r="X1883" i="2"/>
  <c r="X171" i="2"/>
  <c r="X385" i="2"/>
  <c r="X746" i="2"/>
  <c r="X356" i="2"/>
  <c r="X603" i="2"/>
  <c r="X245" i="2"/>
  <c r="X575" i="2"/>
  <c r="X1109" i="2"/>
  <c r="X1108" i="2"/>
  <c r="X1364" i="2"/>
  <c r="X1419" i="2"/>
  <c r="X1605" i="2"/>
  <c r="X326" i="2"/>
  <c r="X445" i="2"/>
  <c r="X881" i="2"/>
  <c r="X1131" i="2"/>
  <c r="X1114" i="2"/>
  <c r="X1370" i="2"/>
  <c r="X1425" i="2"/>
  <c r="X143" i="2"/>
  <c r="X733" i="2"/>
  <c r="X992" i="2"/>
  <c r="X1303" i="2"/>
  <c r="X1679" i="2"/>
  <c r="X1744" i="2"/>
  <c r="X1897" i="2"/>
  <c r="X512" i="2"/>
  <c r="X473" i="2"/>
  <c r="X610" i="2"/>
  <c r="X662" i="2"/>
  <c r="X999" i="2"/>
  <c r="X743" i="2"/>
  <c r="X410" i="2"/>
  <c r="X488" i="2"/>
  <c r="X1299" i="2"/>
  <c r="X1107" i="2"/>
  <c r="X902" i="2"/>
  <c r="X206" i="2"/>
  <c r="X506" i="2"/>
  <c r="X395" i="2"/>
  <c r="X1093" i="2"/>
  <c r="X1479" i="2"/>
  <c r="X1123" i="2"/>
  <c r="X1385" i="2"/>
  <c r="X1168" i="2"/>
  <c r="X352" i="2"/>
  <c r="X1365" i="2"/>
  <c r="X1767" i="2"/>
  <c r="X710" i="2"/>
  <c r="X1455" i="2"/>
  <c r="X1055" i="2"/>
  <c r="X867" i="2"/>
  <c r="X1387" i="2"/>
  <c r="X817" i="2"/>
  <c r="X1393" i="2"/>
  <c r="X1201" i="2"/>
  <c r="X1654" i="2"/>
  <c r="X1151" i="2"/>
  <c r="X1701" i="2"/>
  <c r="X1878" i="2"/>
  <c r="X1193" i="2"/>
  <c r="X1561" i="2"/>
  <c r="X1814" i="2"/>
  <c r="X209" i="2"/>
  <c r="X671" i="2"/>
  <c r="X1111" i="2"/>
  <c r="X1350" i="2"/>
  <c r="X1527" i="2"/>
  <c r="X1608" i="2"/>
  <c r="X1755" i="2"/>
  <c r="X1858" i="2"/>
  <c r="X698" i="2"/>
  <c r="X874" i="2"/>
  <c r="X347" i="2"/>
  <c r="X949" i="2"/>
  <c r="X739" i="2"/>
  <c r="X1253" i="2"/>
  <c r="X1300" i="2"/>
  <c r="X1484" i="2"/>
  <c r="X244" i="2"/>
  <c r="X317" i="2"/>
  <c r="X935" i="2"/>
  <c r="X986" i="2"/>
  <c r="X1306" i="2"/>
  <c r="X1490" i="2"/>
  <c r="X642" i="2"/>
  <c r="X1137" i="2"/>
  <c r="X1431" i="2"/>
  <c r="X1622" i="2"/>
  <c r="X1833" i="2"/>
  <c r="X375" i="2"/>
  <c r="X1087" i="2"/>
  <c r="X1326" i="2"/>
  <c r="X1478" i="2"/>
  <c r="X1685" i="2"/>
  <c r="X1668" i="2"/>
  <c r="X1727" i="2"/>
  <c r="X1903" i="2"/>
  <c r="X223" i="2"/>
  <c r="X469" i="2"/>
  <c r="X784" i="2"/>
  <c r="X1048" i="2"/>
  <c r="X1384" i="2"/>
  <c r="X1475" i="2"/>
  <c r="X1667" i="2"/>
  <c r="X1610" i="2"/>
  <c r="X1732" i="2"/>
  <c r="X1757" i="2"/>
  <c r="X1885" i="2"/>
  <c r="X158" i="2"/>
  <c r="X496" i="2"/>
  <c r="X607" i="2"/>
  <c r="X959" i="2"/>
  <c r="X1207" i="2"/>
  <c r="X1190" i="2"/>
  <c r="X1446" i="2"/>
  <c r="X1502" i="2"/>
  <c r="X1647" i="2"/>
  <c r="X1592" i="2"/>
  <c r="X1820" i="2"/>
  <c r="X1739" i="2"/>
  <c r="X1867" i="2"/>
  <c r="X1906" i="2"/>
  <c r="X417" i="2"/>
  <c r="X178" i="2"/>
  <c r="X627" i="2"/>
  <c r="X520" i="2"/>
  <c r="X996" i="2"/>
  <c r="X1307" i="2"/>
  <c r="X135" i="2"/>
  <c r="X725" i="2"/>
  <c r="X1002" i="2"/>
  <c r="X1313" i="2"/>
  <c r="X293" i="2"/>
  <c r="X1280" i="2"/>
  <c r="X1638" i="2"/>
  <c r="X238" i="2"/>
  <c r="X1247" i="2"/>
  <c r="X1519" i="2"/>
  <c r="X1718" i="2"/>
  <c r="X1862" i="2"/>
  <c r="X685" i="2"/>
  <c r="X1160" i="2"/>
  <c r="X1545" i="2"/>
  <c r="X1650" i="2"/>
  <c r="X1797" i="2"/>
  <c r="X177" i="2"/>
  <c r="X916" i="2"/>
  <c r="X634" i="2"/>
  <c r="X842" i="2"/>
  <c r="X443" i="2"/>
  <c r="X169" i="2"/>
  <c r="X1173" i="2"/>
  <c r="X1412" i="2"/>
  <c r="X1653" i="2"/>
  <c r="X541" i="2"/>
  <c r="X1179" i="2"/>
  <c r="X1418" i="2"/>
  <c r="X302" i="2"/>
  <c r="X1088" i="2"/>
  <c r="X1542" i="2"/>
  <c r="X1856" i="2"/>
  <c r="X1041" i="2"/>
  <c r="X773" i="2"/>
  <c r="X917" i="2"/>
  <c r="X1220" i="2"/>
  <c r="X550" i="2"/>
  <c r="X1226" i="2"/>
  <c r="X768" i="2"/>
  <c r="X1753" i="2"/>
  <c r="X1358" i="2"/>
  <c r="X1612" i="2"/>
  <c r="X1886" i="2"/>
  <c r="X816" i="2"/>
  <c r="X1423" i="2"/>
  <c r="X1666" i="2"/>
  <c r="X1893" i="2"/>
  <c r="X455" i="2"/>
  <c r="X1223" i="2"/>
  <c r="X1261" i="2"/>
  <c r="X1657" i="2"/>
  <c r="X1722" i="2"/>
  <c r="X1875" i="2"/>
  <c r="X736" i="2"/>
  <c r="X868" i="2"/>
  <c r="X1316" i="2"/>
  <c r="X349" i="2"/>
  <c r="X1322" i="2"/>
  <c r="X1169" i="2"/>
  <c r="X1849" i="2"/>
  <c r="X1406" i="2"/>
  <c r="X1660" i="2"/>
  <c r="X1910" i="2"/>
  <c r="X1013" i="2"/>
  <c r="X1504" i="2"/>
  <c r="X1682" i="2"/>
  <c r="X1909" i="2"/>
  <c r="X246" i="2"/>
  <c r="X1590" i="2"/>
  <c r="X717" i="2"/>
  <c r="X1030" i="2"/>
  <c r="X266" i="2"/>
  <c r="X1189" i="2"/>
  <c r="X1178" i="2"/>
  <c r="X1872" i="2"/>
  <c r="X1790" i="2"/>
  <c r="X1128" i="2"/>
  <c r="X1796" i="2"/>
  <c r="X537" i="2"/>
  <c r="X122" i="2"/>
  <c r="X361" i="2"/>
  <c r="X812" i="2"/>
  <c r="X149" i="2"/>
  <c r="X1372" i="2"/>
  <c r="X1282" i="2"/>
  <c r="X1516" i="2"/>
  <c r="X232" i="2"/>
  <c r="X714" i="2"/>
  <c r="X1356" i="2"/>
  <c r="X493" i="2"/>
  <c r="X1522" i="2"/>
  <c r="X1646" i="2"/>
  <c r="X1182" i="2"/>
  <c r="X1902" i="2"/>
  <c r="X1144" i="2"/>
  <c r="X869" i="2"/>
  <c r="X776" i="2"/>
  <c r="X262" i="2"/>
  <c r="X1274" i="2"/>
  <c r="X1312" i="2"/>
  <c r="X161" i="2"/>
  <c r="X1609" i="2"/>
  <c r="X286" i="2"/>
  <c r="X1256" i="2"/>
  <c r="X1748" i="2"/>
  <c r="X304" i="2"/>
  <c r="X782" i="2"/>
  <c r="X1222" i="2"/>
  <c r="X1583" i="2"/>
  <c r="X1730" i="2"/>
  <c r="X1826" i="2"/>
  <c r="X633" i="2"/>
  <c r="X640" i="2"/>
  <c r="X971" i="2"/>
  <c r="X921" i="2"/>
  <c r="X1172" i="2"/>
  <c r="X1355" i="2"/>
  <c r="X231" i="2"/>
  <c r="X693" i="2"/>
  <c r="X1195" i="2"/>
  <c r="X1434" i="2"/>
  <c r="X1547" i="2"/>
  <c r="X832" i="2"/>
  <c r="X1499" i="2"/>
  <c r="X1808" i="2"/>
  <c r="X696" i="2"/>
  <c r="X1215" i="2"/>
  <c r="X1317" i="2"/>
  <c r="X1631" i="2"/>
  <c r="X1708" i="2"/>
  <c r="X1815" i="2"/>
  <c r="X204" i="2"/>
  <c r="X653" i="2"/>
  <c r="X1145" i="2"/>
  <c r="X1304" i="2"/>
  <c r="X1529" i="2"/>
  <c r="X1546" i="2"/>
  <c r="X1706" i="2"/>
  <c r="X1789" i="2"/>
  <c r="X1860" i="2"/>
  <c r="X368" i="2"/>
  <c r="X735" i="2"/>
  <c r="X1079" i="2"/>
  <c r="X1126" i="2"/>
  <c r="X1309" i="2"/>
  <c r="X1559" i="2"/>
  <c r="X1560" i="2"/>
  <c r="X1746" i="2"/>
  <c r="X1803" i="2"/>
  <c r="X1874" i="2"/>
  <c r="X665" i="2"/>
  <c r="X516" i="2"/>
  <c r="X182" i="2"/>
  <c r="X1124" i="2"/>
  <c r="X1503" i="2"/>
  <c r="X477" i="2"/>
  <c r="X1130" i="2"/>
  <c r="X1509" i="2"/>
  <c r="X1024" i="2"/>
  <c r="X1760" i="2"/>
  <c r="X687" i="2"/>
  <c r="X1413" i="2"/>
  <c r="X1798" i="2"/>
  <c r="X414" i="2"/>
  <c r="X984" i="2"/>
  <c r="X1639" i="2"/>
  <c r="X1772" i="2"/>
  <c r="X1900" i="2"/>
  <c r="X708" i="2"/>
  <c r="X729" i="2"/>
  <c r="X580" i="2"/>
  <c r="X694" i="2"/>
  <c r="X1156" i="2"/>
  <c r="X1525" i="2"/>
  <c r="X956" i="2"/>
  <c r="X1162" i="2"/>
  <c r="X1531" i="2"/>
  <c r="X1344" i="2"/>
  <c r="X1792" i="2"/>
  <c r="X964" i="2"/>
  <c r="X116" i="2"/>
  <c r="X1043" i="2"/>
  <c r="X212" i="2"/>
  <c r="X1281" i="2"/>
  <c r="X1467" i="2"/>
  <c r="X1183" i="2"/>
  <c r="X1734" i="2"/>
  <c r="X277" i="2"/>
  <c r="X1416" i="2"/>
  <c r="X1740" i="2"/>
  <c r="X241" i="2"/>
  <c r="X1095" i="2"/>
  <c r="X1389" i="2"/>
  <c r="X1600" i="2"/>
  <c r="X1811" i="2"/>
  <c r="X165" i="2"/>
  <c r="X997" i="2"/>
  <c r="X644" i="2"/>
  <c r="X1377" i="2"/>
  <c r="X1623" i="2"/>
  <c r="X1102" i="2"/>
  <c r="X1758" i="2"/>
  <c r="X437" i="2"/>
  <c r="X1448" i="2"/>
  <c r="X1756" i="2"/>
  <c r="X272" i="2"/>
  <c r="X814" i="2"/>
  <c r="X1238" i="2"/>
  <c r="X1489" i="2"/>
  <c r="X1616" i="2"/>
  <c r="X1763" i="2"/>
  <c r="X289" i="2"/>
  <c r="X1205" i="2"/>
  <c r="X1211" i="2"/>
  <c r="X1574" i="2"/>
  <c r="X1669" i="2"/>
  <c r="X597" i="2"/>
  <c r="X1554" i="2"/>
  <c r="X464" i="2"/>
  <c r="X1302" i="2"/>
  <c r="X1648" i="2"/>
  <c r="X152" i="2"/>
  <c r="X511" i="2"/>
  <c r="X849" i="2"/>
  <c r="X1271" i="2"/>
  <c r="X1512" i="2"/>
  <c r="X478" i="2"/>
  <c r="X1617" i="2"/>
  <c r="X190" i="2"/>
  <c r="X1142" i="2"/>
  <c r="X1568" i="2"/>
  <c r="X1882" i="2"/>
  <c r="X413" i="2"/>
  <c r="X1285" i="2"/>
  <c r="X1491" i="2"/>
  <c r="X1014" i="2"/>
  <c r="X1907" i="2"/>
  <c r="X1500" i="2"/>
  <c r="X439" i="2"/>
  <c r="X1112" i="2"/>
  <c r="X927" i="2"/>
  <c r="X1731" i="2"/>
  <c r="X1188" i="2"/>
  <c r="X1294" i="2"/>
  <c r="X391" i="2"/>
  <c r="X1191" i="2"/>
  <c r="X1085" i="2"/>
  <c r="X1663" i="2"/>
  <c r="X533" i="2"/>
  <c r="X336" i="2"/>
  <c r="X1632" i="2"/>
  <c r="X1634" i="2"/>
  <c r="X166" i="2"/>
  <c r="X255" i="2"/>
  <c r="X335" i="2"/>
  <c r="X363" i="2"/>
  <c r="X1305" i="2"/>
  <c r="X1662" i="2"/>
  <c r="X933" i="2"/>
  <c r="X1452" i="2"/>
  <c r="X1155" i="2"/>
  <c r="X1761" i="2"/>
  <c r="X1497" i="2"/>
  <c r="X1327" i="2"/>
  <c r="X548" i="2"/>
  <c r="X1012" i="2"/>
  <c r="X1461" i="2"/>
  <c r="X1643" i="2"/>
  <c r="X1604" i="2"/>
  <c r="X565" i="2"/>
  <c r="X1507" i="2"/>
  <c r="X560" i="2"/>
  <c r="X1009" i="2"/>
  <c r="X1277" i="2"/>
  <c r="X1762" i="2"/>
  <c r="X184" i="2"/>
  <c r="X484" i="2"/>
  <c r="X233" i="2"/>
  <c r="X856" i="2"/>
  <c r="X1487" i="2"/>
  <c r="X454" i="2"/>
  <c r="X753" i="2"/>
  <c r="X1297" i="2"/>
  <c r="X366" i="2"/>
  <c r="X1120" i="2"/>
  <c r="X1769" i="2"/>
  <c r="X623" i="2"/>
  <c r="X1070" i="2"/>
  <c r="X1540" i="2"/>
  <c r="X1750" i="2"/>
  <c r="X1855" i="2"/>
  <c r="X747" i="2"/>
  <c r="X1241" i="2"/>
  <c r="X1585" i="2"/>
  <c r="X1578" i="2"/>
  <c r="X1764" i="2"/>
  <c r="X1892" i="2"/>
  <c r="X646" i="2"/>
  <c r="X1143" i="2"/>
  <c r="X1254" i="2"/>
  <c r="X1373" i="2"/>
  <c r="X1624" i="2"/>
  <c r="X1778" i="2"/>
  <c r="X216" i="2"/>
  <c r="X837" i="2"/>
  <c r="X379" i="2"/>
  <c r="X1252" i="2"/>
  <c r="X1621" i="2"/>
  <c r="X1258" i="2"/>
  <c r="X207" i="2"/>
  <c r="X1785" i="2"/>
  <c r="X798" i="2"/>
  <c r="X1651" i="2"/>
  <c r="X341" i="2"/>
  <c r="X1320" i="2"/>
  <c r="X1733" i="2"/>
  <c r="X400" i="2"/>
  <c r="X139" i="2"/>
  <c r="X691" i="2"/>
  <c r="X910" i="2"/>
  <c r="X199" i="2"/>
  <c r="X903" i="2"/>
  <c r="X421" i="2"/>
  <c r="X1399" i="2"/>
  <c r="X1038" i="2"/>
  <c r="X452" i="2"/>
  <c r="X1237" i="2"/>
  <c r="X1477" i="2"/>
  <c r="X1606" i="2"/>
  <c r="X1381" i="2"/>
  <c r="X950" i="2"/>
  <c r="X1575" i="2"/>
  <c r="X528" i="2"/>
  <c r="X1078" i="2"/>
  <c r="X1664" i="2"/>
  <c r="X1850" i="2"/>
  <c r="X686" i="2"/>
  <c r="X785" i="2"/>
  <c r="X1563" i="2"/>
  <c r="X1702" i="2"/>
  <c r="X1759" i="2"/>
  <c r="X779" i="2"/>
  <c r="X1749" i="2"/>
  <c r="X592" i="2"/>
  <c r="X1127" i="2"/>
  <c r="X1593" i="2"/>
  <c r="X1680" i="2"/>
  <c r="X1827" i="2"/>
  <c r="X1444" i="2"/>
  <c r="X1450" i="2"/>
  <c r="X1700" i="2"/>
  <c r="X1177" i="2"/>
  <c r="X1724" i="2"/>
  <c r="X1357" i="2"/>
  <c r="X622" i="2"/>
  <c r="X1092" i="2"/>
  <c r="X1098" i="2"/>
  <c r="X1572" i="2"/>
  <c r="X875" i="2"/>
  <c r="X1618" i="2"/>
  <c r="X1398" i="2"/>
  <c r="X1696" i="2"/>
  <c r="X1354" i="2"/>
  <c r="X1676" i="2"/>
  <c r="X1698" i="2"/>
  <c r="X203" i="2"/>
  <c r="X967" i="2"/>
  <c r="X1659" i="2"/>
  <c r="X1174" i="2"/>
  <c r="X1898" i="2"/>
  <c r="X961" i="2"/>
  <c r="X1635" i="2"/>
  <c r="X1859" i="2"/>
  <c r="X911" i="2"/>
  <c r="X1288" i="2"/>
  <c r="X1779" i="2"/>
  <c r="X1430" i="2"/>
  <c r="X616" i="2"/>
  <c r="X179" i="2"/>
  <c r="X364" i="2"/>
  <c r="X718" i="2"/>
  <c r="X792" i="2"/>
  <c r="X397" i="2"/>
  <c r="X1433" i="2"/>
  <c r="X544" i="2"/>
  <c r="X972" i="2"/>
  <c r="X543" i="2"/>
  <c r="X151" i="2"/>
  <c r="X1010" i="2"/>
  <c r="X1040" i="2"/>
  <c r="X471" i="2"/>
  <c r="X1812" i="2"/>
  <c r="X674" i="2"/>
  <c r="X938" i="2"/>
  <c r="X1259" i="2"/>
  <c r="X1018" i="2"/>
  <c r="X494" i="2"/>
  <c r="X1390" i="2"/>
  <c r="X1751" i="2"/>
  <c r="X1844" i="2"/>
  <c r="X423" i="2"/>
  <c r="X1341" i="2"/>
  <c r="X1544" i="2"/>
  <c r="X1787" i="2"/>
  <c r="X475" i="2"/>
  <c r="X456" i="2"/>
  <c r="X1541" i="2"/>
  <c r="X582" i="2"/>
  <c r="X1361" i="2"/>
  <c r="X485" i="2"/>
  <c r="X1558" i="2"/>
  <c r="X793" i="2"/>
  <c r="X1198" i="2"/>
  <c r="X1580" i="2"/>
  <c r="X1854" i="2"/>
  <c r="X995" i="2"/>
  <c r="X1359" i="2"/>
  <c r="X1627" i="2"/>
  <c r="X1853" i="2"/>
  <c r="X738" i="2"/>
  <c r="X196" i="2"/>
  <c r="X853" i="2"/>
  <c r="X701" i="2"/>
  <c r="X172" i="2"/>
  <c r="X629" i="2"/>
  <c r="X503" i="2"/>
  <c r="X1901" i="2"/>
  <c r="X1697" i="2"/>
  <c r="X912" i="2"/>
  <c r="X1236" i="2"/>
  <c r="X1050" i="2"/>
  <c r="X1601" i="2"/>
  <c r="X1397" i="2"/>
  <c r="X350" i="2"/>
  <c r="X1279" i="2"/>
  <c r="X1821" i="2"/>
  <c r="X777" i="2"/>
  <c r="X1603" i="2"/>
  <c r="X1835" i="2"/>
  <c r="X631" i="2"/>
  <c r="X1007" i="2"/>
  <c r="X1335" i="2"/>
  <c r="X1783" i="2"/>
  <c r="X1707" i="2"/>
  <c r="X983" i="2"/>
  <c r="X1284" i="2"/>
  <c r="X1290" i="2"/>
  <c r="X1817" i="2"/>
  <c r="X661" i="2"/>
  <c r="X1743" i="2"/>
  <c r="X1717" i="2"/>
  <c r="X1528" i="2"/>
  <c r="X1060" i="2"/>
  <c r="X1462" i="2"/>
  <c r="X1595" i="2"/>
  <c r="X1366" i="2"/>
  <c r="X1001" i="2"/>
  <c r="X1888" i="2"/>
  <c r="X703" i="2"/>
  <c r="X1770" i="2"/>
  <c r="X1728" i="2"/>
  <c r="X327" i="2"/>
  <c r="X955" i="2"/>
  <c r="X1325" i="2"/>
  <c r="X1481" i="2"/>
  <c r="X486" i="2"/>
  <c r="X1589" i="2"/>
  <c r="X878" i="2"/>
  <c r="X1530" i="2"/>
  <c r="X805" i="2"/>
  <c r="X1428" i="2"/>
  <c r="X822" i="2"/>
  <c r="X1248" i="2"/>
  <c r="X1514" i="2"/>
  <c r="X542" i="2"/>
  <c r="X1642" i="2"/>
  <c r="X700" i="2"/>
  <c r="X1031" i="2"/>
  <c r="X476" i="2"/>
  <c r="X791" i="2"/>
  <c r="X787" i="2"/>
  <c r="X297" i="2"/>
  <c r="X786" i="2"/>
  <c r="X515" i="2"/>
  <c r="X844" i="2"/>
  <c r="X760" i="2"/>
  <c r="X114" i="2"/>
  <c r="X1021" i="2"/>
  <c r="X1229" i="2"/>
  <c r="X1463" i="2"/>
  <c r="X461" i="2"/>
  <c r="X1154" i="2"/>
  <c r="X175" i="2"/>
  <c r="X1264" i="2"/>
  <c r="X1745" i="2"/>
  <c r="X1167" i="2"/>
  <c r="X433" i="2"/>
  <c r="X1033" i="2"/>
  <c r="X643" i="2"/>
  <c r="X415" i="2"/>
  <c r="X1068" i="2"/>
  <c r="X1508" i="2"/>
  <c r="X310" i="2"/>
  <c r="X865" i="2"/>
  <c r="X1234" i="2"/>
  <c r="X1485" i="2"/>
  <c r="X913" i="2"/>
  <c r="X1537" i="2"/>
  <c r="X1793" i="2"/>
  <c r="X719" i="2"/>
  <c r="X1301" i="2"/>
  <c r="X1588" i="2"/>
  <c r="X1799" i="2"/>
  <c r="X510" i="2"/>
  <c r="X880" i="2"/>
  <c r="X1272" i="2"/>
  <c r="X330" i="2"/>
  <c r="X923" i="2"/>
  <c r="X539" i="2"/>
  <c r="X447" i="2"/>
  <c r="X1076" i="2"/>
  <c r="X1524" i="2"/>
  <c r="X381" i="2"/>
  <c r="X1227" i="2"/>
  <c r="X1338" i="2"/>
  <c r="X156" i="2"/>
  <c r="X1073" i="2"/>
  <c r="X1496" i="2"/>
  <c r="X1737" i="2"/>
  <c r="X384" i="2"/>
  <c r="X1006" i="2"/>
  <c r="X1535" i="2"/>
  <c r="X1692" i="2"/>
  <c r="X1839" i="2"/>
  <c r="X618" i="2"/>
  <c r="X1113" i="2"/>
  <c r="X1432" i="2"/>
  <c r="X1683" i="2"/>
  <c r="X1690" i="2"/>
  <c r="X1805" i="2"/>
  <c r="X1908" i="2"/>
  <c r="X432" i="2"/>
  <c r="X551" i="2"/>
  <c r="X895" i="2"/>
  <c r="X1175" i="2"/>
  <c r="X1158" i="2"/>
  <c r="X1414" i="2"/>
  <c r="X1470" i="2"/>
  <c r="X1625" i="2"/>
  <c r="X1576" i="2"/>
  <c r="X1704" i="2"/>
  <c r="X1723" i="2"/>
  <c r="X1851" i="2"/>
  <c r="X1890" i="2"/>
  <c r="X394" i="2"/>
  <c r="X513" i="2"/>
  <c r="X1047" i="2"/>
  <c r="X133" i="2"/>
  <c r="X612" i="2"/>
  <c r="X723" i="2"/>
  <c r="X836" i="2"/>
  <c r="X386" i="2"/>
  <c r="X936" i="2"/>
  <c r="X234" i="2"/>
  <c r="X435" i="2"/>
  <c r="X796" i="2"/>
  <c r="X367" i="2"/>
  <c r="X306" i="2"/>
  <c r="X641" i="2"/>
  <c r="X186" i="2"/>
  <c r="X588" i="2"/>
  <c r="X987" i="2"/>
  <c r="X271" i="2"/>
  <c r="X136" i="2"/>
  <c r="X890" i="2"/>
  <c r="X555" i="2"/>
  <c r="X628" i="2"/>
  <c r="X1148" i="2"/>
  <c r="X1460" i="2"/>
  <c r="X342" i="2"/>
  <c r="X774" i="2"/>
  <c r="X1218" i="2"/>
  <c r="X1469" i="2"/>
  <c r="X1217" i="2"/>
  <c r="X1569" i="2"/>
  <c r="X1809" i="2"/>
  <c r="X766" i="2"/>
  <c r="X684" i="2"/>
  <c r="X617" i="2"/>
  <c r="X181" i="2"/>
  <c r="X523" i="2"/>
  <c r="X1065" i="2"/>
  <c r="X744" i="2"/>
  <c r="X1100" i="2"/>
  <c r="X1315" i="2"/>
  <c r="X164" i="2"/>
  <c r="X429" i="2"/>
  <c r="X742" i="2"/>
  <c r="X1106" i="2"/>
  <c r="X1321" i="2"/>
  <c r="X239" i="2"/>
  <c r="X1249" i="2"/>
  <c r="X1480" i="2"/>
  <c r="X1710" i="2"/>
  <c r="X129" i="2"/>
  <c r="X830" i="2"/>
  <c r="X1246" i="2"/>
  <c r="X1641" i="2"/>
  <c r="X1742" i="2"/>
  <c r="X1863" i="2"/>
  <c r="X382" i="2"/>
  <c r="X918" i="2"/>
  <c r="X1225" i="2"/>
  <c r="X1263" i="2"/>
  <c r="X235" i="2"/>
  <c r="X577" i="2"/>
  <c r="X197" i="2"/>
  <c r="X659" i="2"/>
  <c r="X328" i="2"/>
  <c r="X1221" i="2"/>
  <c r="X1332" i="2"/>
  <c r="X1526" i="2"/>
  <c r="X690" i="2"/>
  <c r="X758" i="2"/>
  <c r="X1082" i="2"/>
  <c r="X1265" i="2"/>
  <c r="X1515" i="2"/>
  <c r="X605" i="2"/>
  <c r="X1184" i="2"/>
  <c r="X1553" i="2"/>
  <c r="X1816" i="2"/>
  <c r="X1904" i="2"/>
  <c r="X900" i="2"/>
  <c r="X1134" i="2"/>
  <c r="X1465" i="2"/>
  <c r="X1564" i="2"/>
  <c r="X1766" i="2"/>
  <c r="X1830" i="2"/>
  <c r="X446" i="2"/>
  <c r="X843" i="2"/>
  <c r="X1096" i="2"/>
  <c r="X1311" i="2"/>
  <c r="X1607" i="2"/>
  <c r="X1626" i="2"/>
  <c r="X1780" i="2"/>
  <c r="X1837" i="2"/>
  <c r="X176" i="2"/>
  <c r="X604" i="2"/>
  <c r="X721" i="2"/>
  <c r="X770" i="2"/>
  <c r="X380" i="2"/>
  <c r="X499" i="2"/>
  <c r="X1019" i="2"/>
  <c r="X440" i="2"/>
  <c r="X1011" i="2"/>
  <c r="X370" i="2"/>
  <c r="X609" i="2"/>
  <c r="X963" i="2"/>
  <c r="X141" i="2"/>
  <c r="X355" i="2"/>
  <c r="X775" i="2"/>
  <c r="X198" i="2"/>
  <c r="X755" i="2"/>
  <c r="X200" i="2"/>
  <c r="X757" i="2"/>
  <c r="X500" i="2"/>
  <c r="X788" i="2"/>
  <c r="X614" i="2"/>
  <c r="X1020" i="2"/>
  <c r="X1267" i="2"/>
  <c r="X1581" i="2"/>
  <c r="X269" i="2"/>
  <c r="X978" i="2"/>
  <c r="X994" i="2"/>
  <c r="X1273" i="2"/>
  <c r="X188" i="2"/>
  <c r="X795" i="2"/>
  <c r="X1319" i="2"/>
  <c r="X1630" i="2"/>
  <c r="X1905" i="2"/>
  <c r="X724" i="2"/>
  <c r="X1278" i="2"/>
  <c r="X570" i="2"/>
  <c r="X789" i="2"/>
  <c r="X194" i="2"/>
  <c r="X532" i="2"/>
  <c r="X751" i="2"/>
  <c r="X214" i="2"/>
  <c r="X835" i="2"/>
  <c r="X1004" i="2"/>
  <c r="X1260" i="2"/>
  <c r="X1379" i="2"/>
  <c r="X1629" i="2"/>
  <c r="X502" i="2"/>
  <c r="X613" i="2"/>
  <c r="X870" i="2"/>
  <c r="X1074" i="2"/>
  <c r="X1362" i="2"/>
  <c r="X1520" i="2"/>
  <c r="X462" i="2"/>
  <c r="X800" i="2"/>
  <c r="X1424" i="2"/>
  <c r="X1671" i="2"/>
  <c r="X1736" i="2"/>
  <c r="X1896" i="2"/>
  <c r="X599" i="2"/>
  <c r="X1199" i="2"/>
  <c r="X1438" i="2"/>
  <c r="X1551" i="2"/>
  <c r="X1620" i="2"/>
  <c r="X1735" i="2"/>
  <c r="X1895" i="2"/>
  <c r="X159" i="2"/>
  <c r="X501" i="2"/>
  <c r="X752" i="2"/>
  <c r="X1016" i="2"/>
  <c r="X1400" i="2"/>
  <c r="X1459" i="2"/>
  <c r="X458" i="2"/>
  <c r="X741" i="2"/>
  <c r="X210" i="2"/>
  <c r="X283" i="2"/>
  <c r="X730" i="2"/>
  <c r="X584" i="2"/>
  <c r="X1053" i="2"/>
  <c r="X1204" i="2"/>
  <c r="X1323" i="2"/>
  <c r="X1573" i="2"/>
  <c r="X518" i="2"/>
  <c r="X924" i="2"/>
  <c r="X1099" i="2"/>
  <c r="X208" i="2"/>
  <c r="X514" i="2"/>
  <c r="X505" i="2"/>
  <c r="X797" i="2"/>
  <c r="X119" i="2"/>
  <c r="X688" i="2"/>
  <c r="X670" i="2"/>
  <c r="X715" i="2"/>
  <c r="X941" i="2"/>
  <c r="X153" i="2"/>
  <c r="X615" i="2"/>
  <c r="X224" i="2"/>
  <c r="X498" i="2"/>
  <c r="X521" i="2"/>
  <c r="X781" i="2"/>
  <c r="X882" i="2"/>
  <c r="X268" i="2"/>
  <c r="X323" i="2"/>
  <c r="X635" i="2"/>
  <c r="X925" i="2"/>
  <c r="X257" i="2"/>
  <c r="X591" i="2"/>
  <c r="X1165" i="2"/>
  <c r="X538" i="2"/>
  <c r="X821" i="2"/>
  <c r="X436" i="2"/>
  <c r="X954" i="2"/>
  <c r="X150" i="2"/>
  <c r="X979" i="2"/>
  <c r="X988" i="2"/>
  <c r="X1276" i="2"/>
  <c r="X1427" i="2"/>
  <c r="X1613" i="2"/>
  <c r="X406" i="2"/>
  <c r="X709" i="2"/>
  <c r="X993" i="2"/>
  <c r="X1026" i="2"/>
  <c r="X1378" i="2"/>
  <c r="X1466" i="2"/>
  <c r="X526" i="2"/>
  <c r="X1089" i="2"/>
  <c r="X1328" i="2"/>
  <c r="X1655" i="2"/>
  <c r="X1784" i="2"/>
  <c r="X1912" i="2"/>
  <c r="X535" i="2"/>
  <c r="X1022" i="2"/>
  <c r="X219" i="2"/>
  <c r="X305" i="2"/>
  <c r="X960" i="2"/>
  <c r="X794" i="2"/>
  <c r="X251" i="2"/>
  <c r="X331" i="2"/>
  <c r="X922" i="2"/>
  <c r="X756" i="2"/>
  <c r="X552" i="2"/>
  <c r="X734" i="2"/>
  <c r="X1213" i="2"/>
  <c r="X1196" i="2"/>
  <c r="X1388" i="2"/>
  <c r="X1411" i="2"/>
  <c r="X1597" i="2"/>
  <c r="X676" i="2"/>
  <c r="X658" i="2"/>
  <c r="X908" i="2"/>
  <c r="X806" i="2"/>
  <c r="X1219" i="2"/>
  <c r="X1202" i="2"/>
  <c r="X1394" i="2"/>
  <c r="X1417" i="2"/>
  <c r="X259" i="2"/>
  <c r="X581" i="2"/>
  <c r="X1045" i="2"/>
  <c r="X1296" i="2"/>
  <c r="X1483" i="2"/>
  <c r="X1582" i="2"/>
  <c r="X1729" i="2"/>
  <c r="X1832" i="2"/>
  <c r="X480" i="2"/>
  <c r="X943" i="2"/>
  <c r="X990" i="2"/>
  <c r="X1310" i="2"/>
  <c r="X1494" i="2"/>
  <c r="X1677" i="2"/>
  <c r="X1652" i="2"/>
  <c r="X131" i="2"/>
  <c r="X354" i="2"/>
  <c r="X546" i="2"/>
  <c r="X377" i="2"/>
  <c r="X625" i="2"/>
  <c r="X765" i="2"/>
  <c r="X728" i="2"/>
  <c r="X985" i="2"/>
  <c r="X125" i="2"/>
  <c r="X316" i="2"/>
  <c r="X572" i="2"/>
  <c r="X371" i="2"/>
  <c r="X595" i="2"/>
  <c r="X759" i="2"/>
  <c r="X909" i="2"/>
  <c r="X860" i="2"/>
  <c r="X680" i="2"/>
  <c r="X303" i="2"/>
  <c r="X894" i="2"/>
  <c r="X160" i="2"/>
  <c r="X211" i="2"/>
  <c r="X402" i="2"/>
  <c r="X265" i="2"/>
  <c r="X489" i="2"/>
  <c r="X673" i="2"/>
  <c r="X845" i="2"/>
  <c r="X754" i="2"/>
  <c r="X252" i="2"/>
  <c r="X237" i="2"/>
  <c r="X396" i="2"/>
  <c r="X638" i="2"/>
  <c r="X483" i="2"/>
  <c r="X699" i="2"/>
  <c r="X807" i="2"/>
  <c r="X748" i="2"/>
  <c r="X134" i="2"/>
  <c r="X408" i="2"/>
  <c r="X527" i="2"/>
  <c r="X819" i="2"/>
  <c r="X1069" i="2"/>
  <c r="X608" i="2"/>
  <c r="X273" i="2"/>
  <c r="X649" i="2"/>
  <c r="X762" i="2"/>
  <c r="X213" i="2"/>
  <c r="X654" i="2"/>
  <c r="X892" i="2"/>
  <c r="X965" i="2"/>
  <c r="X137" i="2"/>
  <c r="X479" i="2"/>
  <c r="X953" i="2"/>
  <c r="X1157" i="2"/>
  <c r="X1084" i="2"/>
  <c r="X1244" i="2"/>
  <c r="X1404" i="2"/>
  <c r="X1395" i="2"/>
  <c r="X1495" i="2"/>
  <c r="X1645" i="2"/>
  <c r="X278" i="2"/>
  <c r="X598" i="2"/>
  <c r="X525" i="2"/>
  <c r="X833" i="2"/>
  <c r="X838" i="2"/>
  <c r="X1171" i="2"/>
  <c r="X1090" i="2"/>
  <c r="X1250" i="2"/>
  <c r="X1410" i="2"/>
  <c r="X1401" i="2"/>
  <c r="X1501" i="2"/>
  <c r="X270" i="2"/>
  <c r="X637" i="2"/>
  <c r="X864" i="2"/>
  <c r="X1072" i="2"/>
  <c r="X1456" i="2"/>
  <c r="X1518" i="2"/>
  <c r="X1534" i="2"/>
  <c r="X1720" i="2"/>
  <c r="X1777" i="2"/>
  <c r="X1848" i="2"/>
  <c r="X416" i="2"/>
  <c r="X655" i="2"/>
  <c r="X975" i="2"/>
  <c r="X1150" i="2"/>
  <c r="X168" i="2"/>
  <c r="X314" i="2"/>
  <c r="X195" i="2"/>
  <c r="X418" i="2"/>
  <c r="X345" i="2"/>
  <c r="X657" i="2"/>
  <c r="X970" i="2"/>
  <c r="X834" i="2"/>
  <c r="X157" i="2"/>
  <c r="X444" i="2"/>
  <c r="X339" i="2"/>
  <c r="X683" i="2"/>
  <c r="X855" i="2"/>
  <c r="X828" i="2"/>
  <c r="X376" i="2"/>
  <c r="X559" i="2"/>
  <c r="X905" i="2"/>
  <c r="X668" i="2"/>
  <c r="X530" i="2"/>
  <c r="X425" i="2"/>
  <c r="X920" i="2"/>
  <c r="X712" i="2"/>
  <c r="X1017" i="2"/>
  <c r="X656" i="2"/>
  <c r="X524" i="2"/>
  <c r="X387" i="2"/>
  <c r="X731" i="2"/>
  <c r="X706" i="2"/>
  <c r="X1057" i="2"/>
  <c r="X536" i="2"/>
  <c r="X647" i="2"/>
  <c r="X888" i="2"/>
  <c r="X282" i="2"/>
  <c r="X529" i="2"/>
  <c r="X720" i="2"/>
  <c r="X672" i="2"/>
  <c r="X491" i="2"/>
  <c r="X901" i="2"/>
  <c r="X360" i="2"/>
  <c r="X727" i="2"/>
  <c r="X1117" i="2"/>
  <c r="X1116" i="2"/>
  <c r="X1340" i="2"/>
  <c r="X1331" i="2"/>
  <c r="X1517" i="2"/>
  <c r="X258" i="2"/>
  <c r="X534" i="2"/>
  <c r="X645" i="2"/>
  <c r="X732" i="2"/>
  <c r="X1139" i="2"/>
  <c r="X1122" i="2"/>
  <c r="X1346" i="2"/>
  <c r="X1337" i="2"/>
  <c r="X1523" i="2"/>
  <c r="X261" i="2"/>
  <c r="X981" i="2"/>
  <c r="X1200" i="2"/>
  <c r="X1383" i="2"/>
  <c r="X1687" i="2"/>
  <c r="X1752" i="2"/>
  <c r="X1873" i="2"/>
  <c r="X193" i="2"/>
  <c r="X932" i="2"/>
  <c r="X1231" i="2"/>
  <c r="X117" i="2"/>
  <c r="X442" i="2"/>
  <c r="X369" i="2"/>
  <c r="X681" i="2"/>
  <c r="X907" i="2"/>
  <c r="X130" i="2"/>
  <c r="X276" i="2"/>
  <c r="X267" i="2"/>
  <c r="X587" i="2"/>
  <c r="X815" i="2"/>
  <c r="X884" i="2"/>
  <c r="X424" i="2"/>
  <c r="X663" i="2"/>
  <c r="X1029" i="2"/>
  <c r="X1245" i="2"/>
  <c r="X1132" i="2"/>
  <c r="X1324" i="2"/>
  <c r="X1283" i="2"/>
  <c r="X1443" i="2"/>
  <c r="X1565" i="2"/>
  <c r="X228" i="2"/>
  <c r="X374" i="2"/>
  <c r="X365" i="2"/>
  <c r="X677" i="2"/>
  <c r="X1039" i="2"/>
  <c r="X1091" i="2"/>
  <c r="X1251" i="2"/>
  <c r="X1138" i="2"/>
  <c r="X1330" i="2"/>
  <c r="X1289" i="2"/>
  <c r="X1449" i="2"/>
  <c r="X256" i="2"/>
  <c r="X590" i="2"/>
  <c r="X966" i="2"/>
  <c r="X1185" i="2"/>
  <c r="X1232" i="2"/>
  <c r="X1351" i="2"/>
  <c r="X1633" i="2"/>
  <c r="X1614" i="2"/>
  <c r="X1768" i="2"/>
  <c r="X1857" i="2"/>
  <c r="X142" i="2"/>
  <c r="X626" i="2"/>
  <c r="X889" i="2"/>
  <c r="X1135" i="2"/>
  <c r="X1118" i="2"/>
  <c r="X1374" i="2"/>
  <c r="X1429" i="2"/>
  <c r="X1599" i="2"/>
  <c r="X1556" i="2"/>
  <c r="X1684" i="2"/>
  <c r="X1806" i="2"/>
  <c r="X1831" i="2"/>
  <c r="X1870" i="2"/>
  <c r="X692" i="2"/>
  <c r="X373" i="2"/>
  <c r="X811" i="2"/>
  <c r="X1097" i="2"/>
  <c r="X1080" i="2"/>
  <c r="X1336" i="2"/>
  <c r="X1391" i="2"/>
  <c r="X248" i="2"/>
  <c r="X586" i="2"/>
  <c r="X697" i="2"/>
  <c r="X810" i="2"/>
  <c r="X292" i="2"/>
  <c r="X411" i="2"/>
  <c r="X831" i="2"/>
  <c r="X247" i="2"/>
  <c r="X695" i="2"/>
  <c r="X1149" i="2"/>
  <c r="X1140" i="2"/>
  <c r="X1396" i="2"/>
  <c r="X1451" i="2"/>
  <c r="X1637" i="2"/>
  <c r="X390" i="2"/>
  <c r="X509" i="2"/>
  <c r="X716" i="2"/>
  <c r="X1163" i="2"/>
  <c r="X1146" i="2"/>
  <c r="X1402" i="2"/>
  <c r="X1457" i="2"/>
  <c r="X660" i="2"/>
  <c r="X763" i="2"/>
  <c r="X1056" i="2"/>
  <c r="X1367" i="2"/>
  <c r="X1711" i="2"/>
  <c r="X1776" i="2"/>
  <c r="X1840" i="2"/>
  <c r="X678" i="2"/>
  <c r="X862" i="2"/>
  <c r="X1262" i="2"/>
  <c r="X1445" i="2"/>
  <c r="X1661" i="2"/>
  <c r="X1644" i="2"/>
  <c r="X1818" i="2"/>
  <c r="X1879" i="2"/>
  <c r="X127" i="2"/>
  <c r="X405" i="2"/>
  <c r="X929" i="2"/>
  <c r="X1000" i="2"/>
  <c r="X1352" i="2"/>
  <c r="X1488" i="2"/>
  <c r="X1649" i="2"/>
  <c r="X1594" i="2"/>
  <c r="X1716" i="2"/>
  <c r="X1741" i="2"/>
  <c r="X1869" i="2"/>
  <c r="X115" i="2"/>
  <c r="X240" i="2"/>
  <c r="X227" i="2"/>
  <c r="X322" i="2"/>
  <c r="X450" i="2"/>
  <c r="X578" i="2"/>
  <c r="X313" i="2"/>
  <c r="X441" i="2"/>
  <c r="X569" i="2"/>
  <c r="X689" i="2"/>
  <c r="X968" i="2"/>
  <c r="X861" i="2"/>
  <c r="X915" i="2"/>
  <c r="X802" i="2"/>
  <c r="X1049" i="2"/>
  <c r="X202" i="2"/>
  <c r="X189" i="2"/>
  <c r="X284" i="2"/>
  <c r="X412" i="2"/>
  <c r="X540" i="2"/>
  <c r="X275" i="2"/>
  <c r="X403" i="2"/>
  <c r="X531" i="2"/>
  <c r="X651" i="2"/>
  <c r="X930" i="2"/>
  <c r="X823" i="2"/>
  <c r="X722" i="2"/>
  <c r="X764" i="2"/>
  <c r="X974" i="2"/>
  <c r="X230" i="2"/>
  <c r="X312" i="2"/>
  <c r="X568" i="2"/>
  <c r="X431" i="2"/>
  <c r="X679" i="2"/>
  <c r="X851" i="2"/>
  <c r="X128" i="2"/>
  <c r="X250" i="2"/>
  <c r="X243" i="2"/>
  <c r="X338" i="2"/>
  <c r="X466" i="2"/>
  <c r="X594" i="2"/>
  <c r="X329" i="2"/>
  <c r="X457" i="2"/>
  <c r="X585" i="2"/>
  <c r="X705" i="2"/>
  <c r="X749" i="2"/>
  <c r="X877" i="2"/>
  <c r="X931" i="2"/>
  <c r="X818" i="2"/>
  <c r="X1063" i="2"/>
  <c r="X218" i="2"/>
  <c r="X205" i="2"/>
  <c r="X300" i="2"/>
  <c r="X428" i="2"/>
  <c r="X556" i="2"/>
  <c r="X291" i="2"/>
  <c r="X419" i="2"/>
  <c r="X547" i="2"/>
  <c r="X667" i="2"/>
  <c r="X946" i="2"/>
  <c r="X839" i="2"/>
  <c r="X893" i="2"/>
  <c r="X780" i="2"/>
  <c r="X1005" i="2"/>
  <c r="X260" i="2"/>
  <c r="X344" i="2"/>
  <c r="X600" i="2"/>
  <c r="X463" i="2"/>
  <c r="X711" i="2"/>
  <c r="X883" i="2"/>
  <c r="X824" i="2"/>
  <c r="X1133" i="2"/>
  <c r="X124" i="2"/>
  <c r="X346" i="2"/>
  <c r="X602" i="2"/>
  <c r="X465" i="2"/>
  <c r="X713" i="2"/>
  <c r="X885" i="2"/>
  <c r="X826" i="2"/>
  <c r="X226" i="2"/>
  <c r="X308" i="2"/>
  <c r="X564" i="2"/>
  <c r="X427" i="2"/>
  <c r="X675" i="2"/>
  <c r="X847" i="2"/>
  <c r="X144" i="2"/>
  <c r="X163" i="2"/>
  <c r="X290" i="2"/>
  <c r="X482" i="2"/>
  <c r="X682" i="2"/>
  <c r="X409" i="2"/>
  <c r="X601" i="2"/>
  <c r="X904" i="2"/>
  <c r="X829" i="2"/>
  <c r="X947" i="2"/>
  <c r="X866" i="2"/>
  <c r="X170" i="2"/>
  <c r="X221" i="2"/>
  <c r="X348" i="2"/>
  <c r="X508" i="2"/>
  <c r="X307" i="2"/>
  <c r="X467" i="2"/>
  <c r="X619" i="2"/>
  <c r="X962" i="2"/>
  <c r="X887" i="2"/>
  <c r="X973" i="2"/>
  <c r="X1037" i="2"/>
  <c r="X217" i="2"/>
  <c r="X504" i="2"/>
  <c r="X495" i="2"/>
  <c r="X958" i="2"/>
  <c r="X113" i="2"/>
  <c r="X147" i="2"/>
  <c r="X274" i="2"/>
  <c r="X434" i="2"/>
  <c r="X650" i="2"/>
  <c r="X393" i="2"/>
  <c r="X553" i="2"/>
  <c r="X737" i="2"/>
  <c r="X813" i="2"/>
  <c r="X899" i="2"/>
  <c r="X850" i="2"/>
  <c r="X154" i="2"/>
  <c r="X173" i="2"/>
  <c r="X332" i="2"/>
  <c r="X492" i="2"/>
  <c r="X702" i="2"/>
  <c r="X451" i="2"/>
  <c r="X630" i="2"/>
  <c r="X914" i="2"/>
  <c r="X871" i="2"/>
  <c r="X957" i="2"/>
  <c r="X876" i="2"/>
  <c r="X185" i="2"/>
  <c r="X472" i="2"/>
  <c r="X399" i="2"/>
  <c r="X926" i="2"/>
  <c r="X937" i="2"/>
  <c r="X1101" i="2"/>
  <c r="X187" i="2"/>
  <c r="X474" i="2"/>
  <c r="X401" i="2"/>
  <c r="X928" i="2"/>
  <c r="X939" i="2"/>
  <c r="X162" i="2"/>
  <c r="X372" i="2"/>
  <c r="X299" i="2"/>
  <c r="X611" i="2"/>
  <c r="X1003" i="2"/>
  <c r="X852" i="2"/>
  <c r="X648" i="2"/>
  <c r="X351" i="2"/>
  <c r="X771" i="2"/>
  <c r="X872" i="2"/>
  <c r="X1197" i="2"/>
  <c r="X1052" i="2"/>
  <c r="X1180" i="2"/>
  <c r="X1308" i="2"/>
  <c r="X1436" i="2"/>
  <c r="X1363" i="2"/>
  <c r="X1492" i="2"/>
  <c r="X1549" i="2"/>
  <c r="X132" i="2"/>
  <c r="X253" i="2"/>
  <c r="X470" i="2"/>
  <c r="X333" i="2"/>
  <c r="X589" i="2"/>
  <c r="X769" i="2"/>
  <c r="X951" i="2"/>
  <c r="X1075" i="2"/>
  <c r="X1203" i="2"/>
  <c r="X1058" i="2"/>
  <c r="X1186" i="2"/>
  <c r="X1314" i="2"/>
  <c r="X1442" i="2"/>
  <c r="X1369" i="2"/>
  <c r="X1498" i="2"/>
  <c r="X1555" i="2"/>
  <c r="X398" i="2"/>
  <c r="X517" i="2"/>
  <c r="X1027" i="2"/>
  <c r="X1153" i="2"/>
  <c r="X1136" i="2"/>
  <c r="X1392" i="2"/>
  <c r="X1447" i="2"/>
  <c r="X1611" i="2"/>
  <c r="X1566" i="2"/>
  <c r="X1694" i="2"/>
  <c r="X1822" i="2"/>
  <c r="X1841" i="2"/>
  <c r="X1880" i="2"/>
  <c r="X288" i="2"/>
  <c r="X407" i="2"/>
  <c r="X825" i="2"/>
  <c r="X1103" i="2"/>
  <c r="X1086" i="2"/>
  <c r="X1342" i="2"/>
  <c r="X155" i="2"/>
  <c r="X378" i="2"/>
  <c r="X666" i="2"/>
  <c r="X497" i="2"/>
  <c r="X896" i="2"/>
  <c r="X1015" i="2"/>
  <c r="X858" i="2"/>
  <c r="X254" i="2"/>
  <c r="X340" i="2"/>
  <c r="X596" i="2"/>
  <c r="X459" i="2"/>
  <c r="X707" i="2"/>
  <c r="X879" i="2"/>
  <c r="X820" i="2"/>
  <c r="X201" i="2"/>
  <c r="X287" i="2"/>
  <c r="X942" i="2"/>
  <c r="X840" i="2"/>
  <c r="X1181" i="2"/>
  <c r="X1036" i="2"/>
  <c r="X1164" i="2"/>
  <c r="X1292" i="2"/>
  <c r="X1420" i="2"/>
  <c r="X1347" i="2"/>
  <c r="X1476" i="2"/>
  <c r="X1533" i="2"/>
  <c r="X120" i="2"/>
  <c r="X215" i="2"/>
  <c r="X438" i="2"/>
  <c r="X301" i="2"/>
  <c r="X557" i="2"/>
  <c r="X977" i="2"/>
  <c r="X919" i="2"/>
  <c r="X1051" i="2"/>
  <c r="X1187" i="2"/>
  <c r="X1042" i="2"/>
  <c r="X1170" i="2"/>
  <c r="X1298" i="2"/>
  <c r="X1426" i="2"/>
  <c r="X1353" i="2"/>
  <c r="X1482" i="2"/>
  <c r="X1539" i="2"/>
  <c r="X334" i="2"/>
  <c r="X453" i="2"/>
  <c r="X859" i="2"/>
  <c r="X1121" i="2"/>
  <c r="X1104" i="2"/>
  <c r="X1360" i="2"/>
  <c r="X1415" i="2"/>
  <c r="X1591" i="2"/>
  <c r="X1550" i="2"/>
  <c r="X1678" i="2"/>
  <c r="X1800" i="2"/>
  <c r="X1825" i="2"/>
  <c r="X1864" i="2"/>
  <c r="X632" i="2"/>
  <c r="X343" i="2"/>
  <c r="X761" i="2"/>
  <c r="D53" i="2"/>
  <c r="BB28" i="2"/>
  <c r="BD28" i="2" s="1"/>
  <c r="G37" i="2"/>
  <c r="F37" i="2"/>
  <c r="I37" i="2" s="1"/>
  <c r="X42" i="11"/>
  <c r="Q43" i="11"/>
  <c r="E95" i="2"/>
  <c r="F95" i="2" s="1"/>
  <c r="K49" i="11"/>
  <c r="A48" i="11"/>
  <c r="E46" i="11"/>
  <c r="N39" i="4"/>
  <c r="O38" i="4" s="1"/>
  <c r="D96" i="2"/>
  <c r="C96" i="2"/>
  <c r="B96" i="2"/>
  <c r="G96" i="2"/>
  <c r="A96" i="2"/>
  <c r="B47" i="11"/>
  <c r="C47" i="11"/>
  <c r="D47" i="11"/>
  <c r="F47" i="11"/>
  <c r="D40" i="2" l="1"/>
  <c r="Z2011" i="2" s="1"/>
  <c r="H40" i="2"/>
  <c r="E52" i="2"/>
  <c r="E39" i="2" s="1"/>
  <c r="BB26" i="2"/>
  <c r="BD26" i="2" s="1"/>
  <c r="F38" i="2"/>
  <c r="I38" i="2" s="1"/>
  <c r="BB27" i="2"/>
  <c r="BD27" i="2" s="1"/>
  <c r="D55" i="2"/>
  <c r="H42" i="2"/>
  <c r="H41" i="2"/>
  <c r="D54" i="2"/>
  <c r="Q44" i="11"/>
  <c r="X43" i="11"/>
  <c r="E47" i="11"/>
  <c r="E96" i="2"/>
  <c r="F96" i="2" s="1"/>
  <c r="N40" i="4"/>
  <c r="O39" i="4" s="1"/>
  <c r="C97" i="2"/>
  <c r="B97" i="2"/>
  <c r="G97" i="2"/>
  <c r="A97" i="2"/>
  <c r="D97" i="2"/>
  <c r="C48" i="11"/>
  <c r="D48" i="11"/>
  <c r="F48" i="11"/>
  <c r="B48" i="11"/>
  <c r="K50" i="11"/>
  <c r="A49" i="11"/>
  <c r="Z160" i="2" l="1"/>
  <c r="Z1718" i="2"/>
  <c r="Z1747" i="2"/>
  <c r="Z717" i="2"/>
  <c r="Z660" i="2"/>
  <c r="Z380" i="2"/>
  <c r="Z455" i="2"/>
  <c r="Z487" i="2"/>
  <c r="Z1343" i="2"/>
  <c r="Z725" i="2"/>
  <c r="Z242" i="2"/>
  <c r="Z512" i="2"/>
  <c r="Z1765" i="2"/>
  <c r="Z202" i="2"/>
  <c r="Z246" i="2"/>
  <c r="Z702" i="2"/>
  <c r="Z1884" i="2"/>
  <c r="Z1399" i="2"/>
  <c r="Z891" i="2"/>
  <c r="Z524" i="2"/>
  <c r="Z552" i="2"/>
  <c r="Z1811" i="2"/>
  <c r="Z1086" i="2"/>
  <c r="Z363" i="2"/>
  <c r="Z1492" i="2"/>
  <c r="Z772" i="2"/>
  <c r="Z950" i="2"/>
  <c r="Z1267" i="2"/>
  <c r="Z1881" i="2"/>
  <c r="Z329" i="2"/>
  <c r="Z1843" i="2"/>
  <c r="Z1332" i="2"/>
  <c r="Z848" i="2"/>
  <c r="Z815" i="2"/>
  <c r="Z1763" i="2"/>
  <c r="Z1892" i="2"/>
  <c r="Z1042" i="2"/>
  <c r="Z1213" i="2"/>
  <c r="Z1138" i="2"/>
  <c r="Z519" i="2"/>
  <c r="Z953" i="2"/>
  <c r="Z690" i="2"/>
  <c r="Z1689" i="2"/>
  <c r="Z952" i="2"/>
  <c r="Z456" i="2"/>
  <c r="Z1413" i="2"/>
  <c r="Z414" i="2"/>
  <c r="Z1605" i="2"/>
  <c r="Z752" i="2"/>
  <c r="Z1676" i="2"/>
  <c r="Z1641" i="2"/>
  <c r="Z476" i="2"/>
  <c r="Z926" i="2"/>
  <c r="Z1001" i="2"/>
  <c r="Z605" i="2"/>
  <c r="Z1362" i="2"/>
  <c r="Z1434" i="2"/>
  <c r="Z176" i="2"/>
  <c r="Z1160" i="2"/>
  <c r="Z190" i="2"/>
  <c r="Z1338" i="2"/>
  <c r="Z1406" i="2"/>
  <c r="Z602" i="2"/>
  <c r="Z347" i="2"/>
  <c r="Z610" i="2"/>
  <c r="Z1840" i="2"/>
  <c r="Z1215" i="2"/>
  <c r="Z1048" i="2"/>
  <c r="Z1352" i="2"/>
  <c r="Z786" i="2"/>
  <c r="Z898" i="2"/>
  <c r="Z1208" i="2"/>
  <c r="Z315" i="2"/>
  <c r="Z1908" i="2"/>
  <c r="Z1868" i="2"/>
  <c r="Z457" i="2"/>
  <c r="Z1463" i="2"/>
  <c r="Z664" i="2"/>
  <c r="Z1856" i="2"/>
  <c r="Z1759" i="2"/>
  <c r="Z185" i="2"/>
  <c r="Z560" i="2"/>
  <c r="Z1456" i="2"/>
  <c r="Z578" i="2"/>
  <c r="Z1877" i="2"/>
  <c r="Z318" i="2"/>
  <c r="Z813" i="2"/>
  <c r="Z1805" i="2"/>
  <c r="Z1731" i="2"/>
  <c r="Z362" i="2"/>
  <c r="Z1385" i="2"/>
  <c r="Z1720" i="2"/>
  <c r="Z1808" i="2"/>
  <c r="Z800" i="2"/>
  <c r="Z1133" i="2"/>
  <c r="Z1379" i="2"/>
  <c r="Z1595" i="2"/>
  <c r="Z281" i="2"/>
  <c r="Z1504" i="2"/>
  <c r="Z1564" i="2"/>
  <c r="Z181" i="2"/>
  <c r="Z1727" i="2"/>
  <c r="Z1192" i="2"/>
  <c r="Z718" i="2"/>
  <c r="Z258" i="2"/>
  <c r="Z1025" i="2"/>
  <c r="Z1784" i="2"/>
  <c r="Z1664" i="2"/>
  <c r="Z511" i="2"/>
  <c r="Z1450" i="2"/>
  <c r="Z1266" i="2"/>
  <c r="Z1444" i="2"/>
  <c r="Z1813" i="2"/>
  <c r="Z1106" i="2"/>
  <c r="Z1070" i="2"/>
  <c r="Z241" i="2"/>
  <c r="Z1552" i="2"/>
  <c r="Z1603" i="2"/>
  <c r="Z744" i="2"/>
  <c r="Z226" i="2"/>
  <c r="Z1609" i="2"/>
  <c r="Z1322" i="2"/>
  <c r="Z391" i="2"/>
  <c r="Z603" i="2"/>
  <c r="Z1629" i="2"/>
  <c r="Z884" i="2"/>
  <c r="Z440" i="2"/>
  <c r="Z871" i="2"/>
  <c r="Z1815" i="2"/>
  <c r="Z1622" i="2"/>
  <c r="Z1198" i="2"/>
  <c r="Z1644" i="2"/>
  <c r="Z1584" i="2"/>
  <c r="Z1143" i="2"/>
  <c r="Z651" i="2"/>
  <c r="Z913" i="2"/>
  <c r="Z475" i="2"/>
  <c r="Z1821" i="2"/>
  <c r="Z859" i="2"/>
  <c r="Z154" i="2"/>
  <c r="Z669" i="2"/>
  <c r="Z1019" i="2"/>
  <c r="Z1195" i="2"/>
  <c r="Z1742" i="2"/>
  <c r="Z1640" i="2"/>
  <c r="Z1762" i="2"/>
  <c r="Z336" i="2"/>
  <c r="Z1236" i="2"/>
  <c r="Z1029" i="2"/>
  <c r="Z1453" i="2"/>
  <c r="Z858" i="2"/>
  <c r="Z1370" i="2"/>
  <c r="Z1478" i="2"/>
  <c r="Z1411" i="2"/>
  <c r="Z1113" i="2"/>
  <c r="Z249" i="2"/>
  <c r="Z991" i="2"/>
  <c r="Z419" i="2"/>
  <c r="Z1905" i="2"/>
  <c r="Z629" i="2"/>
  <c r="Z826" i="2"/>
  <c r="Z182" i="2"/>
  <c r="Z607" i="2"/>
  <c r="Z120" i="2"/>
  <c r="Z1592" i="2"/>
  <c r="Z882" i="2"/>
  <c r="Z968" i="2"/>
  <c r="Z309" i="2"/>
  <c r="Z1328" i="2"/>
  <c r="Z1220" i="2"/>
  <c r="Z257" i="2"/>
  <c r="Z485" i="2"/>
  <c r="Z1575" i="2"/>
  <c r="Z983" i="2"/>
  <c r="Z248" i="2"/>
  <c r="Z689" i="2"/>
  <c r="Z929" i="2"/>
  <c r="Z685" i="2"/>
  <c r="Z1651" i="2"/>
  <c r="Z1822" i="2"/>
  <c r="Z361" i="2"/>
  <c r="Z962" i="2"/>
  <c r="Z289" i="2"/>
  <c r="Z1136" i="2"/>
  <c r="Z392" i="2"/>
  <c r="Z624" i="2"/>
  <c r="Z1347" i="2"/>
  <c r="Z1081" i="2"/>
  <c r="Z1623" i="2"/>
  <c r="Z1041" i="2"/>
  <c r="Z1681" i="2"/>
  <c r="Z149" i="2"/>
  <c r="Z1424" i="2"/>
  <c r="Z565" i="2"/>
  <c r="Z1449" i="2"/>
  <c r="Z1709" i="2"/>
  <c r="Z599" i="2"/>
  <c r="Z300" i="2"/>
  <c r="Z686" i="2"/>
  <c r="Z353" i="2"/>
  <c r="Z483" i="2"/>
  <c r="Z1518" i="2"/>
  <c r="Z359" i="2"/>
  <c r="Z1604" i="2"/>
  <c r="Z976" i="2"/>
  <c r="Z1687" i="2"/>
  <c r="Z358" i="2"/>
  <c r="Z118" i="2"/>
  <c r="Z699" i="2"/>
  <c r="Z1807" i="2"/>
  <c r="Z709" i="2"/>
  <c r="Z1894" i="2"/>
  <c r="Z1791" i="2"/>
  <c r="Z439" i="2"/>
  <c r="Z1600" i="2"/>
  <c r="Z726" i="2"/>
  <c r="Z681" i="2"/>
  <c r="Z1405" i="2"/>
  <c r="Z1084" i="2"/>
  <c r="Z180" i="2"/>
  <c r="Z922" i="2"/>
  <c r="Z1441" i="2"/>
  <c r="Z1244" i="2"/>
  <c r="Z425" i="2"/>
  <c r="Z641" i="2"/>
  <c r="Z1217" i="2"/>
  <c r="Z915" i="2"/>
  <c r="Z1250" i="2"/>
  <c r="Z267" i="2"/>
  <c r="Z1053" i="2"/>
  <c r="Z1744" i="2"/>
  <c r="Z1209" i="2"/>
  <c r="Z1227" i="2"/>
  <c r="Z252" i="2"/>
  <c r="Z1228" i="2"/>
  <c r="Z274" i="2"/>
  <c r="Z1642" i="2"/>
  <c r="Z947" i="2"/>
  <c r="Z1554" i="2"/>
  <c r="Z1557" i="2"/>
  <c r="Z340" i="2"/>
  <c r="Z1256" i="2"/>
  <c r="Z627" i="2"/>
  <c r="Z1906" i="2"/>
  <c r="Z600" i="2"/>
  <c r="Z1269" i="2"/>
  <c r="Z510" i="2"/>
  <c r="Z1464" i="2"/>
  <c r="Z708" i="2"/>
  <c r="Z203" i="2"/>
  <c r="Z1735" i="2"/>
  <c r="Z1262" i="2"/>
  <c r="Z1650" i="2"/>
  <c r="Z995" i="2"/>
  <c r="Z710" i="2"/>
  <c r="Z422" i="2"/>
  <c r="Z1855" i="2"/>
  <c r="Z1188" i="2"/>
  <c r="Z1064" i="2"/>
  <c r="Z153" i="2"/>
  <c r="Z956" i="2"/>
  <c r="Z1059" i="2"/>
  <c r="Z801" i="2"/>
  <c r="Z129" i="2"/>
  <c r="Z1383" i="2"/>
  <c r="Z1632" i="2"/>
  <c r="Z1327" i="2"/>
  <c r="Z1558" i="2"/>
  <c r="Z1079" i="2"/>
  <c r="Z1451" i="2"/>
  <c r="Z219" i="2"/>
  <c r="Z1615" i="2"/>
  <c r="Z998" i="2"/>
  <c r="Z1097" i="2"/>
  <c r="Z1577" i="2"/>
  <c r="Z468" i="2"/>
  <c r="Z1507" i="2"/>
  <c r="Z1185" i="2"/>
  <c r="Z1726" i="2"/>
  <c r="Z1521" i="2"/>
  <c r="Z148" i="2"/>
  <c r="Z183" i="2"/>
  <c r="Z474" i="2"/>
  <c r="Z1006" i="2"/>
  <c r="Z1306" i="2"/>
  <c r="Z1092" i="2"/>
  <c r="Z1467" i="2"/>
  <c r="Z1394" i="2"/>
  <c r="Z1425" i="2"/>
  <c r="Z378" i="2"/>
  <c r="Z1367" i="2"/>
  <c r="Z1126" i="2"/>
  <c r="Z523" i="2"/>
  <c r="Z115" i="2"/>
  <c r="Z1848" i="2"/>
  <c r="Z1341" i="2"/>
  <c r="Z1286" i="2"/>
  <c r="Z147" i="2"/>
  <c r="Z963" i="2"/>
  <c r="Z1576" i="2"/>
  <c r="Z1679" i="2"/>
  <c r="Z743" i="2"/>
  <c r="Z292" i="2"/>
  <c r="Z1627" i="2"/>
  <c r="Z298" i="2"/>
  <c r="Z1285" i="2"/>
  <c r="Z1872" i="2"/>
  <c r="Z1203" i="2"/>
  <c r="Z1036" i="2"/>
  <c r="Z975" i="2"/>
  <c r="Z587" i="2"/>
  <c r="Z821" i="2"/>
  <c r="Z1194" i="2"/>
  <c r="Z1653" i="2"/>
  <c r="Z1028" i="2"/>
  <c r="Z1031" i="2"/>
  <c r="Z283" i="2"/>
  <c r="Z1844" i="2"/>
  <c r="Z969" i="2"/>
  <c r="Z1299" i="2"/>
  <c r="Z1799" i="2"/>
  <c r="Z406" i="2"/>
  <c r="Z1708" i="2"/>
  <c r="Z1597" i="2"/>
  <c r="Z1032" i="2"/>
  <c r="Z1378" i="2"/>
  <c r="Z1685" i="2"/>
  <c r="Z931" i="2"/>
  <c r="Z1582" i="2"/>
  <c r="Z942" i="2"/>
  <c r="Z1027" i="2"/>
  <c r="Z494" i="2"/>
  <c r="Z687" i="2"/>
  <c r="Z461" i="2"/>
  <c r="Z1745" i="2"/>
  <c r="Z1004" i="2"/>
  <c r="Z547" i="2"/>
  <c r="Z164" i="2"/>
  <c r="Z1841" i="2"/>
  <c r="Z212" i="2"/>
  <c r="Z1662" i="2"/>
  <c r="Z333" i="2"/>
  <c r="Z1349" i="2"/>
  <c r="Z825" i="2"/>
  <c r="Z1882" i="2"/>
  <c r="Z1447" i="2"/>
  <c r="Z1462" i="2"/>
  <c r="Z1899" i="2"/>
  <c r="Z544" i="2"/>
  <c r="Z1828" i="2"/>
  <c r="Z1847" i="2"/>
  <c r="Z970" i="2"/>
  <c r="Z269" i="2"/>
  <c r="Z1513" i="2"/>
  <c r="Z159" i="2"/>
  <c r="Z604" i="2"/>
  <c r="Z1060" i="2"/>
  <c r="Z123" i="2"/>
  <c r="Z711" i="2"/>
  <c r="Z1148" i="2"/>
  <c r="Z1369" i="2"/>
  <c r="Z1515" i="2"/>
  <c r="Z1474" i="2"/>
  <c r="Z1109" i="2"/>
  <c r="Z312" i="2"/>
  <c r="Z1002" i="2"/>
  <c r="Z1461" i="2"/>
  <c r="Z1542" i="2"/>
  <c r="Z714" i="2"/>
  <c r="Z394" i="2"/>
  <c r="Z1168" i="2"/>
  <c r="Z505" i="2"/>
  <c r="Z1255" i="2"/>
  <c r="Z1544" i="2"/>
  <c r="Z1792" i="2"/>
  <c r="Z934" i="2"/>
  <c r="Z608" i="2"/>
  <c r="Z1901" i="2"/>
  <c r="Z1529" i="2"/>
  <c r="Z1663" i="2"/>
  <c r="Z388" i="2"/>
  <c r="Z1376" i="2"/>
  <c r="Z1752" i="2"/>
  <c r="Z564" i="2"/>
  <c r="Z779" i="2"/>
  <c r="Z1146" i="2"/>
  <c r="Z1030" i="2"/>
  <c r="Z268" i="2"/>
  <c r="Z319" i="2"/>
  <c r="Z1674" i="2"/>
  <c r="Z397" i="2"/>
  <c r="Z1087" i="2"/>
  <c r="Z1880" i="2"/>
  <c r="Z535" i="2"/>
  <c r="Z847" i="2"/>
  <c r="Z575" i="2"/>
  <c r="Z1802" i="2"/>
  <c r="Z780" i="2"/>
  <c r="Z1116" i="2"/>
  <c r="Z854" i="2"/>
  <c r="Z400" i="2"/>
  <c r="Z1669" i="2"/>
  <c r="Z150" i="2"/>
  <c r="Z895" i="2"/>
  <c r="Z521" i="2"/>
  <c r="Z1065" i="2"/>
  <c r="Z1616" i="2"/>
  <c r="Z1225" i="2"/>
  <c r="Z138" i="2"/>
  <c r="Z1426" i="2"/>
  <c r="Z856" i="2"/>
  <c r="Z1241" i="2"/>
  <c r="Z869" i="2"/>
  <c r="Z1077" i="2"/>
  <c r="Z957" i="2"/>
  <c r="Z232" i="2"/>
  <c r="Z352" i="2"/>
  <c r="Z539" i="2"/>
  <c r="Z1401" i="2"/>
  <c r="Z873" i="2"/>
  <c r="Z1390" i="2"/>
  <c r="Z763" i="2"/>
  <c r="Z908" i="2"/>
  <c r="Z1187" i="2"/>
  <c r="Z382" i="2"/>
  <c r="Z1409" i="2"/>
  <c r="Z1205" i="2"/>
  <c r="Z294" i="2"/>
  <c r="Z170" i="2"/>
  <c r="Z1732" i="2"/>
  <c r="Z1660" i="2"/>
  <c r="Z628" i="2"/>
  <c r="Z1020" i="2"/>
  <c r="Z1781" i="2"/>
  <c r="Z1869" i="2"/>
  <c r="Z1532" i="2"/>
  <c r="Z692" i="2"/>
  <c r="Z1866" i="2"/>
  <c r="Z1612" i="2"/>
  <c r="Z730" i="2"/>
  <c r="Z151" i="2"/>
  <c r="Z1023" i="2"/>
  <c r="Z220" i="2"/>
  <c r="Z1556" i="2"/>
  <c r="Z822" i="2"/>
  <c r="Z1777" i="2"/>
  <c r="Z1428" i="2"/>
  <c r="Z746" i="2"/>
  <c r="Z245" i="2"/>
  <c r="Z1705" i="2"/>
  <c r="Z1372" i="2"/>
  <c r="Z820" i="2"/>
  <c r="Z1407" i="2"/>
  <c r="Z719" i="2"/>
  <c r="Z437" i="2"/>
  <c r="Z1022" i="2"/>
  <c r="Z1118" i="2"/>
  <c r="Z408" i="2"/>
  <c r="Z735" i="2"/>
  <c r="Z530" i="2"/>
  <c r="Z741" i="2"/>
  <c r="Z1163" i="2"/>
  <c r="Z1571" i="2"/>
  <c r="Z135" i="2"/>
  <c r="Z1377" i="2"/>
  <c r="Z328" i="2"/>
  <c r="Z1289" i="2"/>
  <c r="Z677" i="2"/>
  <c r="Z427" i="2"/>
  <c r="Z1502" i="2"/>
  <c r="Z1578" i="2"/>
  <c r="Z1360" i="2"/>
  <c r="Z1283" i="2"/>
  <c r="Z609" i="2"/>
  <c r="Z630" i="2"/>
  <c r="Z1423" i="2"/>
  <c r="Z272" i="2"/>
  <c r="Z322" i="2"/>
  <c r="Z580" i="2"/>
  <c r="Z470" i="2"/>
  <c r="Z1333" i="2"/>
  <c r="Z1668" i="2"/>
  <c r="Z1749" i="2"/>
  <c r="Z1469" i="2"/>
  <c r="Z1073" i="2"/>
  <c r="Z1240" i="2"/>
  <c r="Z356" i="2"/>
  <c r="Z1819" i="2"/>
  <c r="Z666" i="2"/>
  <c r="Z1783" i="2"/>
  <c r="Z1057" i="2"/>
  <c r="Z1232" i="2"/>
  <c r="Z1876" i="2"/>
  <c r="Z905" i="2"/>
  <c r="Z1110" i="2"/>
  <c r="Z606" i="2"/>
  <c r="Z134" i="2"/>
  <c r="Z1682" i="2"/>
  <c r="Z1694" i="2"/>
  <c r="Z1871" i="2"/>
  <c r="Z1368" i="2"/>
  <c r="Z306" i="2"/>
  <c r="Z1301" i="2"/>
  <c r="Z646" i="2"/>
  <c r="Z459" i="2"/>
  <c r="Z1786" i="2"/>
  <c r="Z1846" i="2"/>
  <c r="Z1598" i="2"/>
  <c r="Z933" i="2"/>
  <c r="Z1631" i="2"/>
  <c r="Z1823" i="2"/>
  <c r="Z1686" i="2"/>
  <c r="Z872" i="2"/>
  <c r="Z238" i="2"/>
  <c r="Z158" i="2"/>
  <c r="Z1442" i="2"/>
  <c r="Z342" i="2"/>
  <c r="Z1723" i="2"/>
  <c r="Z785" i="2"/>
  <c r="Z1670" i="2"/>
  <c r="Z1415" i="2"/>
  <c r="Z223" i="2"/>
  <c r="Z1483" i="2"/>
  <c r="Z1219" i="2"/>
  <c r="Z503" i="2"/>
  <c r="Z1259" i="2"/>
  <c r="Z368" i="2"/>
  <c r="Z1330" i="2"/>
  <c r="Z1831" i="2"/>
  <c r="Z807" i="2"/>
  <c r="Z1246" i="2"/>
  <c r="Z224" i="2"/>
  <c r="Z951" i="2"/>
  <c r="Z899" i="2"/>
  <c r="Z1336" i="2"/>
  <c r="Z486" i="2"/>
  <c r="Z1770" i="2"/>
  <c r="Z874" i="2"/>
  <c r="Z540" i="2"/>
  <c r="Z1222" i="2"/>
  <c r="Z1392" i="2"/>
  <c r="Z1698" i="2"/>
  <c r="Z200" i="2"/>
  <c r="Z324" i="2"/>
  <c r="Z1107" i="2"/>
  <c r="Z1345" i="2"/>
  <c r="Z1538" i="2"/>
  <c r="Z1691" i="2"/>
  <c r="Z918" i="2"/>
  <c r="Z253" i="2"/>
  <c r="Z1491" i="2"/>
  <c r="Z1391" i="2"/>
  <c r="Z1702" i="2"/>
  <c r="Z917" i="2"/>
  <c r="Z1699" i="2"/>
  <c r="Z1054" i="2"/>
  <c r="Z850" i="2"/>
  <c r="Z549" i="2"/>
  <c r="Z1175" i="2"/>
  <c r="Z765" i="2"/>
  <c r="Z493" i="2"/>
  <c r="Z1566" i="2"/>
  <c r="Z1080" i="2"/>
  <c r="Z132" i="2"/>
  <c r="Z1587" i="2"/>
  <c r="Z1693" i="2"/>
  <c r="Z818" i="2"/>
  <c r="Z280" i="2"/>
  <c r="Z636" i="2"/>
  <c r="Z1835" i="2"/>
  <c r="Z1014" i="2"/>
  <c r="Z582" i="2"/>
  <c r="Z618" i="2"/>
  <c r="Z762" i="2"/>
  <c r="Z1319" i="2"/>
  <c r="Z480" i="2"/>
  <c r="Z865" i="2"/>
  <c r="Z1317" i="2"/>
  <c r="Z1785" i="2"/>
  <c r="Z501" i="2"/>
  <c r="Z127" i="2"/>
  <c r="Z520" i="2"/>
  <c r="Z764" i="2"/>
  <c r="Z1373" i="2"/>
  <c r="Z1586" i="2"/>
  <c r="Z435" i="2"/>
  <c r="Z742" i="2"/>
  <c r="Z1594" i="2"/>
  <c r="Z1226" i="2"/>
  <c r="Z1879" i="2"/>
  <c r="Z1468" i="2"/>
  <c r="Z1509" i="2"/>
  <c r="Z1094" i="2"/>
  <c r="Z116" i="2"/>
  <c r="Z1089" i="2"/>
  <c r="Z1546" i="2"/>
  <c r="Z1252" i="2"/>
  <c r="Z161" i="2"/>
  <c r="Z1247" i="2"/>
  <c r="Z696" i="2"/>
  <c r="Z581" i="2"/>
  <c r="Z572" i="2"/>
  <c r="Z1069" i="2"/>
  <c r="Z1410" i="2"/>
  <c r="Z1591" i="2"/>
  <c r="Z484" i="2"/>
  <c r="Z748" i="2"/>
  <c r="Z1167" i="2"/>
  <c r="Z247" i="2"/>
  <c r="Z812" i="2"/>
  <c r="Z773" i="2"/>
  <c r="Z1939" i="2"/>
  <c r="Z1128" i="2"/>
  <c r="Z1074" i="2"/>
  <c r="Z1800" i="2"/>
  <c r="Z529" i="2"/>
  <c r="Z1863" i="2"/>
  <c r="Z1473" i="2"/>
  <c r="Z264" i="2"/>
  <c r="Z1710" i="2"/>
  <c r="Z750" i="2"/>
  <c r="Z901" i="2"/>
  <c r="Z443" i="2"/>
  <c r="Z1270" i="2"/>
  <c r="Z990" i="2"/>
  <c r="Z1300" i="2"/>
  <c r="Z903" i="2"/>
  <c r="Z783" i="2"/>
  <c r="Z592" i="2"/>
  <c r="Z178" i="2"/>
  <c r="Z169" i="2"/>
  <c r="Z1454" i="2"/>
  <c r="Z678" i="2"/>
  <c r="Z1606" i="2"/>
  <c r="Z1033" i="2"/>
  <c r="Z734" i="2"/>
  <c r="Z355" i="2"/>
  <c r="Z213" i="2"/>
  <c r="Z390" i="2"/>
  <c r="Z1530" i="2"/>
  <c r="Z495" i="2"/>
  <c r="Z265" i="2"/>
  <c r="Z644" i="2"/>
  <c r="Z1690" i="2"/>
  <c r="Z853" i="2"/>
  <c r="Z881" i="2"/>
  <c r="Z904" i="2"/>
  <c r="Z824" i="2"/>
  <c r="Z707" i="2"/>
  <c r="Z332" i="2"/>
  <c r="Z1265" i="2"/>
  <c r="Z1199" i="2"/>
  <c r="Z172" i="2"/>
  <c r="Z1129" i="2"/>
  <c r="Z1833" i="2"/>
  <c r="Z235" i="2"/>
  <c r="Z1151" i="2"/>
  <c r="Z1607" i="2"/>
  <c r="Z337" i="2"/>
  <c r="Z1717" i="2"/>
  <c r="Z1541" i="2"/>
  <c r="Z1466" i="2"/>
  <c r="Z1258" i="2"/>
  <c r="Z423" i="2"/>
  <c r="Z1277" i="2"/>
  <c r="Z1438" i="2"/>
  <c r="Z291" i="2"/>
  <c r="Z498" i="2"/>
  <c r="Z343" i="2"/>
  <c r="Z574" i="2"/>
  <c r="Z781" i="2"/>
  <c r="Z317" i="2"/>
  <c r="Z1395" i="2"/>
  <c r="Z168" i="2"/>
  <c r="Z301" i="2"/>
  <c r="Z163" i="2"/>
  <c r="Z1072" i="2"/>
  <c r="Z655" i="2"/>
  <c r="Z683" i="2"/>
  <c r="Z889" i="2"/>
  <c r="Z739" i="2"/>
  <c r="Z1764" i="2"/>
  <c r="Z1182" i="2"/>
  <c r="Z616" i="2"/>
  <c r="Z938" i="2"/>
  <c r="Z1675" i="2"/>
  <c r="Z458" i="2"/>
  <c r="Z1875" i="2"/>
  <c r="Z1149" i="2"/>
  <c r="Z444" i="2"/>
  <c r="Z1044" i="2"/>
  <c r="Z1103" i="2"/>
  <c r="Z1307" i="2"/>
  <c r="Z1829" i="2"/>
  <c r="Z611" i="2"/>
  <c r="Z208" i="2"/>
  <c r="Z1237" i="2"/>
  <c r="Z625" i="2"/>
  <c r="Z987" i="2"/>
  <c r="Z1154" i="2"/>
  <c r="Z225" i="2"/>
  <c r="Z297" i="2"/>
  <c r="Z1485" i="2"/>
  <c r="Z179" i="2"/>
  <c r="Z303" i="2"/>
  <c r="Z988" i="2"/>
  <c r="Z385" i="2"/>
  <c r="Z642" i="2"/>
  <c r="Z1090" i="2"/>
  <c r="Z977" i="2"/>
  <c r="Z941" i="2"/>
  <c r="Z526" i="2"/>
  <c r="Z308" i="2"/>
  <c r="Z429" i="2"/>
  <c r="Z1572" i="2"/>
  <c r="Z771" i="2"/>
  <c r="Z1056" i="2"/>
  <c r="Z447" i="2"/>
  <c r="Z650" i="2"/>
  <c r="Z1325" i="2"/>
  <c r="Z573" i="2"/>
  <c r="Z1891" i="2"/>
  <c r="Z299" i="2"/>
  <c r="Z1911" i="2"/>
  <c r="Z1737" i="2"/>
  <c r="Z1561" i="2"/>
  <c r="Z782" i="2"/>
  <c r="Z896" i="2"/>
  <c r="Z1479" i="2"/>
  <c r="Z366" i="2"/>
  <c r="Z1494" i="2"/>
  <c r="Z638" i="2"/>
  <c r="Z1824" i="2"/>
  <c r="Z1649" i="2"/>
  <c r="Z870" i="2"/>
  <c r="Z1063" i="2"/>
  <c r="Z1684" i="2"/>
  <c r="Z619" i="2"/>
  <c r="Z694" i="2"/>
  <c r="Z201" i="2"/>
  <c r="Z1115" i="2"/>
  <c r="Z1646" i="2"/>
  <c r="Z1218" i="2"/>
  <c r="Z566" i="2"/>
  <c r="Z454" i="2"/>
  <c r="Z1361" i="2"/>
  <c r="Z1050" i="2"/>
  <c r="Z1024" i="2"/>
  <c r="Z1102" i="2"/>
  <c r="Z191" i="2"/>
  <c r="Z1874" i="2"/>
  <c r="Z119" i="2"/>
  <c r="Z136" i="2"/>
  <c r="Z802" i="2"/>
  <c r="Z174" i="2"/>
  <c r="Z1730" i="2"/>
  <c r="Z1793" i="2"/>
  <c r="Z1010" i="2"/>
  <c r="Z1661" i="2"/>
  <c r="Z1638" i="2"/>
  <c r="Z1701" i="2"/>
  <c r="Z2173" i="2"/>
  <c r="Z1789" i="2"/>
  <c r="Z1035" i="2"/>
  <c r="Z1746" i="2"/>
  <c r="Z1475" i="2"/>
  <c r="Z940" i="2"/>
  <c r="Z837" i="2"/>
  <c r="Z658" i="2"/>
  <c r="Z545" i="2"/>
  <c r="Z1645" i="2"/>
  <c r="Z982" i="2"/>
  <c r="Z193" i="2"/>
  <c r="Z1656" i="2"/>
  <c r="Z346" i="2"/>
  <c r="Z1827" i="2"/>
  <c r="Z1093" i="2"/>
  <c r="Z417" i="2"/>
  <c r="Z1707" i="2"/>
  <c r="Z1628" i="2"/>
  <c r="Z731" i="2"/>
  <c r="Z838" i="2"/>
  <c r="Z840" i="2"/>
  <c r="Z1499" i="2"/>
  <c r="Z1398" i="2"/>
  <c r="Z451" i="2"/>
  <c r="Z732" i="2"/>
  <c r="Z1302" i="2"/>
  <c r="Z1204" i="2"/>
  <c r="Z715" i="2"/>
  <c r="Z760" i="2"/>
  <c r="Z122" i="2"/>
  <c r="Z989" i="2"/>
  <c r="Z1207" i="2"/>
  <c r="Z716" i="2"/>
  <c r="Z1565" i="2"/>
  <c r="Z1503" i="2"/>
  <c r="Z1235" i="2"/>
  <c r="Z1757" i="2"/>
  <c r="Z1150" i="2"/>
  <c r="Z665" i="2"/>
  <c r="Z684" i="2"/>
  <c r="Z880" i="2"/>
  <c r="Z1870" i="2"/>
  <c r="Z1184" i="2"/>
  <c r="Z195" i="2"/>
  <c r="Z152" i="2"/>
  <c r="Z1287" i="2"/>
  <c r="Z993" i="2"/>
  <c r="Z887" i="2"/>
  <c r="Z960" i="2"/>
  <c r="Z1895" i="2"/>
  <c r="Z354" i="2"/>
  <c r="Z949" i="2"/>
  <c r="Z1018" i="2"/>
  <c r="Z1767" i="2"/>
  <c r="Z1288" i="2"/>
  <c r="Z1197" i="2"/>
  <c r="Z177" i="2"/>
  <c r="Z1162" i="2"/>
  <c r="Z1806" i="2"/>
  <c r="Z229" i="2"/>
  <c r="Z442" i="2"/>
  <c r="Z862" i="2"/>
  <c r="Z1155" i="2"/>
  <c r="Z1295" i="2"/>
  <c r="Z1436" i="2"/>
  <c r="Z1458" i="2"/>
  <c r="Z2037" i="2"/>
  <c r="Z944" i="2"/>
  <c r="Z910" i="2"/>
  <c r="Z723" i="2"/>
  <c r="Z1351" i="2"/>
  <c r="Z831" i="2"/>
  <c r="Z133" i="2"/>
  <c r="Z1643" i="2"/>
  <c r="Z965" i="2"/>
  <c r="Z2138" i="2"/>
  <c r="Z1853" i="2"/>
  <c r="Z1618" i="2"/>
  <c r="Z1994" i="2"/>
  <c r="Z194" i="2"/>
  <c r="Z1432" i="2"/>
  <c r="Z2031" i="2"/>
  <c r="Z1729" i="2"/>
  <c r="Z162" i="2"/>
  <c r="Z1588" i="2"/>
  <c r="Z1517" i="2"/>
  <c r="Z1272" i="2"/>
  <c r="Z1108" i="2"/>
  <c r="Z1340" i="2"/>
  <c r="Z551" i="2"/>
  <c r="Z1293" i="2"/>
  <c r="Z1766" i="2"/>
  <c r="Z828" i="2"/>
  <c r="Z1700" i="2"/>
  <c r="Z515" i="2"/>
  <c r="Z1481" i="2"/>
  <c r="Z386" i="2"/>
  <c r="Z745" i="2"/>
  <c r="Z626" i="2"/>
  <c r="Z601" i="2"/>
  <c r="Z1658" i="2"/>
  <c r="Z680" i="2"/>
  <c r="Z817" i="2"/>
  <c r="Z1580" i="2"/>
  <c r="Z1657" i="2"/>
  <c r="Z877" i="2"/>
  <c r="Z1348" i="2"/>
  <c r="Z1751" i="2"/>
  <c r="Z691" i="2"/>
  <c r="Z1583" i="2"/>
  <c r="Z757" i="2"/>
  <c r="Z1500" i="2"/>
  <c r="Z562" i="2"/>
  <c r="Z833" i="2"/>
  <c r="Z441" i="2"/>
  <c r="Z835" i="2"/>
  <c r="Z1581" i="2"/>
  <c r="Z633" i="2"/>
  <c r="Z766" i="2"/>
  <c r="Z452" i="2"/>
  <c r="Z489" i="2"/>
  <c r="Z316" i="2"/>
  <c r="Z875" i="2"/>
  <c r="Z1740" i="2"/>
  <c r="Z1613" i="2"/>
  <c r="Z477" i="2"/>
  <c r="Z914" i="2"/>
  <c r="Z1387" i="2"/>
  <c r="Z830" i="2"/>
  <c r="Z912" i="2"/>
  <c r="Z1127" i="2"/>
  <c r="Z230" i="2"/>
  <c r="Z1191" i="2"/>
  <c r="Z634" i="2"/>
  <c r="Z568" i="2"/>
  <c r="Z1166" i="2"/>
  <c r="Z1169" i="2"/>
  <c r="Z325" i="2"/>
  <c r="Z204" i="2"/>
  <c r="Z1294" i="2"/>
  <c r="Z1864" i="2"/>
  <c r="Z1233" i="2"/>
  <c r="Z1601" i="2"/>
  <c r="Z693" i="2"/>
  <c r="Z1071" i="2"/>
  <c r="Z570" i="2"/>
  <c r="Z1665" i="2"/>
  <c r="Z672" i="2"/>
  <c r="Z142" i="2"/>
  <c r="Z1421" i="2"/>
  <c r="Z144" i="2"/>
  <c r="Z1878" i="2"/>
  <c r="Z1498" i="2"/>
  <c r="Z469" i="2"/>
  <c r="Z596" i="2"/>
  <c r="Z210" i="2"/>
  <c r="Z1496" i="2"/>
  <c r="Z1038" i="2"/>
  <c r="Z1849" i="2"/>
  <c r="Z1512" i="2"/>
  <c r="Z1292" i="2"/>
  <c r="Z623" i="2"/>
  <c r="Z657" i="2"/>
  <c r="Z2091" i="2"/>
  <c r="Z2010" i="2"/>
  <c r="Z287" i="2"/>
  <c r="Z1243" i="2"/>
  <c r="Z140" i="2"/>
  <c r="Z656" i="2"/>
  <c r="Z888" i="2"/>
  <c r="Z1459" i="2"/>
  <c r="Z1547" i="2"/>
  <c r="Z844" i="2"/>
  <c r="Z1140" i="2"/>
  <c r="Z1274" i="2"/>
  <c r="Z1672" i="2"/>
  <c r="Z296" i="2"/>
  <c r="Z1634" i="2"/>
  <c r="Z381" i="2"/>
  <c r="Z1408" i="2"/>
  <c r="Z256" i="2"/>
  <c r="Z1339" i="2"/>
  <c r="Z1112" i="2"/>
  <c r="Z263" i="2"/>
  <c r="Z375" i="2"/>
  <c r="Z326" i="2"/>
  <c r="Z1271" i="2"/>
  <c r="Z1633" i="2"/>
  <c r="Z143" i="2"/>
  <c r="Z1321" i="2"/>
  <c r="Z1402" i="2"/>
  <c r="Z1724" i="2"/>
  <c r="Z395" i="2"/>
  <c r="Z1714" i="2"/>
  <c r="Z557" i="2"/>
  <c r="Z1495" i="2"/>
  <c r="Z416" i="2"/>
  <c r="Z1427" i="2"/>
  <c r="Z1200" i="2"/>
  <c r="Z383" i="2"/>
  <c r="Z543" i="2"/>
  <c r="Z502" i="2"/>
  <c r="Z1326" i="2"/>
  <c r="Z1787" i="2"/>
  <c r="Z396" i="2"/>
  <c r="Z124" i="2"/>
  <c r="Z446" i="2"/>
  <c r="Z1242" i="2"/>
  <c r="Z473" i="2"/>
  <c r="Z1100" i="2"/>
  <c r="Z1562" i="2"/>
  <c r="Z1857" i="2"/>
  <c r="Z275" i="2"/>
  <c r="Z852" i="2"/>
  <c r="Z559" i="2"/>
  <c r="Z851" i="2"/>
  <c r="Z816" i="2"/>
  <c r="Z327" i="2"/>
  <c r="Z703" i="2"/>
  <c r="Z286" i="2"/>
  <c r="Z1838" i="2"/>
  <c r="Z799" i="2"/>
  <c r="Z1883" i="2"/>
  <c r="Z1120" i="2"/>
  <c r="Z1039" i="2"/>
  <c r="Z924" i="2"/>
  <c r="Z1703" i="2"/>
  <c r="Z866" i="2"/>
  <c r="Z1078" i="2"/>
  <c r="Z1016" i="2"/>
  <c r="Z832" i="2"/>
  <c r="Z1768" i="2"/>
  <c r="Z1206" i="2"/>
  <c r="Z175" i="2"/>
  <c r="Z1560" i="2"/>
  <c r="Z221" i="2"/>
  <c r="Z1782" i="2"/>
  <c r="Z1130" i="2"/>
  <c r="Z1516" i="2"/>
  <c r="Z770" i="2"/>
  <c r="Z1526" i="2"/>
  <c r="Z1773" i="2"/>
  <c r="Z930" i="2"/>
  <c r="Z173" i="2"/>
  <c r="Z1465" i="2"/>
  <c r="Z488" i="2"/>
  <c r="Z1311" i="2"/>
  <c r="Z1568" i="2"/>
  <c r="Z2185" i="2"/>
  <c r="Z2039" i="2"/>
  <c r="Z1260" i="2"/>
  <c r="Z1342" i="2"/>
  <c r="Z234" i="2"/>
  <c r="Z1273" i="2"/>
  <c r="Z1803" i="2"/>
  <c r="Z948" i="2"/>
  <c r="Z981" i="2"/>
  <c r="Z244" i="2"/>
  <c r="Z228" i="2"/>
  <c r="Z1356" i="2"/>
  <c r="Z250" i="2"/>
  <c r="Z1091" i="2"/>
  <c r="Z980" i="2"/>
  <c r="Z724" i="2"/>
  <c r="Z341" i="2"/>
  <c r="Z1068" i="2"/>
  <c r="Z1528" i="2"/>
  <c r="Z1430" i="2"/>
  <c r="Z282" i="2"/>
  <c r="Z1353" i="2"/>
  <c r="Z1898" i="2"/>
  <c r="Z1123" i="2"/>
  <c r="Z1061" i="2"/>
  <c r="Z284" i="2"/>
  <c r="Z276" i="2"/>
  <c r="Z1611" i="2"/>
  <c r="Z349" i="2"/>
  <c r="Z1323" i="2"/>
  <c r="Z695" i="2"/>
  <c r="Z1015" i="2"/>
  <c r="Z126" i="2"/>
  <c r="Z1111" i="2"/>
  <c r="Z542" i="2"/>
  <c r="Z184" i="2"/>
  <c r="Z1358" i="2"/>
  <c r="Z1543" i="2"/>
  <c r="Z1858" i="2"/>
  <c r="Z482" i="2"/>
  <c r="Z460" i="2"/>
  <c r="Z273" i="2"/>
  <c r="Z613" i="2"/>
  <c r="Z404" i="2"/>
  <c r="Z893" i="2"/>
  <c r="Z1900" i="2"/>
  <c r="Z1677" i="2"/>
  <c r="Z1671" i="2"/>
  <c r="Z1569" i="2"/>
  <c r="Z661" i="2"/>
  <c r="Z401" i="2"/>
  <c r="Z863" i="2"/>
  <c r="Z1652" i="2"/>
  <c r="Z243" i="2"/>
  <c r="Z652" i="2"/>
  <c r="Z335" i="2"/>
  <c r="Z305" i="2"/>
  <c r="Z1329" i="2"/>
  <c r="Z517" i="2"/>
  <c r="Z986" i="2"/>
  <c r="Z466" i="2"/>
  <c r="Z1704" i="2"/>
  <c r="Z500" i="2"/>
  <c r="Z1045" i="2"/>
  <c r="Z778" i="2"/>
  <c r="Z1279" i="2"/>
  <c r="Z1364" i="2"/>
  <c r="Z198" i="2"/>
  <c r="Z705" i="2"/>
  <c r="Z1599" i="2"/>
  <c r="Z171" i="2"/>
  <c r="Z1234" i="2"/>
  <c r="Z1721" i="2"/>
  <c r="Z2201" i="2"/>
  <c r="Z2150" i="2"/>
  <c r="Z640" i="2"/>
  <c r="Z513" i="2"/>
  <c r="Z403" i="2"/>
  <c r="Z1157" i="2"/>
  <c r="Z412" i="2"/>
  <c r="Z449" i="2"/>
  <c r="Z1445" i="2"/>
  <c r="Z1719" i="2"/>
  <c r="Z1865" i="2"/>
  <c r="Z528" i="2"/>
  <c r="Z1555" i="2"/>
  <c r="Z536" i="2"/>
  <c r="Z1040" i="2"/>
  <c r="Z1375" i="2"/>
  <c r="Z1912" i="2"/>
  <c r="Z1153" i="2"/>
  <c r="Z1738" i="2"/>
  <c r="Z756" i="2"/>
  <c r="Z653" i="2"/>
  <c r="Z1183" i="2"/>
  <c r="Z1239" i="2"/>
  <c r="Z411" i="2"/>
  <c r="Z1736" i="2"/>
  <c r="Z453" i="2"/>
  <c r="Z465" i="2"/>
  <c r="Z371" i="2"/>
  <c r="Z1814" i="2"/>
  <c r="Z632" i="2"/>
  <c r="Z1177" i="2"/>
  <c r="Z1455" i="2"/>
  <c r="Z1897" i="2"/>
  <c r="Z1124" i="2"/>
  <c r="Z1715" i="2"/>
  <c r="Z635" i="2"/>
  <c r="Z894" i="2"/>
  <c r="Z1210" i="2"/>
  <c r="Z1202" i="2"/>
  <c r="Z1049" i="2"/>
  <c r="Z1896" i="2"/>
  <c r="Z961" i="2"/>
  <c r="Z787" i="2"/>
  <c r="Z639" i="2"/>
  <c r="Z415" i="2"/>
  <c r="Z936" i="2"/>
  <c r="Z374" i="2"/>
  <c r="Z1902" i="2"/>
  <c r="Z1335" i="2"/>
  <c r="Z1482" i="2"/>
  <c r="Z1697" i="2"/>
  <c r="Z1248" i="2"/>
  <c r="Z207" i="2"/>
  <c r="Z430" i="2"/>
  <c r="Z377" i="2"/>
  <c r="Z231" i="2"/>
  <c r="Z795" i="2"/>
  <c r="Z1688" i="2"/>
  <c r="Z1549" i="2"/>
  <c r="Z1620" i="2"/>
  <c r="Z1508" i="2"/>
  <c r="Z939" i="2"/>
  <c r="Z558" i="2"/>
  <c r="Z541" i="2"/>
  <c r="Z1520" i="2"/>
  <c r="Z121" i="2"/>
  <c r="Z389" i="2"/>
  <c r="Z612" i="2"/>
  <c r="Z1431" i="2"/>
  <c r="Z789" i="2"/>
  <c r="Z1088" i="2"/>
  <c r="Z615" i="2"/>
  <c r="Z614" i="2"/>
  <c r="Z516" i="2"/>
  <c r="Z1630" i="2"/>
  <c r="Z1403" i="2"/>
  <c r="Z222" i="2"/>
  <c r="Z504" i="2"/>
  <c r="Z806" i="2"/>
  <c r="Z508" i="2"/>
  <c r="Z617" i="2"/>
  <c r="Z955" i="2"/>
  <c r="Z1610" i="2"/>
  <c r="Z1350" i="2"/>
  <c r="Z1573" i="2"/>
  <c r="Z916" i="2"/>
  <c r="Z2180" i="2"/>
  <c r="Z188" i="2"/>
  <c r="Z553" i="2"/>
  <c r="Z1429" i="2"/>
  <c r="Z1422" i="2"/>
  <c r="Z1416" i="2"/>
  <c r="Z1314" i="2"/>
  <c r="Z588" i="2"/>
  <c r="Z302" i="2"/>
  <c r="Z285" i="2"/>
  <c r="Z1393" i="2"/>
  <c r="Z1890" i="2"/>
  <c r="Z546" i="2"/>
  <c r="Z236" i="2"/>
  <c r="Z1303" i="2"/>
  <c r="Z467" i="2"/>
  <c r="Z1037" i="2"/>
  <c r="Z497" i="2"/>
  <c r="Z205" i="2"/>
  <c r="Z761" i="2"/>
  <c r="Z1907" i="2"/>
  <c r="Z1625" i="2"/>
  <c r="Z1119" i="2"/>
  <c r="Z1885" i="2"/>
  <c r="Z1519" i="2"/>
  <c r="Z1174" i="2"/>
  <c r="Z278" i="2"/>
  <c r="Z1310" i="2"/>
  <c r="Z1772" i="2"/>
  <c r="Z1396" i="2"/>
  <c r="Z471" i="2"/>
  <c r="Z1553" i="2"/>
  <c r="Z2117" i="2"/>
  <c r="Z1626" i="2"/>
  <c r="Z125" i="2"/>
  <c r="Z531" i="2"/>
  <c r="Z964" i="2"/>
  <c r="Z753" i="2"/>
  <c r="Z909" i="2"/>
  <c r="Z1230" i="2"/>
  <c r="Z189" i="2"/>
  <c r="Z1448" i="2"/>
  <c r="Z595" i="2"/>
  <c r="Z1346" i="2"/>
  <c r="Z1152" i="2"/>
  <c r="Z492" i="2"/>
  <c r="Z561" i="2"/>
  <c r="Z643" i="2"/>
  <c r="Z1510" i="2"/>
  <c r="Z240" i="2"/>
  <c r="Z900" i="2"/>
  <c r="Z907" i="2"/>
  <c r="Z1058" i="2"/>
  <c r="Z398" i="2"/>
  <c r="Z321" i="2"/>
  <c r="Z1382" i="2"/>
  <c r="Z1797" i="2"/>
  <c r="Z251" i="2"/>
  <c r="Z166" i="2"/>
  <c r="Z1695" i="2"/>
  <c r="Z351" i="2"/>
  <c r="Z1121" i="2"/>
  <c r="Z985" i="2"/>
  <c r="Z548" i="2"/>
  <c r="Z1312" i="2"/>
  <c r="Z139" i="2"/>
  <c r="Z937" i="2"/>
  <c r="Z1533" i="2"/>
  <c r="Z1231" i="2"/>
  <c r="Z128" i="2"/>
  <c r="Z554" i="2"/>
  <c r="Z803" i="2"/>
  <c r="Z776" i="2"/>
  <c r="Z402" i="2"/>
  <c r="Z1067" i="2"/>
  <c r="Z1003" i="2"/>
  <c r="Z1728" i="2"/>
  <c r="Z593" i="2"/>
  <c r="Z1076" i="2"/>
  <c r="Z1776" i="2"/>
  <c r="Z861" i="2"/>
  <c r="Z1366" i="2"/>
  <c r="Z1104" i="2"/>
  <c r="Z2168" i="2"/>
  <c r="Z1915" i="2"/>
  <c r="Z2164" i="2"/>
  <c r="Z1949" i="2"/>
  <c r="Z2134" i="2"/>
  <c r="Z1488" i="2"/>
  <c r="Z1832" i="2"/>
  <c r="Z432" i="2"/>
  <c r="Z996" i="2"/>
  <c r="Z431" i="2"/>
  <c r="Z676" i="2"/>
  <c r="Z1179" i="2"/>
  <c r="Z1889" i="2"/>
  <c r="Z1320" i="2"/>
  <c r="Z496" i="2"/>
  <c r="Z1419" i="2"/>
  <c r="Z973" i="2"/>
  <c r="Z239" i="2"/>
  <c r="Z433" i="2"/>
  <c r="Z921" i="2"/>
  <c r="Z1384" i="2"/>
  <c r="Z1794" i="2"/>
  <c r="Z839" i="2"/>
  <c r="Z849" i="2"/>
  <c r="Z1135" i="2"/>
  <c r="Z270" i="2"/>
  <c r="Z1021" i="2"/>
  <c r="Z1420" i="2"/>
  <c r="Z1712" i="2"/>
  <c r="Z597" i="2"/>
  <c r="Z537" i="2"/>
  <c r="Z1480" i="2"/>
  <c r="Z846" i="2"/>
  <c r="Z1417" i="2"/>
  <c r="Z1836" i="2"/>
  <c r="Z923" i="2"/>
  <c r="Z1809" i="2"/>
  <c r="Z1780" i="2"/>
  <c r="Z1790" i="2"/>
  <c r="Z1470" i="2"/>
  <c r="Z1505" i="2"/>
  <c r="Z1280" i="2"/>
  <c r="Z376" i="2"/>
  <c r="Z841" i="2"/>
  <c r="Z1760" i="2"/>
  <c r="Z579" i="2"/>
  <c r="Z1788" i="2"/>
  <c r="Z1795" i="2"/>
  <c r="Z984" i="2"/>
  <c r="Z814" i="2"/>
  <c r="Z1439" i="2"/>
  <c r="Z594" i="2"/>
  <c r="Z834" i="2"/>
  <c r="Z1400" i="2"/>
  <c r="Z1753" i="2"/>
  <c r="Z2161" i="2"/>
  <c r="Z2193" i="2"/>
  <c r="Z2152" i="2"/>
  <c r="Z1937" i="2"/>
  <c r="Z2094" i="2"/>
  <c r="Z295" i="2"/>
  <c r="Z1585" i="2"/>
  <c r="Z141" i="2"/>
  <c r="Z2155" i="2"/>
  <c r="Z1957" i="2"/>
  <c r="Z2125" i="2"/>
  <c r="Z1928" i="2"/>
  <c r="Z1950" i="2"/>
  <c r="Z462" i="2"/>
  <c r="Z314" i="2"/>
  <c r="Z1156" i="2"/>
  <c r="Z1537" i="2"/>
  <c r="Z165" i="2"/>
  <c r="Z399" i="2"/>
  <c r="Z768" i="2"/>
  <c r="Z720" i="2"/>
  <c r="Z1043" i="2"/>
  <c r="Z878" i="2"/>
  <c r="Z350" i="2"/>
  <c r="Z1009" i="2"/>
  <c r="Z728" i="2"/>
  <c r="Z1804" i="2"/>
  <c r="Z855" i="2"/>
  <c r="Z1888" i="2"/>
  <c r="Z1608" i="2"/>
  <c r="Z994" i="2"/>
  <c r="Z1414" i="2"/>
  <c r="Z712" i="2"/>
  <c r="Z906" i="2"/>
  <c r="Z1363" i="2"/>
  <c r="Z784" i="2"/>
  <c r="Z1886" i="2"/>
  <c r="Z1654" i="2"/>
  <c r="Z890" i="2"/>
  <c r="Z1798" i="2"/>
  <c r="Z157" i="2"/>
  <c r="Z370" i="2"/>
  <c r="Z187" i="2"/>
  <c r="Z649" i="2"/>
  <c r="Z637" i="2"/>
  <c r="Z260" i="2"/>
  <c r="Z892" i="2"/>
  <c r="Z1171" i="2"/>
  <c r="Z2123" i="2"/>
  <c r="Z2171" i="2"/>
  <c r="Z2186" i="2"/>
  <c r="Z2207" i="2"/>
  <c r="Z1941" i="2"/>
  <c r="Z334" i="2"/>
  <c r="Z186" i="2"/>
  <c r="Z738" i="2"/>
  <c r="Z1476" i="2"/>
  <c r="Z1216" i="2"/>
  <c r="Z271" i="2"/>
  <c r="Z722" i="2"/>
  <c r="Z506" i="2"/>
  <c r="Z1850" i="2"/>
  <c r="Z1617" i="2"/>
  <c r="Z569" i="2"/>
  <c r="Z1551" i="2"/>
  <c r="Z1158" i="2"/>
  <c r="Z1308" i="2"/>
  <c r="Z1075" i="2"/>
  <c r="Z410" i="2"/>
  <c r="Z749" i="2"/>
  <c r="Z1238" i="2"/>
  <c r="Z1706" i="2"/>
  <c r="Z1253" i="2"/>
  <c r="Z472" i="2"/>
  <c r="Z288" i="2"/>
  <c r="Z532" i="2"/>
  <c r="Z1733" i="2"/>
  <c r="Z367" i="2"/>
  <c r="Z1144" i="2"/>
  <c r="Z199" i="2"/>
  <c r="Z1834" i="2"/>
  <c r="Z215" i="2"/>
  <c r="Z1842" i="2"/>
  <c r="Z365" i="2"/>
  <c r="Z1315" i="2"/>
  <c r="Z1596" i="2"/>
  <c r="Z797" i="2"/>
  <c r="Z1817" i="2"/>
  <c r="Z2109" i="2"/>
  <c r="Z2157" i="2"/>
  <c r="Z2146" i="2"/>
  <c r="Z2079" i="2"/>
  <c r="Z1923" i="2"/>
  <c r="Z1755" i="2"/>
  <c r="Z1291" i="2"/>
  <c r="Z290" i="2"/>
  <c r="Z972" i="2"/>
  <c r="Z364" i="2"/>
  <c r="Z663" i="2"/>
  <c r="Z590" i="2"/>
  <c r="Z1051" i="2"/>
  <c r="Z1825" i="2"/>
  <c r="Z1457" i="2"/>
  <c r="Z620" i="2"/>
  <c r="Z1614" i="2"/>
  <c r="Z788" i="2"/>
  <c r="Z1165" i="2"/>
  <c r="Z527" i="2"/>
  <c r="Z1186" i="2"/>
  <c r="Z819" i="2"/>
  <c r="Z145" i="2"/>
  <c r="Z747" i="2"/>
  <c r="Z1460" i="2"/>
  <c r="Z1818" i="2"/>
  <c r="Z1490" i="2"/>
  <c r="Z1536" i="2"/>
  <c r="Z1245" i="2"/>
  <c r="Z674" i="2"/>
  <c r="Z1055" i="2"/>
  <c r="Z927" i="2"/>
  <c r="Z1648" i="2"/>
  <c r="Z809" i="2"/>
  <c r="Z1484" i="2"/>
  <c r="Z1647" i="2"/>
  <c r="Z1910" i="2"/>
  <c r="Z1696" i="2"/>
  <c r="Z583" i="2"/>
  <c r="Z1386" i="2"/>
  <c r="Z1567" i="2"/>
  <c r="Z1743" i="2"/>
  <c r="Z1180" i="2"/>
  <c r="Z759" i="2"/>
  <c r="Z1278" i="2"/>
  <c r="Z1047" i="2"/>
  <c r="Z424" i="2"/>
  <c r="Z1548" i="2"/>
  <c r="Z1005" i="2"/>
  <c r="Z843" i="2"/>
  <c r="Z943" i="2"/>
  <c r="Z1680" i="2"/>
  <c r="Z1602" i="2"/>
  <c r="Z879" i="2"/>
  <c r="Z823" i="2"/>
  <c r="Z1734" i="2"/>
  <c r="Z827" i="2"/>
  <c r="Z1254" i="2"/>
  <c r="Z954" i="2"/>
  <c r="Z571" i="2"/>
  <c r="Z1172" i="2"/>
  <c r="Z1830" i="2"/>
  <c r="Z966" i="2"/>
  <c r="Z1147" i="2"/>
  <c r="Z1214" i="2"/>
  <c r="Z1354" i="2"/>
  <c r="Z1559" i="2"/>
  <c r="Z1359" i="2"/>
  <c r="Z1624" i="2"/>
  <c r="Z659" i="2"/>
  <c r="Z1852" i="2"/>
  <c r="Z1263" i="2"/>
  <c r="Z491" i="2"/>
  <c r="Z434" i="2"/>
  <c r="Z1008" i="2"/>
  <c r="Z227" i="2"/>
  <c r="Z1924" i="2"/>
  <c r="Z2052" i="2"/>
  <c r="Z2174" i="2"/>
  <c r="Z2133" i="2"/>
  <c r="Z2132" i="2"/>
  <c r="Z2105" i="2"/>
  <c r="Z2061" i="2"/>
  <c r="Z2122" i="2"/>
  <c r="Z1940" i="2"/>
  <c r="Z2167" i="2"/>
  <c r="Z2015" i="2"/>
  <c r="Z2030" i="2"/>
  <c r="Z1962" i="2"/>
  <c r="Z958" i="2"/>
  <c r="Z1637" i="2"/>
  <c r="Z1621" i="2"/>
  <c r="Z1523" i="2"/>
  <c r="Z2136" i="2"/>
  <c r="Z2179" i="2"/>
  <c r="Z2153" i="2"/>
  <c r="Z2149" i="2"/>
  <c r="Z2121" i="2"/>
  <c r="Z2068" i="2"/>
  <c r="Z2080" i="2"/>
  <c r="Z2049" i="2"/>
  <c r="Z2082" i="2"/>
  <c r="Z1921" i="2"/>
  <c r="Z2159" i="2"/>
  <c r="Z1973" i="2"/>
  <c r="Z2022" i="2"/>
  <c r="Z1954" i="2"/>
  <c r="Z550" i="2"/>
  <c r="Z733" i="2"/>
  <c r="Z1810" i="2"/>
  <c r="Z266" i="2"/>
  <c r="Z1486" i="2"/>
  <c r="Z478" i="2"/>
  <c r="Z1754" i="2"/>
  <c r="Z1324" i="2"/>
  <c r="Z533" i="2"/>
  <c r="Z1506" i="2"/>
  <c r="Z1570" i="2"/>
  <c r="Z1297" i="2"/>
  <c r="Z736" i="2"/>
  <c r="Z1711" i="2"/>
  <c r="Z1193" i="2"/>
  <c r="Z216" i="2"/>
  <c r="Z1524" i="2"/>
  <c r="Z279" i="2"/>
  <c r="Z1371" i="2"/>
  <c r="Z959" i="2"/>
  <c r="Z758" i="2"/>
  <c r="Z713" i="2"/>
  <c r="Z667" i="2"/>
  <c r="Z426" i="2"/>
  <c r="Z1034" i="2"/>
  <c r="Z1859" i="2"/>
  <c r="Z313" i="2"/>
  <c r="Z1132" i="2"/>
  <c r="Z1635" i="2"/>
  <c r="Z1145" i="2"/>
  <c r="Z409" i="2"/>
  <c r="Z1909" i="2"/>
  <c r="Z1539" i="2"/>
  <c r="Z589" i="2"/>
  <c r="Z218" i="2"/>
  <c r="Z946" i="2"/>
  <c r="Z902" i="2"/>
  <c r="Z114" i="2"/>
  <c r="Z1066" i="2"/>
  <c r="Z2128" i="2"/>
  <c r="Z2072" i="2"/>
  <c r="Z2116" i="2"/>
  <c r="Z2085" i="2"/>
  <c r="Z2096" i="2"/>
  <c r="Z2056" i="2"/>
  <c r="Z1997" i="2"/>
  <c r="Z2012" i="2"/>
  <c r="Z2074" i="2"/>
  <c r="Z2008" i="2"/>
  <c r="Z2143" i="2"/>
  <c r="Z1964" i="2"/>
  <c r="Z2006" i="2"/>
  <c r="Z1938" i="2"/>
  <c r="Z339" i="2"/>
  <c r="Z1678" i="2"/>
  <c r="Z1026" i="2"/>
  <c r="Z1229" i="2"/>
  <c r="Z591" i="2"/>
  <c r="Z117" i="2"/>
  <c r="Z883" i="2"/>
  <c r="Z209" i="2"/>
  <c r="Z700" i="2"/>
  <c r="Z1639" i="2"/>
  <c r="Z1105" i="2"/>
  <c r="Z1851" i="2"/>
  <c r="Z1282" i="2"/>
  <c r="Z261" i="2"/>
  <c r="Z1046" i="2"/>
  <c r="Z556" i="2"/>
  <c r="Z1007" i="2"/>
  <c r="Z369" i="2"/>
  <c r="Z1142" i="2"/>
  <c r="Z167" i="2"/>
  <c r="Z1313" i="2"/>
  <c r="Z1017" i="2"/>
  <c r="Z1477" i="2"/>
  <c r="Z647" i="2"/>
  <c r="Z979" i="2"/>
  <c r="Z1861" i="2"/>
  <c r="Z1181" i="2"/>
  <c r="Z522" i="2"/>
  <c r="Z310" i="2"/>
  <c r="Z1176" i="2"/>
  <c r="Z384" i="2"/>
  <c r="Z751" i="2"/>
  <c r="Z1212" i="2"/>
  <c r="Z585" i="2"/>
  <c r="Z1221" i="2"/>
  <c r="Z192" i="2"/>
  <c r="Z525" i="2"/>
  <c r="Z331" i="2"/>
  <c r="Z811" i="2"/>
  <c r="Z654" i="2"/>
  <c r="Z1412" i="2"/>
  <c r="Z1534" i="2"/>
  <c r="Z671" i="2"/>
  <c r="Z1893" i="2"/>
  <c r="Z876" i="2"/>
  <c r="Z1189" i="2"/>
  <c r="Z538" i="2"/>
  <c r="Z1190" i="2"/>
  <c r="Z978" i="2"/>
  <c r="Z304" i="2"/>
  <c r="Z868" i="2"/>
  <c r="Z320" i="2"/>
  <c r="Z1756" i="2"/>
  <c r="Z775" i="2"/>
  <c r="Z804" i="2"/>
  <c r="Z1178" i="2"/>
  <c r="Z1257" i="2"/>
  <c r="Z698" i="2"/>
  <c r="Z1251" i="2"/>
  <c r="Z1525" i="2"/>
  <c r="Z1139" i="2"/>
  <c r="Z1305" i="2"/>
  <c r="Z1223" i="2"/>
  <c r="Z357" i="2"/>
  <c r="Z393" i="2"/>
  <c r="Z774" i="2"/>
  <c r="Z737" i="2"/>
  <c r="Z1589" i="2"/>
  <c r="Z255" i="2"/>
  <c r="Z1769" i="2"/>
  <c r="Z1590" i="2"/>
  <c r="Z387" i="2"/>
  <c r="Z2028" i="2"/>
  <c r="Z2059" i="2"/>
  <c r="Z2051" i="2"/>
  <c r="Z2073" i="2"/>
  <c r="Z2025" i="2"/>
  <c r="Z2021" i="2"/>
  <c r="Z1975" i="2"/>
  <c r="Z2210" i="2"/>
  <c r="Z2058" i="2"/>
  <c r="Z2000" i="2"/>
  <c r="Z2103" i="2"/>
  <c r="Z1945" i="2"/>
  <c r="Z1963" i="2"/>
  <c r="Z1550" i="2"/>
  <c r="Z897" i="2"/>
  <c r="Z1101" i="2"/>
  <c r="Z463" i="2"/>
  <c r="Z1122" i="2"/>
  <c r="Z755" i="2"/>
  <c r="Z206" i="2"/>
  <c r="Z413" i="2"/>
  <c r="Z1511" i="2"/>
  <c r="Z697" i="2"/>
  <c r="Z1826" i="2"/>
  <c r="Z1355" i="2"/>
  <c r="Z418" i="2"/>
  <c r="Z798" i="2"/>
  <c r="Z428" i="2"/>
  <c r="Z727" i="2"/>
  <c r="Z682" i="2"/>
  <c r="Z911" i="2"/>
  <c r="Z793" i="2"/>
  <c r="Z1535" i="2"/>
  <c r="Z555" i="2"/>
  <c r="Z1854" i="2"/>
  <c r="Z1170" i="2"/>
  <c r="Z1489" i="2"/>
  <c r="Z344" i="2"/>
  <c r="Z373" i="2"/>
  <c r="Z1083" i="2"/>
  <c r="Z867" i="2"/>
  <c r="Z514" i="2"/>
  <c r="Z885" i="2"/>
  <c r="Z971" i="2"/>
  <c r="Z1796" i="2"/>
  <c r="Z808" i="2"/>
  <c r="Z197" i="2"/>
  <c r="Z323" i="2"/>
  <c r="Z675" i="2"/>
  <c r="Z1316" i="2"/>
  <c r="Z1159" i="2"/>
  <c r="Z1201" i="2"/>
  <c r="Z1276" i="2"/>
  <c r="Z563" i="2"/>
  <c r="Z622" i="2"/>
  <c r="Z1196" i="2"/>
  <c r="Z1774" i="2"/>
  <c r="Z405" i="2"/>
  <c r="Z1099" i="2"/>
  <c r="Z1771" i="2"/>
  <c r="Z1741" i="2"/>
  <c r="Z1114" i="2"/>
  <c r="Z448" i="2"/>
  <c r="Z1440" i="2"/>
  <c r="Z1082" i="2"/>
  <c r="Z1531" i="2"/>
  <c r="Z156" i="2"/>
  <c r="Z598" i="2"/>
  <c r="Z499" i="2"/>
  <c r="Z1748" i="2"/>
  <c r="Z277" i="2"/>
  <c r="Z1540" i="2"/>
  <c r="Z668" i="2"/>
  <c r="Z1388" i="2"/>
  <c r="Z479" i="2"/>
  <c r="Z131" i="2"/>
  <c r="Z1839" i="2"/>
  <c r="Z146" i="2"/>
  <c r="Z1845" i="2"/>
  <c r="Z254" i="2"/>
  <c r="Z293" i="2"/>
  <c r="Z1012" i="2"/>
  <c r="Z1381" i="2"/>
  <c r="Z1673" i="2"/>
  <c r="Z2115" i="2"/>
  <c r="Z1969" i="2"/>
  <c r="Z2141" i="2"/>
  <c r="Z2048" i="2"/>
  <c r="Z2004" i="2"/>
  <c r="Z2212" i="2"/>
  <c r="Z1925" i="2"/>
  <c r="Z2202" i="2"/>
  <c r="Z2018" i="2"/>
  <c r="Z1983" i="2"/>
  <c r="Z2095" i="2"/>
  <c r="Z2158" i="2"/>
  <c r="Z1953" i="2"/>
  <c r="Z1935" i="2"/>
  <c r="Z2086" i="2"/>
  <c r="Z2019" i="2"/>
  <c r="Z2070" i="2"/>
  <c r="Z1995" i="2"/>
  <c r="Z1970" i="2"/>
  <c r="Z1959" i="2"/>
  <c r="Z2027" i="2"/>
  <c r="Z1972" i="2"/>
  <c r="Z2038" i="2"/>
  <c r="Z2102" i="2"/>
  <c r="Z2166" i="2"/>
  <c r="Z1982" i="2"/>
  <c r="Z2047" i="2"/>
  <c r="Z2111" i="2"/>
  <c r="Z2175" i="2"/>
  <c r="Z1947" i="2"/>
  <c r="Z2016" i="2"/>
  <c r="Z1958" i="2"/>
  <c r="Z2026" i="2"/>
  <c r="Z2090" i="2"/>
  <c r="Z2154" i="2"/>
  <c r="Z1916" i="2"/>
  <c r="Z2075" i="2"/>
  <c r="Z2176" i="2"/>
  <c r="Z2020" i="2"/>
  <c r="Z2131" i="2"/>
  <c r="Z1929" i="2"/>
  <c r="Z2081" i="2"/>
  <c r="Z2181" i="2"/>
  <c r="Z2044" i="2"/>
  <c r="Z2147" i="2"/>
  <c r="Z1961" i="2"/>
  <c r="Z2099" i="2"/>
  <c r="Z2196" i="2"/>
  <c r="Z2177" i="2"/>
  <c r="Z2184" i="2"/>
  <c r="Z2188" i="2"/>
  <c r="Z2104" i="2"/>
  <c r="Z2065" i="2"/>
  <c r="Z1993" i="2"/>
  <c r="Z2198" i="2"/>
  <c r="Z1284" i="2"/>
  <c r="Z1334" i="2"/>
  <c r="Z1493" i="2"/>
  <c r="Z805" i="2"/>
  <c r="Z1801" i="2"/>
  <c r="Z740" i="2"/>
  <c r="Z1337" i="2"/>
  <c r="Z155" i="2"/>
  <c r="Z372" i="2"/>
  <c r="Z438" i="2"/>
  <c r="Z729" i="2"/>
  <c r="Z137" i="2"/>
  <c r="Z992" i="2"/>
  <c r="Z1779" i="2"/>
  <c r="Z1446" i="2"/>
  <c r="Z1418" i="2"/>
  <c r="Z796" i="2"/>
  <c r="Z436" i="2"/>
  <c r="Z1873" i="2"/>
  <c r="Z1563" i="2"/>
  <c r="Z919" i="2"/>
  <c r="Z1443" i="2"/>
  <c r="Z407" i="2"/>
  <c r="Z1692" i="2"/>
  <c r="Z1437" i="2"/>
  <c r="Z211" i="2"/>
  <c r="Z1013" i="2"/>
  <c r="Z214" i="2"/>
  <c r="Z567" i="2"/>
  <c r="Z1683" i="2"/>
  <c r="Z673" i="2"/>
  <c r="Z1860" i="2"/>
  <c r="Z1574" i="2"/>
  <c r="Z1887" i="2"/>
  <c r="Z704" i="2"/>
  <c r="Z1655" i="2"/>
  <c r="Z1268" i="2"/>
  <c r="Z1472" i="2"/>
  <c r="Z1357" i="2"/>
  <c r="Z1098" i="2"/>
  <c r="Z450" i="2"/>
  <c r="Z1296" i="2"/>
  <c r="Z311" i="2"/>
  <c r="Z1117" i="2"/>
  <c r="Z836" i="2"/>
  <c r="Z196" i="2"/>
  <c r="Z259" i="2"/>
  <c r="Z360" i="2"/>
  <c r="Z1914" i="2"/>
  <c r="Z1978" i="2"/>
  <c r="Z1968" i="2"/>
  <c r="Z2035" i="2"/>
  <c r="Z1981" i="2"/>
  <c r="Z2046" i="2"/>
  <c r="Z2110" i="2"/>
  <c r="Z1918" i="2"/>
  <c r="Z1991" i="2"/>
  <c r="Z2055" i="2"/>
  <c r="Z2119" i="2"/>
  <c r="Z2183" i="2"/>
  <c r="Z1956" i="2"/>
  <c r="Z2024" i="2"/>
  <c r="Z1967" i="2"/>
  <c r="Z2034" i="2"/>
  <c r="Z2098" i="2"/>
  <c r="Z2162" i="2"/>
  <c r="Z1942" i="2"/>
  <c r="Z2088" i="2"/>
  <c r="Z2187" i="2"/>
  <c r="Z2041" i="2"/>
  <c r="Z2144" i="2"/>
  <c r="Z1952" i="2"/>
  <c r="Z2093" i="2"/>
  <c r="Z2192" i="2"/>
  <c r="Z2057" i="2"/>
  <c r="Z2160" i="2"/>
  <c r="Z1988" i="2"/>
  <c r="Z2112" i="2"/>
  <c r="Z2206" i="2"/>
  <c r="Z2205" i="2"/>
  <c r="Z2211" i="2"/>
  <c r="Z1960" i="2"/>
  <c r="Z2165" i="2"/>
  <c r="Z2148" i="2"/>
  <c r="Z2097" i="2"/>
  <c r="Z2064" i="2"/>
  <c r="Z706" i="2"/>
  <c r="Z1000" i="2"/>
  <c r="Z233" i="2"/>
  <c r="Z490" i="2"/>
  <c r="Z1389" i="2"/>
  <c r="Z113" i="2"/>
  <c r="Z1545" i="2"/>
  <c r="Z330" i="2"/>
  <c r="Z670" i="2"/>
  <c r="Z507" i="2"/>
  <c r="Z1452" i="2"/>
  <c r="Z810" i="2"/>
  <c r="Z1331" i="2"/>
  <c r="Z621" i="2"/>
  <c r="Z464" i="2"/>
  <c r="Z1085" i="2"/>
  <c r="Z1904" i="2"/>
  <c r="Z925" i="2"/>
  <c r="Z1471" i="2"/>
  <c r="Z1374" i="2"/>
  <c r="Z701" i="2"/>
  <c r="Z1922" i="2"/>
  <c r="Z1986" i="2"/>
  <c r="Z1977" i="2"/>
  <c r="Z1917" i="2"/>
  <c r="Z1990" i="2"/>
  <c r="Z2054" i="2"/>
  <c r="Z2118" i="2"/>
  <c r="Z1927" i="2"/>
  <c r="Z1999" i="2"/>
  <c r="Z2063" i="2"/>
  <c r="Z2127" i="2"/>
  <c r="Z2191" i="2"/>
  <c r="Z1965" i="2"/>
  <c r="Z2032" i="2"/>
  <c r="Z1976" i="2"/>
  <c r="Z2042" i="2"/>
  <c r="Z2106" i="2"/>
  <c r="Z2170" i="2"/>
  <c r="Z1966" i="2"/>
  <c r="Z2100" i="2"/>
  <c r="Z2197" i="2"/>
  <c r="Z2053" i="2"/>
  <c r="Z2156" i="2"/>
  <c r="Z1979" i="2"/>
  <c r="Z2107" i="2"/>
  <c r="Z2203" i="2"/>
  <c r="Z2069" i="2"/>
  <c r="Z2172" i="2"/>
  <c r="Z2009" i="2"/>
  <c r="Z2124" i="2"/>
  <c r="Z1920" i="2"/>
  <c r="Z1934" i="2"/>
  <c r="Z1943" i="2"/>
  <c r="Z2045" i="2"/>
  <c r="Z2209" i="2"/>
  <c r="Z1948" i="2"/>
  <c r="Z2189" i="2"/>
  <c r="Z2140" i="2"/>
  <c r="Z1137" i="2"/>
  <c r="Z688" i="2"/>
  <c r="Z794" i="2"/>
  <c r="Z1667" i="2"/>
  <c r="Z1761" i="2"/>
  <c r="Z307" i="2"/>
  <c r="Z130" i="2"/>
  <c r="Z1173" i="2"/>
  <c r="Z1397" i="2"/>
  <c r="Z1750" i="2"/>
  <c r="Z920" i="2"/>
  <c r="Z1344" i="2"/>
  <c r="Z645" i="2"/>
  <c r="Z662" i="2"/>
  <c r="Z997" i="2"/>
  <c r="Z928" i="2"/>
  <c r="Z1433" i="2"/>
  <c r="Z217" i="2"/>
  <c r="Z648" i="2"/>
  <c r="Z1514" i="2"/>
  <c r="Z1164" i="2"/>
  <c r="Z1619" i="2"/>
  <c r="Z721" i="2"/>
  <c r="Z1867" i="2"/>
  <c r="Z845" i="2"/>
  <c r="Z945" i="2"/>
  <c r="Z1281" i="2"/>
  <c r="Z974" i="2"/>
  <c r="Z379" i="2"/>
  <c r="Z518" i="2"/>
  <c r="Z777" i="2"/>
  <c r="Z792" i="2"/>
  <c r="Z754" i="2"/>
  <c r="Z1930" i="2"/>
  <c r="Z1913" i="2"/>
  <c r="Z1987" i="2"/>
  <c r="Z1926" i="2"/>
  <c r="Z1998" i="2"/>
  <c r="Z2062" i="2"/>
  <c r="Z2126" i="2"/>
  <c r="Z1936" i="2"/>
  <c r="Z2007" i="2"/>
  <c r="Z2071" i="2"/>
  <c r="Z2135" i="2"/>
  <c r="Z2199" i="2"/>
  <c r="Z1974" i="2"/>
  <c r="Z2040" i="2"/>
  <c r="Z1985" i="2"/>
  <c r="Z2050" i="2"/>
  <c r="Z2114" i="2"/>
  <c r="Z2178" i="2"/>
  <c r="Z1989" i="2"/>
  <c r="Z2113" i="2"/>
  <c r="Z2208" i="2"/>
  <c r="Z2067" i="2"/>
  <c r="Z2169" i="2"/>
  <c r="Z2001" i="2"/>
  <c r="Z2120" i="2"/>
  <c r="Z1933" i="2"/>
  <c r="Z2083" i="2"/>
  <c r="Z2182" i="2"/>
  <c r="Z2029" i="2"/>
  <c r="Z2137" i="2"/>
  <c r="Z1984" i="2"/>
  <c r="Z1996" i="2"/>
  <c r="Z2005" i="2"/>
  <c r="Z2101" i="2"/>
  <c r="Z2013" i="2"/>
  <c r="Z2077" i="2"/>
  <c r="Z2017" i="2"/>
  <c r="Z2036" i="2"/>
  <c r="Z769" i="2"/>
  <c r="Z1309" i="2"/>
  <c r="Z829" i="2"/>
  <c r="Z1275" i="2"/>
  <c r="Z481" i="2"/>
  <c r="Z1011" i="2"/>
  <c r="Z1095" i="2"/>
  <c r="Z1775" i="2"/>
  <c r="Z1134" i="2"/>
  <c r="Z237" i="2"/>
  <c r="Z1778" i="2"/>
  <c r="Z1224" i="2"/>
  <c r="Z999" i="2"/>
  <c r="Z1666" i="2"/>
  <c r="Z1487" i="2"/>
  <c r="Z1837" i="2"/>
  <c r="Z576" i="2"/>
  <c r="Z584" i="2"/>
  <c r="Z1713" i="2"/>
  <c r="Z679" i="2"/>
  <c r="Z1264" i="2"/>
  <c r="Z1161" i="2"/>
  <c r="Z842" i="2"/>
  <c r="Z1298" i="2"/>
  <c r="Z1820" i="2"/>
  <c r="Z1096" i="2"/>
  <c r="Z790" i="2"/>
  <c r="Z1593" i="2"/>
  <c r="Z864" i="2"/>
  <c r="Z348" i="2"/>
  <c r="Z791" i="2"/>
  <c r="Z420" i="2"/>
  <c r="Z1304" i="2"/>
  <c r="Z1816" i="2"/>
  <c r="Z932" i="2"/>
  <c r="Z1501" i="2"/>
  <c r="Z886" i="2"/>
  <c r="Z1659" i="2"/>
  <c r="Z1497" i="2"/>
  <c r="Z534" i="2"/>
  <c r="Z1131" i="2"/>
  <c r="Z445" i="2"/>
  <c r="Z967" i="2"/>
  <c r="Z1052" i="2"/>
  <c r="Z1380" i="2"/>
  <c r="Z1522" i="2"/>
  <c r="Z1211" i="2"/>
  <c r="Z1946" i="2"/>
  <c r="Z1932" i="2"/>
  <c r="Z2003" i="2"/>
  <c r="Z1944" i="2"/>
  <c r="Z2014" i="2"/>
  <c r="Z2078" i="2"/>
  <c r="Z2142" i="2"/>
  <c r="Z1955" i="2"/>
  <c r="Z2023" i="2"/>
  <c r="Z2087" i="2"/>
  <c r="Z2151" i="2"/>
  <c r="Z1919" i="2"/>
  <c r="Z1992" i="2"/>
  <c r="Z1931" i="2"/>
  <c r="Z2002" i="2"/>
  <c r="Z2066" i="2"/>
  <c r="Z2130" i="2"/>
  <c r="Z2194" i="2"/>
  <c r="Z2033" i="2"/>
  <c r="Z2139" i="2"/>
  <c r="Z1951" i="2"/>
  <c r="Z2092" i="2"/>
  <c r="Z2190" i="2"/>
  <c r="Z2043" i="2"/>
  <c r="Z2145" i="2"/>
  <c r="Z1980" i="2"/>
  <c r="Z2108" i="2"/>
  <c r="Z2204" i="2"/>
  <c r="Z2060" i="2"/>
  <c r="Z2163" i="2"/>
  <c r="Z2076" i="2"/>
  <c r="Z2084" i="2"/>
  <c r="Z2089" i="2"/>
  <c r="Z2200" i="2"/>
  <c r="Z2129" i="2"/>
  <c r="Z1971" i="2"/>
  <c r="Z2195" i="2"/>
  <c r="Z860" i="2"/>
  <c r="Z1318" i="2"/>
  <c r="Z1903" i="2"/>
  <c r="Z767" i="2"/>
  <c r="Z857" i="2"/>
  <c r="Z1404" i="2"/>
  <c r="Z262" i="2"/>
  <c r="Z935" i="2"/>
  <c r="Z1722" i="2"/>
  <c r="Z1290" i="2"/>
  <c r="Z1739" i="2"/>
  <c r="Z1725" i="2"/>
  <c r="Z1579" i="2"/>
  <c r="Z1812" i="2"/>
  <c r="Z1862" i="2"/>
  <c r="Z1261" i="2"/>
  <c r="Z1062" i="2"/>
  <c r="Z1365" i="2"/>
  <c r="Z338" i="2"/>
  <c r="Z421" i="2"/>
  <c r="Z631" i="2"/>
  <c r="Z1636" i="2"/>
  <c r="Z1758" i="2"/>
  <c r="Z1141" i="2"/>
  <c r="Z509" i="2"/>
  <c r="Z577" i="2"/>
  <c r="Z1249" i="2"/>
  <c r="Z1716" i="2"/>
  <c r="Z345" i="2"/>
  <c r="Z1435" i="2"/>
  <c r="Z1527" i="2"/>
  <c r="Z1125" i="2"/>
  <c r="Z586" i="2"/>
  <c r="F39" i="2"/>
  <c r="I39" i="2" s="1"/>
  <c r="G39" i="2"/>
  <c r="AB644" i="2"/>
  <c r="AB2187" i="2"/>
  <c r="AB2197" i="2"/>
  <c r="AB2105" i="2"/>
  <c r="AB2188" i="2"/>
  <c r="AB1922" i="2"/>
  <c r="AB1995" i="2"/>
  <c r="AB2034" i="2"/>
  <c r="AB2064" i="2"/>
  <c r="AB2083" i="2"/>
  <c r="AB2185" i="2"/>
  <c r="AB2103" i="2"/>
  <c r="AB1996" i="2"/>
  <c r="AB2192" i="2"/>
  <c r="AB2111" i="2"/>
  <c r="AB2010" i="2"/>
  <c r="AB2200" i="2"/>
  <c r="AB2120" i="2"/>
  <c r="AB2023" i="2"/>
  <c r="AB2199" i="2"/>
  <c r="AB2119" i="2"/>
  <c r="AB2020" i="2"/>
  <c r="AB2195" i="2"/>
  <c r="AB2114" i="2"/>
  <c r="AB2015" i="2"/>
  <c r="AB2049" i="2"/>
  <c r="AB1985" i="2"/>
  <c r="AB1921" i="2"/>
  <c r="AB2000" i="2"/>
  <c r="AB1936" i="2"/>
  <c r="AB2166" i="2"/>
  <c r="AB2102" i="2"/>
  <c r="AB2038" i="2"/>
  <c r="AB1974" i="2"/>
  <c r="AB2165" i="2"/>
  <c r="AB2101" i="2"/>
  <c r="AB2037" i="2"/>
  <c r="AB1973" i="2"/>
  <c r="AB1938" i="2"/>
  <c r="AB2084" i="2"/>
  <c r="AB2018" i="2"/>
  <c r="AB2164" i="2"/>
  <c r="AB2207" i="2"/>
  <c r="AB1954" i="2"/>
  <c r="AB1987" i="2"/>
  <c r="AB2027" i="2"/>
  <c r="AB2051" i="2"/>
  <c r="AB2176" i="2"/>
  <c r="AB2091" i="2"/>
  <c r="AB1980" i="2"/>
  <c r="AB2183" i="2"/>
  <c r="AB2099" i="2"/>
  <c r="AB1994" i="2"/>
  <c r="AB2191" i="2"/>
  <c r="AB2108" i="2"/>
  <c r="AB2007" i="2"/>
  <c r="AB2189" i="2"/>
  <c r="AB2107" i="2"/>
  <c r="AB2004" i="2"/>
  <c r="AB2186" i="2"/>
  <c r="AB2104" i="2"/>
  <c r="AB1999" i="2"/>
  <c r="AB2041" i="2"/>
  <c r="AB1977" i="2"/>
  <c r="AB1913" i="2"/>
  <c r="AB1992" i="2"/>
  <c r="AB1928" i="2"/>
  <c r="AB2158" i="2"/>
  <c r="AB2094" i="2"/>
  <c r="AB2030" i="2"/>
  <c r="AB1966" i="2"/>
  <c r="AB2157" i="2"/>
  <c r="AB2093" i="2"/>
  <c r="AB2029" i="2"/>
  <c r="AB1965" i="2"/>
  <c r="AB2132" i="2"/>
  <c r="AB1931" i="2"/>
  <c r="AB2170" i="2"/>
  <c r="AB2137" i="2"/>
  <c r="AB2184" i="2"/>
  <c r="AB2205" i="2"/>
  <c r="AB1947" i="2"/>
  <c r="AB1986" i="2"/>
  <c r="AB2011" i="2"/>
  <c r="AB2167" i="2"/>
  <c r="AB2081" i="2"/>
  <c r="AB1964" i="2"/>
  <c r="AB2173" i="2"/>
  <c r="AB2089" i="2"/>
  <c r="AB1978" i="2"/>
  <c r="AB2181" i="2"/>
  <c r="AB2098" i="2"/>
  <c r="AB1991" i="2"/>
  <c r="AB2180" i="2"/>
  <c r="AB2097" i="2"/>
  <c r="AB1988" i="2"/>
  <c r="AB2177" i="2"/>
  <c r="AB2092" i="2"/>
  <c r="AB1983" i="2"/>
  <c r="AB2033" i="2"/>
  <c r="AB1969" i="2"/>
  <c r="AB2048" i="2"/>
  <c r="AB1984" i="2"/>
  <c r="AB1920" i="2"/>
  <c r="AB2150" i="2"/>
  <c r="AB2086" i="2"/>
  <c r="AB2022" i="2"/>
  <c r="AB1958" i="2"/>
  <c r="AB2149" i="2"/>
  <c r="AB2085" i="2"/>
  <c r="AB2021" i="2"/>
  <c r="AB1957" i="2"/>
  <c r="AB1915" i="2"/>
  <c r="AB2160" i="2"/>
  <c r="AB2090" i="2"/>
  <c r="AB2106" i="2"/>
  <c r="AB2159" i="2"/>
  <c r="AB2179" i="2"/>
  <c r="AB2202" i="2"/>
  <c r="AB1939" i="2"/>
  <c r="AB1970" i="2"/>
  <c r="AB2155" i="2"/>
  <c r="AB2071" i="2"/>
  <c r="AB1948" i="2"/>
  <c r="AB2163" i="2"/>
  <c r="AB2079" i="2"/>
  <c r="AB1962" i="2"/>
  <c r="AB2172" i="2"/>
  <c r="AB2088" i="2"/>
  <c r="AB1975" i="2"/>
  <c r="AB2171" i="2"/>
  <c r="AB2087" i="2"/>
  <c r="AB1972" i="2"/>
  <c r="AB2168" i="2"/>
  <c r="AB2082" i="2"/>
  <c r="AB1967" i="2"/>
  <c r="AB2025" i="2"/>
  <c r="AB1961" i="2"/>
  <c r="AB2040" i="2"/>
  <c r="AB1976" i="2"/>
  <c r="AB2206" i="2"/>
  <c r="AB2142" i="2"/>
  <c r="AB2078" i="2"/>
  <c r="AB2014" i="2"/>
  <c r="AB1950" i="2"/>
  <c r="AB2141" i="2"/>
  <c r="AB2077" i="2"/>
  <c r="AB2013" i="2"/>
  <c r="AB1949" i="2"/>
  <c r="AB2196" i="2"/>
  <c r="AB2116" i="2"/>
  <c r="AB2043" i="2"/>
  <c r="AB2002" i="2"/>
  <c r="AB2080" i="2"/>
  <c r="AB2128" i="2"/>
  <c r="AB2154" i="2"/>
  <c r="AB2178" i="2"/>
  <c r="AB2193" i="2"/>
  <c r="AB1923" i="2"/>
  <c r="AB2145" i="2"/>
  <c r="AB2059" i="2"/>
  <c r="AB1932" i="2"/>
  <c r="AB2153" i="2"/>
  <c r="AB2067" i="2"/>
  <c r="AB1946" i="2"/>
  <c r="AB2162" i="2"/>
  <c r="AB2076" i="2"/>
  <c r="AB1959" i="2"/>
  <c r="AB2161" i="2"/>
  <c r="AB2075" i="2"/>
  <c r="AB1956" i="2"/>
  <c r="AB2156" i="2"/>
  <c r="AB2072" i="2"/>
  <c r="AB1951" i="2"/>
  <c r="AB2017" i="2"/>
  <c r="AB1953" i="2"/>
  <c r="AB2032" i="2"/>
  <c r="AB1968" i="2"/>
  <c r="AB2198" i="2"/>
  <c r="AB2134" i="2"/>
  <c r="AB2070" i="2"/>
  <c r="AB2006" i="2"/>
  <c r="AB1942" i="2"/>
  <c r="AB2133" i="2"/>
  <c r="AB2069" i="2"/>
  <c r="AB2005" i="2"/>
  <c r="AB1941" i="2"/>
  <c r="AB1955" i="2"/>
  <c r="AB2115" i="2"/>
  <c r="AB2144" i="2"/>
  <c r="AB2147" i="2"/>
  <c r="AB2050" i="2"/>
  <c r="AB2100" i="2"/>
  <c r="AB2127" i="2"/>
  <c r="AB2148" i="2"/>
  <c r="AB2169" i="2"/>
  <c r="AB2212" i="2"/>
  <c r="AB2135" i="2"/>
  <c r="AB2044" i="2"/>
  <c r="AB1916" i="2"/>
  <c r="AB2143" i="2"/>
  <c r="AB2056" i="2"/>
  <c r="AB1930" i="2"/>
  <c r="AB2152" i="2"/>
  <c r="AB2066" i="2"/>
  <c r="AB1943" i="2"/>
  <c r="AB2151" i="2"/>
  <c r="AB2065" i="2"/>
  <c r="AB1940" i="2"/>
  <c r="AB2146" i="2"/>
  <c r="AB2060" i="2"/>
  <c r="AB1935" i="2"/>
  <c r="AB2009" i="2"/>
  <c r="AB1945" i="2"/>
  <c r="AB2024" i="2"/>
  <c r="AB1960" i="2"/>
  <c r="AB2190" i="2"/>
  <c r="AB2126" i="2"/>
  <c r="AB2062" i="2"/>
  <c r="AB1998" i="2"/>
  <c r="AB1934" i="2"/>
  <c r="AB2125" i="2"/>
  <c r="AB2061" i="2"/>
  <c r="AB1997" i="2"/>
  <c r="AB1933" i="2"/>
  <c r="AD1913" i="2"/>
  <c r="AD1921" i="2"/>
  <c r="AD1929" i="2"/>
  <c r="AD1937" i="2"/>
  <c r="AD1945" i="2"/>
  <c r="AD1953" i="2"/>
  <c r="AD1961" i="2"/>
  <c r="AD1969" i="2"/>
  <c r="AD1977" i="2"/>
  <c r="AD1985" i="2"/>
  <c r="AD1993" i="2"/>
  <c r="AD2001" i="2"/>
  <c r="AD2009" i="2"/>
  <c r="AD2017" i="2"/>
  <c r="AD2025" i="2"/>
  <c r="AD2033" i="2"/>
  <c r="AD2041" i="2"/>
  <c r="AD2049" i="2"/>
  <c r="AD2057" i="2"/>
  <c r="AD2065" i="2"/>
  <c r="AD2073" i="2"/>
  <c r="AD2081" i="2"/>
  <c r="AD2089" i="2"/>
  <c r="AD2097" i="2"/>
  <c r="AD2105" i="2"/>
  <c r="AD2113" i="2"/>
  <c r="AD2121" i="2"/>
  <c r="AD2129" i="2"/>
  <c r="AD2137" i="2"/>
  <c r="AD2145" i="2"/>
  <c r="AD2153" i="2"/>
  <c r="AD2161" i="2"/>
  <c r="AD2169" i="2"/>
  <c r="AD2177" i="2"/>
  <c r="AD2185" i="2"/>
  <c r="AD2193" i="2"/>
  <c r="AD2201" i="2"/>
  <c r="AD2209" i="2"/>
  <c r="AD1914" i="2"/>
  <c r="AD1922" i="2"/>
  <c r="AD1930" i="2"/>
  <c r="AD1938" i="2"/>
  <c r="AD1946" i="2"/>
  <c r="AD1954" i="2"/>
  <c r="AD1962" i="2"/>
  <c r="AD1970" i="2"/>
  <c r="AD1978" i="2"/>
  <c r="AD1986" i="2"/>
  <c r="AD1994" i="2"/>
  <c r="AD2002" i="2"/>
  <c r="AD2010" i="2"/>
  <c r="AD2018" i="2"/>
  <c r="AD2026" i="2"/>
  <c r="AD2034" i="2"/>
  <c r="AD2042" i="2"/>
  <c r="AD2050" i="2"/>
  <c r="AD2058" i="2"/>
  <c r="AD2066" i="2"/>
  <c r="AD2074" i="2"/>
  <c r="AD2082" i="2"/>
  <c r="AD2090" i="2"/>
  <c r="AD2098" i="2"/>
  <c r="AD2106" i="2"/>
  <c r="AD2114" i="2"/>
  <c r="AD2122" i="2"/>
  <c r="AD2130" i="2"/>
  <c r="AD2138" i="2"/>
  <c r="AD2146" i="2"/>
  <c r="AD2154" i="2"/>
  <c r="AD2162" i="2"/>
  <c r="AD2170" i="2"/>
  <c r="AD2178" i="2"/>
  <c r="AD2186" i="2"/>
  <c r="AD2194" i="2"/>
  <c r="AD2202" i="2"/>
  <c r="AD2210" i="2"/>
  <c r="AD1916" i="2"/>
  <c r="AD1924" i="2"/>
  <c r="AD1932" i="2"/>
  <c r="AD1940" i="2"/>
  <c r="AD1948" i="2"/>
  <c r="AD1956" i="2"/>
  <c r="AD1964" i="2"/>
  <c r="AD1972" i="2"/>
  <c r="AD1980" i="2"/>
  <c r="AD1988" i="2"/>
  <c r="AD1996" i="2"/>
  <c r="AD2004" i="2"/>
  <c r="AD2012" i="2"/>
  <c r="AD2020" i="2"/>
  <c r="AD2028" i="2"/>
  <c r="AD2036" i="2"/>
  <c r="AD2044" i="2"/>
  <c r="AD2052" i="2"/>
  <c r="AD2060" i="2"/>
  <c r="AD2068" i="2"/>
  <c r="AD2076" i="2"/>
  <c r="AD2084" i="2"/>
  <c r="AD2092" i="2"/>
  <c r="AD2100" i="2"/>
  <c r="AD2108" i="2"/>
  <c r="AD2116" i="2"/>
  <c r="AD2124" i="2"/>
  <c r="AD2132" i="2"/>
  <c r="AD2140" i="2"/>
  <c r="AD2148" i="2"/>
  <c r="AD2156" i="2"/>
  <c r="AD2164" i="2"/>
  <c r="AD2172" i="2"/>
  <c r="AD2180" i="2"/>
  <c r="AD2188" i="2"/>
  <c r="AD2196" i="2"/>
  <c r="AD2204" i="2"/>
  <c r="AD2212" i="2"/>
  <c r="AD1917" i="2"/>
  <c r="AD1925" i="2"/>
  <c r="AD1933" i="2"/>
  <c r="AD1941" i="2"/>
  <c r="AD1949" i="2"/>
  <c r="AD1957" i="2"/>
  <c r="AD1965" i="2"/>
  <c r="AD1973" i="2"/>
  <c r="AD1981" i="2"/>
  <c r="AD1989" i="2"/>
  <c r="AD1997" i="2"/>
  <c r="AD2005" i="2"/>
  <c r="AD2013" i="2"/>
  <c r="AD2021" i="2"/>
  <c r="AD2029" i="2"/>
  <c r="AD2037" i="2"/>
  <c r="AD2045" i="2"/>
  <c r="AD2053" i="2"/>
  <c r="AD2061" i="2"/>
  <c r="AD2069" i="2"/>
  <c r="AD2077" i="2"/>
  <c r="AD2085" i="2"/>
  <c r="AD2093" i="2"/>
  <c r="AD2101" i="2"/>
  <c r="AD2109" i="2"/>
  <c r="AD2117" i="2"/>
  <c r="AD2125" i="2"/>
  <c r="AD2133" i="2"/>
  <c r="AD2141" i="2"/>
  <c r="AD2149" i="2"/>
  <c r="AD2157" i="2"/>
  <c r="AD2165" i="2"/>
  <c r="AD2173" i="2"/>
  <c r="AD2181" i="2"/>
  <c r="AD2189" i="2"/>
  <c r="AD2197" i="2"/>
  <c r="AD2205" i="2"/>
  <c r="AD1915" i="2"/>
  <c r="AD1931" i="2"/>
  <c r="AD1947" i="2"/>
  <c r="AD1963" i="2"/>
  <c r="AD1979" i="2"/>
  <c r="AD1995" i="2"/>
  <c r="AD2011" i="2"/>
  <c r="AD2027" i="2"/>
  <c r="AD2043" i="2"/>
  <c r="AD2059" i="2"/>
  <c r="AD2075" i="2"/>
  <c r="AD2091" i="2"/>
  <c r="AD2107" i="2"/>
  <c r="AD2123" i="2"/>
  <c r="AD2139" i="2"/>
  <c r="AD2155" i="2"/>
  <c r="AD2171" i="2"/>
  <c r="AD2187" i="2"/>
  <c r="AD2203" i="2"/>
  <c r="AD1918" i="2"/>
  <c r="AD1934" i="2"/>
  <c r="AD1950" i="2"/>
  <c r="AD1966" i="2"/>
  <c r="AD1982" i="2"/>
  <c r="AD1919" i="2"/>
  <c r="AD1935" i="2"/>
  <c r="AD1951" i="2"/>
  <c r="AD1967" i="2"/>
  <c r="AD1983" i="2"/>
  <c r="AD1920" i="2"/>
  <c r="AD1936" i="2"/>
  <c r="AD1952" i="2"/>
  <c r="AD1968" i="2"/>
  <c r="AD1984" i="2"/>
  <c r="AD2000" i="2"/>
  <c r="AD2016" i="2"/>
  <c r="AD2032" i="2"/>
  <c r="AD2048" i="2"/>
  <c r="AD2064" i="2"/>
  <c r="AD2080" i="2"/>
  <c r="AD2096" i="2"/>
  <c r="AD2112" i="2"/>
  <c r="AD2128" i="2"/>
  <c r="AD2144" i="2"/>
  <c r="AD2160" i="2"/>
  <c r="AD2176" i="2"/>
  <c r="AD2192" i="2"/>
  <c r="AD2208" i="2"/>
  <c r="AD1923" i="2"/>
  <c r="AD1939" i="2"/>
  <c r="AD1955" i="2"/>
  <c r="AD1971" i="2"/>
  <c r="AD1987" i="2"/>
  <c r="AD2003" i="2"/>
  <c r="AD2019" i="2"/>
  <c r="AD2035" i="2"/>
  <c r="AD2051" i="2"/>
  <c r="AD2067" i="2"/>
  <c r="AD2083" i="2"/>
  <c r="AD2099" i="2"/>
  <c r="AD2115" i="2"/>
  <c r="AD2131" i="2"/>
  <c r="AD2147" i="2"/>
  <c r="AD2163" i="2"/>
  <c r="AD2179" i="2"/>
  <c r="AD2195" i="2"/>
  <c r="AD2211" i="2"/>
  <c r="AD1926" i="2"/>
  <c r="AD1942" i="2"/>
  <c r="AD1958" i="2"/>
  <c r="AD1974" i="2"/>
  <c r="AD1990" i="2"/>
  <c r="AD2006" i="2"/>
  <c r="AD2022" i="2"/>
  <c r="AD2038" i="2"/>
  <c r="AD2054" i="2"/>
  <c r="AD2070" i="2"/>
  <c r="AD2086" i="2"/>
  <c r="AD2102" i="2"/>
  <c r="AD2118" i="2"/>
  <c r="AD2134" i="2"/>
  <c r="AD2150" i="2"/>
  <c r="AD2166" i="2"/>
  <c r="AD2182" i="2"/>
  <c r="AD2198" i="2"/>
  <c r="AD1928" i="2"/>
  <c r="AD1944" i="2"/>
  <c r="AD1960" i="2"/>
  <c r="AD1976" i="2"/>
  <c r="AD1992" i="2"/>
  <c r="AD2008" i="2"/>
  <c r="AD2024" i="2"/>
  <c r="AD2040" i="2"/>
  <c r="AD2056" i="2"/>
  <c r="AD2072" i="2"/>
  <c r="AD2088" i="2"/>
  <c r="AD2104" i="2"/>
  <c r="AD2120" i="2"/>
  <c r="AD2136" i="2"/>
  <c r="AD2152" i="2"/>
  <c r="AD2168" i="2"/>
  <c r="AD2184" i="2"/>
  <c r="AD2200" i="2"/>
  <c r="AD1927" i="2"/>
  <c r="AD2014" i="2"/>
  <c r="AD2055" i="2"/>
  <c r="AD2095" i="2"/>
  <c r="AD2142" i="2"/>
  <c r="AD2183" i="2"/>
  <c r="AD1943" i="2"/>
  <c r="AD1959" i="2"/>
  <c r="AD1975" i="2"/>
  <c r="AD2030" i="2"/>
  <c r="AD2071" i="2"/>
  <c r="AD2111" i="2"/>
  <c r="AD2158" i="2"/>
  <c r="AD2199" i="2"/>
  <c r="AD1991" i="2"/>
  <c r="AD2031" i="2"/>
  <c r="AD2078" i="2"/>
  <c r="AD2119" i="2"/>
  <c r="AD2159" i="2"/>
  <c r="AD2206" i="2"/>
  <c r="AD1998" i="2"/>
  <c r="AD2039" i="2"/>
  <c r="AD2079" i="2"/>
  <c r="AD2126" i="2"/>
  <c r="AD2167" i="2"/>
  <c r="AD2207" i="2"/>
  <c r="AD2007" i="2"/>
  <c r="AD2047" i="2"/>
  <c r="AD2094" i="2"/>
  <c r="AD2135" i="2"/>
  <c r="AD2175" i="2"/>
  <c r="AD1999" i="2"/>
  <c r="AD2046" i="2"/>
  <c r="AD2151" i="2"/>
  <c r="AD2062" i="2"/>
  <c r="AD2174" i="2"/>
  <c r="AD2063" i="2"/>
  <c r="AD2190" i="2"/>
  <c r="AD2087" i="2"/>
  <c r="AD2191" i="2"/>
  <c r="AD2110" i="2"/>
  <c r="AD2127" i="2"/>
  <c r="AD2015" i="2"/>
  <c r="AD2023" i="2"/>
  <c r="AD2103" i="2"/>
  <c r="AD2143" i="2"/>
  <c r="AB2211" i="2"/>
  <c r="AB2063" i="2"/>
  <c r="AB2019" i="2"/>
  <c r="AB2074" i="2"/>
  <c r="AB2003" i="2"/>
  <c r="AB2073" i="2"/>
  <c r="AB2096" i="2"/>
  <c r="AB2122" i="2"/>
  <c r="AB2138" i="2"/>
  <c r="AB2203" i="2"/>
  <c r="AB2123" i="2"/>
  <c r="AB2028" i="2"/>
  <c r="AB2210" i="2"/>
  <c r="AB2131" i="2"/>
  <c r="AB2042" i="2"/>
  <c r="AB1914" i="2"/>
  <c r="AB2140" i="2"/>
  <c r="AB2055" i="2"/>
  <c r="AB1927" i="2"/>
  <c r="AB2139" i="2"/>
  <c r="AB2052" i="2"/>
  <c r="AB1924" i="2"/>
  <c r="AB2136" i="2"/>
  <c r="AB2047" i="2"/>
  <c r="AB1919" i="2"/>
  <c r="AB2001" i="2"/>
  <c r="AB1937" i="2"/>
  <c r="AB2016" i="2"/>
  <c r="AB1952" i="2"/>
  <c r="AB2182" i="2"/>
  <c r="AB2118" i="2"/>
  <c r="AB2054" i="2"/>
  <c r="AB1990" i="2"/>
  <c r="AB1926" i="2"/>
  <c r="AB2117" i="2"/>
  <c r="AB2053" i="2"/>
  <c r="AB1989" i="2"/>
  <c r="AB1925" i="2"/>
  <c r="AB1979" i="2"/>
  <c r="AB2058" i="2"/>
  <c r="AB2175" i="2"/>
  <c r="AB1971" i="2"/>
  <c r="AB1963" i="2"/>
  <c r="AB2035" i="2"/>
  <c r="AB2068" i="2"/>
  <c r="AB2095" i="2"/>
  <c r="AB2112" i="2"/>
  <c r="AB2194" i="2"/>
  <c r="AB2113" i="2"/>
  <c r="AB2012" i="2"/>
  <c r="AB2201" i="2"/>
  <c r="AB2121" i="2"/>
  <c r="AB2026" i="2"/>
  <c r="AB2209" i="2"/>
  <c r="AB2130" i="2"/>
  <c r="AB2039" i="2"/>
  <c r="AB2208" i="2"/>
  <c r="AB2129" i="2"/>
  <c r="AB2036" i="2"/>
  <c r="AB2204" i="2"/>
  <c r="AB2124" i="2"/>
  <c r="AB2031" i="2"/>
  <c r="AB2057" i="2"/>
  <c r="AB1993" i="2"/>
  <c r="AB1929" i="2"/>
  <c r="AB2008" i="2"/>
  <c r="AB1944" i="2"/>
  <c r="AB2174" i="2"/>
  <c r="AB2110" i="2"/>
  <c r="AB2046" i="2"/>
  <c r="AB1982" i="2"/>
  <c r="AB1918" i="2"/>
  <c r="AB2109" i="2"/>
  <c r="AB2045" i="2"/>
  <c r="AB1981" i="2"/>
  <c r="AB1917" i="2"/>
  <c r="AB608" i="2"/>
  <c r="AB483" i="2"/>
  <c r="AB245" i="2"/>
  <c r="AB690" i="2"/>
  <c r="AB1093" i="2"/>
  <c r="AB1828" i="2"/>
  <c r="AB1574" i="2"/>
  <c r="AB1233" i="2"/>
  <c r="AB1285" i="2"/>
  <c r="AB677" i="2"/>
  <c r="AB1830" i="2"/>
  <c r="AB1511" i="2"/>
  <c r="AB1791" i="2"/>
  <c r="AB202" i="2"/>
  <c r="AB513" i="2"/>
  <c r="AB1893" i="2"/>
  <c r="AB598" i="2"/>
  <c r="AB441" i="2"/>
  <c r="AB703" i="2"/>
  <c r="AB1402" i="2"/>
  <c r="AB633" i="2"/>
  <c r="AB1333" i="2"/>
  <c r="AB1797" i="2"/>
  <c r="AB727" i="2"/>
  <c r="AB1721" i="2"/>
  <c r="AB1349" i="2"/>
  <c r="AB1559" i="2"/>
  <c r="AB1418" i="2"/>
  <c r="AB1696" i="2"/>
  <c r="AB194" i="2"/>
  <c r="AB1673" i="2"/>
  <c r="AB1216" i="2"/>
  <c r="AB1253" i="2"/>
  <c r="AB646" i="2"/>
  <c r="AB534" i="2"/>
  <c r="AB784" i="2"/>
  <c r="AB1384" i="2"/>
  <c r="AB1904" i="2"/>
  <c r="AB1235" i="2"/>
  <c r="AB1406" i="2"/>
  <c r="AB1692" i="2"/>
  <c r="AB1762" i="2"/>
  <c r="AB1565" i="2"/>
  <c r="AB1869" i="2"/>
  <c r="AB539" i="2"/>
  <c r="AB1461" i="2"/>
  <c r="AB1608" i="2"/>
  <c r="AB1827" i="2"/>
  <c r="AB395" i="2"/>
  <c r="AB154" i="2"/>
  <c r="AB298" i="2"/>
  <c r="AB877" i="2"/>
  <c r="AB1891" i="2"/>
  <c r="AB1393" i="2"/>
  <c r="AB1047" i="2"/>
  <c r="AB1193" i="2"/>
  <c r="AB1647" i="2"/>
  <c r="AB1435" i="2"/>
  <c r="AB477" i="2"/>
  <c r="AB1547" i="2"/>
  <c r="AB1530" i="2"/>
  <c r="AB1452" i="2"/>
  <c r="AB1231" i="2"/>
  <c r="AB725" i="2"/>
  <c r="AB1311" i="2"/>
  <c r="AB614" i="2"/>
  <c r="AB403" i="2"/>
  <c r="AB1371" i="2"/>
  <c r="AB1238" i="2"/>
  <c r="AB312" i="2"/>
  <c r="AB1545" i="2"/>
  <c r="AB1039" i="2"/>
  <c r="AB1375" i="2"/>
  <c r="AB1305" i="2"/>
  <c r="AB627" i="2"/>
  <c r="AB1817" i="2"/>
  <c r="AB1242" i="2"/>
  <c r="AB1257" i="2"/>
  <c r="AB723" i="2"/>
  <c r="AB672" i="2"/>
  <c r="AB333" i="2"/>
  <c r="AB750" i="2"/>
  <c r="AB1222" i="2"/>
  <c r="AB624" i="2"/>
  <c r="AB1098" i="2"/>
  <c r="AB569" i="2"/>
  <c r="AB1413" i="2"/>
  <c r="AB812" i="2"/>
  <c r="AB1319" i="2"/>
  <c r="AB157" i="2"/>
  <c r="AB835" i="2"/>
  <c r="AB1748" i="2"/>
  <c r="AB823" i="2"/>
  <c r="AB1330" i="2"/>
  <c r="AB1318" i="2"/>
  <c r="AB120" i="2"/>
  <c r="AB195" i="2"/>
  <c r="AB220" i="2"/>
  <c r="AB1017" i="2"/>
  <c r="AB724" i="2"/>
  <c r="AB1525" i="2"/>
  <c r="AB629" i="2"/>
  <c r="AB1338" i="2"/>
  <c r="AB1861" i="2"/>
  <c r="AB771" i="2"/>
  <c r="AB886" i="2"/>
  <c r="AB450" i="2"/>
  <c r="AB1754" i="2"/>
  <c r="AB1660" i="2"/>
  <c r="AB1709" i="2"/>
  <c r="AB918" i="2"/>
  <c r="AB1705" i="2"/>
  <c r="AB1096" i="2"/>
  <c r="AB1853" i="2"/>
  <c r="AB762" i="2"/>
  <c r="AB1137" i="2"/>
  <c r="AB1363" i="2"/>
  <c r="AB663" i="2"/>
  <c r="AB396" i="2"/>
  <c r="AB955" i="2"/>
  <c r="AB1690" i="2"/>
  <c r="AB1246" i="2"/>
  <c r="AB328" i="2"/>
  <c r="AB612" i="2"/>
  <c r="AB263" i="2"/>
  <c r="AB1136" i="2"/>
  <c r="AB377" i="2"/>
  <c r="AB1770" i="2"/>
  <c r="AB1022" i="2"/>
  <c r="AB807" i="2"/>
  <c r="AB780" i="2"/>
  <c r="AB988" i="2"/>
  <c r="AB532" i="2"/>
  <c r="AB684" i="2"/>
  <c r="AB1581" i="2"/>
  <c r="AB1764" i="2"/>
  <c r="AB219" i="2"/>
  <c r="AB1479" i="2"/>
  <c r="AB774" i="2"/>
  <c r="AB1783" i="2"/>
  <c r="AB930" i="2"/>
  <c r="AB1438" i="2"/>
  <c r="AB1003" i="2"/>
  <c r="AB1165" i="2"/>
  <c r="AB294" i="2"/>
  <c r="AB426" i="2"/>
  <c r="AB1095" i="2"/>
  <c r="AB1596" i="2"/>
  <c r="AB311" i="2"/>
  <c r="AB649" i="2"/>
  <c r="AB1707" i="2"/>
  <c r="AB122" i="2"/>
  <c r="AB967" i="2"/>
  <c r="AB926" i="2"/>
  <c r="AB748" i="2"/>
  <c r="AB1181" i="2"/>
  <c r="AB1801" i="2"/>
  <c r="AB1860" i="2"/>
  <c r="AB467" i="2"/>
  <c r="AB163" i="2"/>
  <c r="AB1161" i="2"/>
  <c r="AB1550" i="2"/>
  <c r="AB573" i="2"/>
  <c r="AB1617" i="2"/>
  <c r="AB767" i="2"/>
  <c r="AB1611" i="2"/>
  <c r="AB491" i="2"/>
  <c r="AB992" i="2"/>
  <c r="AB1252" i="2"/>
  <c r="AB151" i="2"/>
  <c r="AB281" i="2"/>
  <c r="AB1880" i="2"/>
  <c r="AB1636" i="2"/>
  <c r="AB1160" i="2"/>
  <c r="AB1788" i="2"/>
  <c r="AB142" i="2"/>
  <c r="AB1382" i="2"/>
  <c r="AB398" i="2"/>
  <c r="AB1466" i="2"/>
  <c r="AB1863" i="2"/>
  <c r="AB134" i="2"/>
  <c r="AB583" i="2"/>
  <c r="AB1544" i="2"/>
  <c r="AB280" i="2"/>
  <c r="AB417" i="2"/>
  <c r="AB1420" i="2"/>
  <c r="AB1313" i="2"/>
  <c r="AB1546" i="2"/>
  <c r="AB1675" i="2"/>
  <c r="AB789" i="2"/>
  <c r="AB825" i="2"/>
  <c r="AB766" i="2"/>
  <c r="AB747" i="2"/>
  <c r="AB430" i="2"/>
  <c r="AB324" i="2"/>
  <c r="AB476" i="2"/>
  <c r="AB489" i="2"/>
  <c r="AB981" i="2"/>
  <c r="AB603" i="2"/>
  <c r="AB1114" i="2"/>
  <c r="AB174" i="2"/>
  <c r="AB989" i="2"/>
  <c r="AB1616" i="2"/>
  <c r="AB736" i="2"/>
  <c r="AB1308" i="2"/>
  <c r="AB1838" i="2"/>
  <c r="AB525" i="2"/>
  <c r="AB787" i="2"/>
  <c r="AB1392" i="2"/>
  <c r="AB1689" i="2"/>
  <c r="AB1875" i="2"/>
  <c r="AB642" i="2"/>
  <c r="AB1196" i="2"/>
  <c r="AB1327" i="2"/>
  <c r="AB1519" i="2"/>
  <c r="AB1700" i="2"/>
  <c r="AB1743" i="2"/>
  <c r="AB1896" i="2"/>
  <c r="AB650" i="2"/>
  <c r="AB1432" i="2"/>
  <c r="AB275" i="2"/>
  <c r="AB1317" i="2"/>
  <c r="AB1858" i="2"/>
  <c r="AB1234" i="2"/>
  <c r="AB1639" i="2"/>
  <c r="AB446" i="2"/>
  <c r="AB1586" i="2"/>
  <c r="AB185" i="2"/>
  <c r="AB369" i="2"/>
  <c r="AB420" i="2"/>
  <c r="AB953" i="2"/>
  <c r="AB753" i="2"/>
  <c r="AB227" i="2"/>
  <c r="AB527" i="2"/>
  <c r="AB600" i="2"/>
  <c r="AB795" i="2"/>
  <c r="AB1067" i="2"/>
  <c r="AB1323" i="2"/>
  <c r="AB186" i="2"/>
  <c r="AB613" i="2"/>
  <c r="AB716" i="2"/>
  <c r="AB887" i="2"/>
  <c r="AB1169" i="2"/>
  <c r="AB1310" i="2"/>
  <c r="AB1560" i="2"/>
  <c r="AB206" i="2"/>
  <c r="AB456" i="2"/>
  <c r="AB811" i="2"/>
  <c r="AB1239" i="2"/>
  <c r="AB1491" i="2"/>
  <c r="AB1603" i="2"/>
  <c r="AB254" i="2"/>
  <c r="AB401" i="2"/>
  <c r="AB452" i="2"/>
  <c r="AB744" i="2"/>
  <c r="AB881" i="2"/>
  <c r="AB222" i="2"/>
  <c r="AB302" i="2"/>
  <c r="AB764" i="2"/>
  <c r="AB1168" i="2"/>
  <c r="AB1291" i="2"/>
  <c r="AB267" i="2"/>
  <c r="AB660" i="2"/>
  <c r="AB1064" i="2"/>
  <c r="AB1341" i="2"/>
  <c r="AB1592" i="2"/>
  <c r="AB471" i="2"/>
  <c r="AB974" i="2"/>
  <c r="AB1295" i="2"/>
  <c r="AB1590" i="2"/>
  <c r="AB169" i="2"/>
  <c r="AB385" i="2"/>
  <c r="AB308" i="2"/>
  <c r="AB622" i="2"/>
  <c r="AB1026" i="2"/>
  <c r="AB1044" i="2"/>
  <c r="AB158" i="2"/>
  <c r="AB661" i="2"/>
  <c r="AB658" i="2"/>
  <c r="AB922" i="2"/>
  <c r="AB348" i="2"/>
  <c r="AB1214" i="2"/>
  <c r="AB737" i="2"/>
  <c r="AB424" i="2"/>
  <c r="AB1300" i="2"/>
  <c r="AB434" i="2"/>
  <c r="AB1580" i="2"/>
  <c r="AB1877" i="2"/>
  <c r="AB719" i="2"/>
  <c r="AB1477" i="2"/>
  <c r="AB1836" i="2"/>
  <c r="AB346" i="2"/>
  <c r="AB985" i="2"/>
  <c r="AB1344" i="2"/>
  <c r="AB1658" i="2"/>
  <c r="AB1736" i="2"/>
  <c r="AB1903" i="2"/>
  <c r="AB1445" i="2"/>
  <c r="AB486" i="2"/>
  <c r="AB1583" i="2"/>
  <c r="AB610" i="2"/>
  <c r="AB1786" i="2"/>
  <c r="AB1061" i="2"/>
  <c r="AB1881" i="2"/>
  <c r="AB561" i="2"/>
  <c r="AB580" i="2"/>
  <c r="AB892" i="2"/>
  <c r="AB178" i="2"/>
  <c r="AB386" i="2"/>
  <c r="AB973" i="2"/>
  <c r="AB1099" i="2"/>
  <c r="AB1282" i="2"/>
  <c r="AB551" i="2"/>
  <c r="AB802" i="2"/>
  <c r="AB1230" i="2"/>
  <c r="AB1425" i="2"/>
  <c r="AB1624" i="2"/>
  <c r="AB547" i="2"/>
  <c r="AB820" i="2"/>
  <c r="AB1353" i="2"/>
  <c r="AB1634" i="2"/>
  <c r="AB153" i="2"/>
  <c r="AB529" i="2"/>
  <c r="AB606" i="2"/>
  <c r="AB785" i="2"/>
  <c r="AB271" i="2"/>
  <c r="AB636" i="2"/>
  <c r="AB879" i="2"/>
  <c r="AB1355" i="2"/>
  <c r="AB266" i="2"/>
  <c r="AB775" i="2"/>
  <c r="AB1342" i="2"/>
  <c r="AB1533" i="2"/>
  <c r="AB740" i="2"/>
  <c r="AB1409" i="2"/>
  <c r="AB1699" i="2"/>
  <c r="AB699" i="2"/>
  <c r="AB372" i="2"/>
  <c r="AB969" i="2"/>
  <c r="AB865" i="2"/>
  <c r="AB293" i="2"/>
  <c r="AB408" i="2"/>
  <c r="AB1014" i="2"/>
  <c r="AB1019" i="2"/>
  <c r="AB1339" i="2"/>
  <c r="AB216" i="2"/>
  <c r="AB466" i="2"/>
  <c r="AB713" i="2"/>
  <c r="AB1021" i="2"/>
  <c r="AB1326" i="2"/>
  <c r="AB1576" i="2"/>
  <c r="AB285" i="2"/>
  <c r="AB947" i="2"/>
  <c r="AB983" i="2"/>
  <c r="AB1340" i="2"/>
  <c r="AB1587" i="2"/>
  <c r="AB1758" i="2"/>
  <c r="AB116" i="2"/>
  <c r="AB543" i="2"/>
  <c r="AB634" i="2"/>
  <c r="AB749" i="2"/>
  <c r="AB1135" i="2"/>
  <c r="AB1316" i="2"/>
  <c r="AB1524" i="2"/>
  <c r="AB1649" i="2"/>
  <c r="AB1756" i="2"/>
  <c r="AB1883" i="2"/>
  <c r="AB459" i="2"/>
  <c r="AB554" i="2"/>
  <c r="AB898" i="2"/>
  <c r="AB1071" i="2"/>
  <c r="AB1455" i="2"/>
  <c r="AB1484" i="2"/>
  <c r="AB1613" i="2"/>
  <c r="AB1720" i="2"/>
  <c r="AB1847" i="2"/>
  <c r="AB1052" i="2"/>
  <c r="AB1623" i="2"/>
  <c r="AB330" i="2"/>
  <c r="AB1522" i="2"/>
  <c r="AB214" i="2"/>
  <c r="AB1133" i="2"/>
  <c r="AB1882" i="2"/>
  <c r="AB799" i="2"/>
  <c r="AB1599" i="2"/>
  <c r="AB129" i="2"/>
  <c r="AB345" i="2"/>
  <c r="AB268" i="2"/>
  <c r="AB588" i="2"/>
  <c r="AB880" i="2"/>
  <c r="AB889" i="2"/>
  <c r="AB190" i="2"/>
  <c r="AB270" i="2"/>
  <c r="AB931" i="2"/>
  <c r="AB805" i="2"/>
  <c r="AB1107" i="2"/>
  <c r="AB1290" i="2"/>
  <c r="AB282" i="2"/>
  <c r="AB758" i="2"/>
  <c r="AB1240" i="2"/>
  <c r="AB1278" i="2"/>
  <c r="AB1600" i="2"/>
  <c r="AB341" i="2"/>
  <c r="AB1006" i="2"/>
  <c r="AB1141" i="2"/>
  <c r="AB1558" i="2"/>
  <c r="AB1733" i="2"/>
  <c r="AB1894" i="2"/>
  <c r="AB355" i="2"/>
  <c r="AB470" i="2"/>
  <c r="AB906" i="2"/>
  <c r="AB1151" i="2"/>
  <c r="AB1380" i="2"/>
  <c r="AB1598" i="2"/>
  <c r="AB1739" i="2"/>
  <c r="AB1892" i="2"/>
  <c r="AB269" i="2"/>
  <c r="AB384" i="2"/>
  <c r="AB982" i="2"/>
  <c r="AB1015" i="2"/>
  <c r="AB1399" i="2"/>
  <c r="AB1506" i="2"/>
  <c r="AB1629" i="2"/>
  <c r="AB1776" i="2"/>
  <c r="AB252" i="2"/>
  <c r="AB1302" i="2"/>
  <c r="AB213" i="2"/>
  <c r="AB1033" i="2"/>
  <c r="AB1826" i="2"/>
  <c r="AB904" i="2"/>
  <c r="AB1703" i="2"/>
  <c r="AB810" i="2"/>
  <c r="AB1631" i="2"/>
  <c r="AB132" i="2"/>
  <c r="AB353" i="2"/>
  <c r="AB621" i="2"/>
  <c r="AB596" i="2"/>
  <c r="AB760" i="2"/>
  <c r="AB940" i="2"/>
  <c r="AB1078" i="2"/>
  <c r="AB687" i="2"/>
  <c r="AB591" i="2"/>
  <c r="AB700" i="2"/>
  <c r="AB966" i="2"/>
  <c r="AB1051" i="2"/>
  <c r="AB1298" i="2"/>
  <c r="AB410" i="2"/>
  <c r="AB1020" i="2"/>
  <c r="AB1358" i="2"/>
  <c r="AB223" i="2"/>
  <c r="AB1086" i="2"/>
  <c r="AB995" i="2"/>
  <c r="AB938" i="2"/>
  <c r="AB639" i="2"/>
  <c r="AB1563" i="2"/>
  <c r="AB432" i="2"/>
  <c r="AB1279" i="2"/>
  <c r="AB1900" i="2"/>
  <c r="AB936" i="2"/>
  <c r="AB1441" i="2"/>
  <c r="AB1589" i="2"/>
  <c r="AB1800" i="2"/>
  <c r="AB1217" i="2"/>
  <c r="AB935" i="2"/>
  <c r="AB138" i="2"/>
  <c r="AB1682" i="2"/>
  <c r="AB1289" i="2"/>
  <c r="AB667" i="2"/>
  <c r="AB548" i="2"/>
  <c r="AB849" i="2"/>
  <c r="AB443" i="2"/>
  <c r="AB806" i="2"/>
  <c r="AB1227" i="2"/>
  <c r="AB246" i="2"/>
  <c r="AB625" i="2"/>
  <c r="AB1127" i="2"/>
  <c r="AB1471" i="2"/>
  <c r="AB319" i="2"/>
  <c r="AB1080" i="2"/>
  <c r="AB1404" i="2"/>
  <c r="AB1725" i="2"/>
  <c r="AB593" i="2"/>
  <c r="AB840" i="2"/>
  <c r="AB141" i="2"/>
  <c r="AB919" i="2"/>
  <c r="AB1035" i="2"/>
  <c r="AB493" i="2"/>
  <c r="AB1176" i="2"/>
  <c r="AB1472" i="2"/>
  <c r="AB617" i="2"/>
  <c r="AB1320" i="2"/>
  <c r="AB164" i="2"/>
  <c r="AB673" i="2"/>
  <c r="AB792" i="2"/>
  <c r="AB249" i="2"/>
  <c r="AB322" i="2"/>
  <c r="AB859" i="2"/>
  <c r="AB1147" i="2"/>
  <c r="AB235" i="2"/>
  <c r="AB582" i="2"/>
  <c r="AB1090" i="2"/>
  <c r="AB1361" i="2"/>
  <c r="AB1640" i="2"/>
  <c r="AB342" i="2"/>
  <c r="AB1116" i="2"/>
  <c r="AB1515" i="2"/>
  <c r="AB1811" i="2"/>
  <c r="AB1837" i="2"/>
  <c r="AB669" i="2"/>
  <c r="AB852" i="2"/>
  <c r="AB1256" i="2"/>
  <c r="AB1370" i="2"/>
  <c r="AB1694" i="2"/>
  <c r="AB1716" i="2"/>
  <c r="AB211" i="2"/>
  <c r="AB685" i="2"/>
  <c r="AB878" i="2"/>
  <c r="AB1143" i="2"/>
  <c r="AB1440" i="2"/>
  <c r="AB1710" i="2"/>
  <c r="AB1760" i="2"/>
  <c r="AB519" i="2"/>
  <c r="AB1618" i="2"/>
  <c r="AB765" i="2"/>
  <c r="AB1737" i="2"/>
  <c r="AB1088" i="2"/>
  <c r="AB175" i="2"/>
  <c r="AB1400" i="2"/>
  <c r="AB1897" i="2"/>
  <c r="AB409" i="2"/>
  <c r="AB460" i="2"/>
  <c r="AB752" i="2"/>
  <c r="AB1134" i="2"/>
  <c r="AB411" i="2"/>
  <c r="AB651" i="2"/>
  <c r="AB126" i="2"/>
  <c r="AB1379" i="2"/>
  <c r="AB1329" i="2"/>
  <c r="AB721" i="2"/>
  <c r="AB1691" i="2"/>
  <c r="AB728" i="2"/>
  <c r="AB1578" i="2"/>
  <c r="AB287" i="2"/>
  <c r="AB1122" i="2"/>
  <c r="AB1386" i="2"/>
  <c r="AB1653" i="2"/>
  <c r="AB1839" i="2"/>
  <c r="AB1655" i="2"/>
  <c r="AB1089" i="2"/>
  <c r="AB314" i="2"/>
  <c r="AB114" i="2"/>
  <c r="AB1567" i="2"/>
  <c r="AB305" i="2"/>
  <c r="AB921" i="2"/>
  <c r="AB1094" i="2"/>
  <c r="AB701" i="2"/>
  <c r="AB837" i="2"/>
  <c r="AB1259" i="2"/>
  <c r="AB323" i="2"/>
  <c r="AB1018" i="2"/>
  <c r="AB1255" i="2"/>
  <c r="AB1503" i="2"/>
  <c r="AB304" i="2"/>
  <c r="AB1226" i="2"/>
  <c r="AB1548" i="2"/>
  <c r="AB180" i="2"/>
  <c r="AB260" i="2"/>
  <c r="AB924" i="2"/>
  <c r="AB399" i="2"/>
  <c r="AB902" i="2"/>
  <c r="AB1195" i="2"/>
  <c r="AB382" i="2"/>
  <c r="AB1085" i="2"/>
  <c r="AB1656" i="2"/>
  <c r="AB885" i="2"/>
  <c r="AB1470" i="2"/>
  <c r="AB228" i="2"/>
  <c r="AB500" i="2"/>
  <c r="AB908" i="2"/>
  <c r="AB205" i="2"/>
  <c r="AB578" i="2"/>
  <c r="AB1060" i="2"/>
  <c r="AB1275" i="2"/>
  <c r="AB407" i="2"/>
  <c r="AB688" i="2"/>
  <c r="AB1204" i="2"/>
  <c r="AB1390" i="2"/>
  <c r="AB147" i="2"/>
  <c r="AB490" i="2"/>
  <c r="AB1097" i="2"/>
  <c r="AB1526" i="2"/>
  <c r="AB1718" i="2"/>
  <c r="AB162" i="2"/>
  <c r="AB336" i="2"/>
  <c r="AB735" i="2"/>
  <c r="AB1207" i="2"/>
  <c r="AB1489" i="2"/>
  <c r="AB1569" i="2"/>
  <c r="AB1796" i="2"/>
  <c r="AB192" i="2"/>
  <c r="AB458" i="2"/>
  <c r="AB871" i="2"/>
  <c r="AB1229" i="2"/>
  <c r="AB1493" i="2"/>
  <c r="AB1661" i="2"/>
  <c r="AB1848" i="2"/>
  <c r="AB502" i="2"/>
  <c r="AB1809" i="2"/>
  <c r="AB1248" i="2"/>
  <c r="AB1865" i="2"/>
  <c r="AB1497" i="2"/>
  <c r="AB387" i="2"/>
  <c r="AB1542" i="2"/>
  <c r="AB257" i="2"/>
  <c r="AB473" i="2"/>
  <c r="AB524" i="2"/>
  <c r="AB715" i="2"/>
  <c r="AB1198" i="2"/>
  <c r="AB581" i="2"/>
  <c r="AB609" i="2"/>
  <c r="AB376" i="2"/>
  <c r="AB1306" i="2"/>
  <c r="AB1430" i="2"/>
  <c r="AB1055" i="2"/>
  <c r="AB1902" i="2"/>
  <c r="AB1049" i="2"/>
  <c r="AB1561" i="2"/>
  <c r="AB439" i="2"/>
  <c r="AB1157" i="2"/>
  <c r="AB1494" i="2"/>
  <c r="AB1815" i="2"/>
  <c r="AB445" i="2"/>
  <c r="AB1777" i="2"/>
  <c r="AB1336" i="2"/>
  <c r="AB1189" i="2"/>
  <c r="AB541" i="2"/>
  <c r="AB1821" i="2"/>
  <c r="AB641" i="2"/>
  <c r="AB776" i="2"/>
  <c r="AB1158" i="2"/>
  <c r="AB558" i="2"/>
  <c r="AB1124" i="2"/>
  <c r="AB1451" i="2"/>
  <c r="AB326" i="2"/>
  <c r="AB952" i="2"/>
  <c r="AB1383" i="2"/>
  <c r="AB1688" i="2"/>
  <c r="AB676" i="2"/>
  <c r="AB1125" i="2"/>
  <c r="AB1676" i="2"/>
  <c r="AB273" i="2"/>
  <c r="AB516" i="2"/>
  <c r="AB1126" i="2"/>
  <c r="AB607" i="2"/>
  <c r="AB751" i="2"/>
  <c r="AB113" i="2"/>
  <c r="AB746" i="2"/>
  <c r="AB1213" i="2"/>
  <c r="AB675" i="2"/>
  <c r="AB1154" i="2"/>
  <c r="AB1531" i="2"/>
  <c r="AB449" i="2"/>
  <c r="AB564" i="2"/>
  <c r="AB976" i="2"/>
  <c r="AB379" i="2"/>
  <c r="AB899" i="2"/>
  <c r="AB1146" i="2"/>
  <c r="AB1403" i="2"/>
  <c r="AB523" i="2"/>
  <c r="AB830" i="2"/>
  <c r="AB1191" i="2"/>
  <c r="AB1454" i="2"/>
  <c r="AB166" i="2"/>
  <c r="AB854" i="2"/>
  <c r="AB1325" i="2"/>
  <c r="AB1612" i="2"/>
  <c r="AB1798" i="2"/>
  <c r="AB671" i="2"/>
  <c r="AB544" i="2"/>
  <c r="AB1074" i="2"/>
  <c r="AB1293" i="2"/>
  <c r="AB1478" i="2"/>
  <c r="AB1697" i="2"/>
  <c r="AB1884" i="2"/>
  <c r="AB679" i="2"/>
  <c r="AB664" i="2"/>
  <c r="AB1084" i="2"/>
  <c r="AB1369" i="2"/>
  <c r="AB1594" i="2"/>
  <c r="AB1701" i="2"/>
  <c r="AB1888" i="2"/>
  <c r="AB1103" i="2"/>
  <c r="AB1909" i="2"/>
  <c r="AB1261" i="2"/>
  <c r="AB557" i="2"/>
  <c r="AB1638" i="2"/>
  <c r="AB979" i="2"/>
  <c r="AB1753" i="2"/>
  <c r="AB188" i="2"/>
  <c r="AB601" i="2"/>
  <c r="AB710" i="2"/>
  <c r="AB761" i="2"/>
  <c r="AB237" i="2"/>
  <c r="AB440" i="2"/>
  <c r="AB860" i="2"/>
  <c r="AB1043" i="2"/>
  <c r="AB144" i="2"/>
  <c r="AB618" i="2"/>
  <c r="AB1132" i="2"/>
  <c r="AB1350" i="2"/>
  <c r="AB203" i="2"/>
  <c r="AB696" i="2"/>
  <c r="AB1367" i="2"/>
  <c r="AB1543" i="2"/>
  <c r="AB1854" i="2"/>
  <c r="AB469" i="2"/>
  <c r="AB923" i="2"/>
  <c r="AB1007" i="2"/>
  <c r="AB1444" i="2"/>
  <c r="AB1577" i="2"/>
  <c r="AB1812" i="2"/>
  <c r="AB383" i="2"/>
  <c r="AB682" i="2"/>
  <c r="AB1100" i="2"/>
  <c r="AB1332" i="2"/>
  <c r="AB1668" i="2"/>
  <c r="AB1728" i="2"/>
  <c r="AB597" i="2"/>
  <c r="AB1687" i="2"/>
  <c r="AB839" i="2"/>
  <c r="AB1905" i="2"/>
  <c r="AB1324" i="2"/>
  <c r="AB520" i="2"/>
  <c r="AB1785" i="2"/>
  <c r="AB635" i="2"/>
  <c r="AB545" i="2"/>
  <c r="AB654" i="2"/>
  <c r="AB888" i="2"/>
  <c r="AB978" i="2"/>
  <c r="AB335" i="2"/>
  <c r="AB366" i="2"/>
  <c r="AB870" i="2"/>
  <c r="AB1179" i="2"/>
  <c r="AB351" i="2"/>
  <c r="AB803" i="2"/>
  <c r="AB1487" i="2"/>
  <c r="AB264" i="2"/>
  <c r="AB1194" i="2"/>
  <c r="AB1492" i="2"/>
  <c r="AB1734" i="2"/>
  <c r="AB218" i="2"/>
  <c r="AB488" i="2"/>
  <c r="AB1112" i="2"/>
  <c r="AB1276" i="2"/>
  <c r="AB1539" i="2"/>
  <c r="AB1780" i="2"/>
  <c r="AB307" i="2"/>
  <c r="AB698" i="2"/>
  <c r="AB1232" i="2"/>
  <c r="AB1408" i="2"/>
  <c r="AB1597" i="2"/>
  <c r="AB1912" i="2"/>
  <c r="AB1273" i="2"/>
  <c r="AB560" i="2"/>
  <c r="AB1890" i="2"/>
  <c r="AB1554" i="2"/>
  <c r="AB884" i="2"/>
  <c r="AB121" i="2"/>
  <c r="AB505" i="2"/>
  <c r="AB678" i="2"/>
  <c r="AB793" i="2"/>
  <c r="AB232" i="2"/>
  <c r="AB568" i="2"/>
  <c r="AB847" i="2"/>
  <c r="AB1267" i="2"/>
  <c r="AB509" i="2"/>
  <c r="AB968" i="2"/>
  <c r="AB1351" i="2"/>
  <c r="AB1632" i="2"/>
  <c r="AB474" i="2"/>
  <c r="AB1197" i="2"/>
  <c r="AB1579" i="2"/>
  <c r="AB1878" i="2"/>
  <c r="AB503" i="2"/>
  <c r="AB834" i="2"/>
  <c r="AB1121" i="2"/>
  <c r="AB1467" i="2"/>
  <c r="AB1641" i="2"/>
  <c r="AB1876" i="2"/>
  <c r="AB533" i="2"/>
  <c r="AB842" i="2"/>
  <c r="AB1199" i="2"/>
  <c r="AB1474" i="2"/>
  <c r="AB1693" i="2"/>
  <c r="AB1831" i="2"/>
  <c r="AB1388" i="2"/>
  <c r="AB537" i="2"/>
  <c r="AB932" i="2"/>
  <c r="AB495" i="2"/>
  <c r="AB891" i="2"/>
  <c r="AB165" i="2"/>
  <c r="AB874" i="2"/>
  <c r="AB1414" i="2"/>
  <c r="AB550" i="2"/>
  <c r="AB1280" i="2"/>
  <c r="AB1814" i="2"/>
  <c r="AB562" i="2"/>
  <c r="AB1079" i="2"/>
  <c r="AB1652" i="2"/>
  <c r="AB1852" i="2"/>
  <c r="AB478" i="2"/>
  <c r="AB1241" i="2"/>
  <c r="AB1535" i="2"/>
  <c r="AB1895" i="2"/>
  <c r="AB1898" i="2"/>
  <c r="AB695" i="2"/>
  <c r="AB461" i="2"/>
  <c r="AB404" i="2"/>
  <c r="AB987" i="2"/>
  <c r="AB522" i="2"/>
  <c r="AB1288" i="2"/>
  <c r="AB714" i="2"/>
  <c r="AB1570" i="2"/>
  <c r="AB277" i="2"/>
  <c r="AB1224" i="2"/>
  <c r="AB1674" i="2"/>
  <c r="AB1899" i="2"/>
  <c r="AB822" i="2"/>
  <c r="AB1354" i="2"/>
  <c r="AB1744" i="2"/>
  <c r="AB1346" i="2"/>
  <c r="AB1431" i="2"/>
  <c r="AB1575" i="2"/>
  <c r="AB1906" i="2"/>
  <c r="AB300" i="2"/>
  <c r="AB1028" i="2"/>
  <c r="AB648" i="2"/>
  <c r="AB1331" i="2"/>
  <c r="AB814" i="2"/>
  <c r="AB1517" i="2"/>
  <c r="AB829" i="2"/>
  <c r="AB1757" i="2"/>
  <c r="AB414" i="2"/>
  <c r="AB1263" i="2"/>
  <c r="AB1723" i="2"/>
  <c r="AB419" i="2"/>
  <c r="AB1057" i="2"/>
  <c r="AB1605" i="2"/>
  <c r="AB781" i="2"/>
  <c r="AB616" i="2"/>
  <c r="AB160" i="2"/>
  <c r="AB1250" i="2"/>
  <c r="AB240" i="2"/>
  <c r="AB1469" i="2"/>
  <c r="AB253" i="2"/>
  <c r="AB984" i="2"/>
  <c r="AB1610" i="2"/>
  <c r="AB171" i="2"/>
  <c r="AB813" i="2"/>
  <c r="AB1626" i="2"/>
  <c r="AB291" i="2"/>
  <c r="AB1016" i="2"/>
  <c r="AB1368" i="2"/>
  <c r="AB1746" i="2"/>
  <c r="AB364" i="2"/>
  <c r="AB857" i="2"/>
  <c r="AB482" i="2"/>
  <c r="AB1203" i="2"/>
  <c r="AB674" i="2"/>
  <c r="AB1437" i="2"/>
  <c r="AB925" i="2"/>
  <c r="AB1686" i="2"/>
  <c r="AB317" i="2"/>
  <c r="AB1037" i="2"/>
  <c r="AB1601" i="2"/>
  <c r="AB647" i="2"/>
  <c r="AB1066" i="2"/>
  <c r="AB1518" i="2"/>
  <c r="AB1879" i="2"/>
  <c r="AB697" i="2"/>
  <c r="AB1077" i="2"/>
  <c r="AB1714" i="2"/>
  <c r="AB628" i="2"/>
  <c r="AB1359" i="2"/>
  <c r="AB1184" i="2"/>
  <c r="AB1849" i="2"/>
  <c r="AB1833" i="2"/>
  <c r="AB666" i="2"/>
  <c r="AB977" i="2"/>
  <c r="AB1557" i="2"/>
  <c r="AB1747" i="2"/>
  <c r="AB1768" i="2"/>
  <c r="AB1417" i="2"/>
  <c r="AB707" i="2"/>
  <c r="AB149" i="2"/>
  <c r="AB187" i="2"/>
  <c r="AB337" i="2"/>
  <c r="AB1244" i="2"/>
  <c r="AB645" i="2"/>
  <c r="AB905" i="2"/>
  <c r="AB1083" i="2"/>
  <c r="AB1277" i="2"/>
  <c r="AB1439" i="2"/>
  <c r="AB903" i="2"/>
  <c r="AB1731" i="2"/>
  <c r="AB1180" i="2"/>
  <c r="AB231" i="2"/>
  <c r="AB998" i="2"/>
  <c r="AB256" i="2"/>
  <c r="AB325" i="2"/>
  <c r="AB954" i="2"/>
  <c r="AB1299" i="2"/>
  <c r="AB394" i="2"/>
  <c r="AB1053" i="2"/>
  <c r="AB1480" i="2"/>
  <c r="AB400" i="2"/>
  <c r="AB1372" i="2"/>
  <c r="AB1726" i="2"/>
  <c r="AB198" i="2"/>
  <c r="AB890" i="2"/>
  <c r="AB1377" i="2"/>
  <c r="AB1529" i="2"/>
  <c r="AB1851" i="2"/>
  <c r="AB288" i="2"/>
  <c r="AB970" i="2"/>
  <c r="AB1396" i="2"/>
  <c r="AB1669" i="2"/>
  <c r="AB1855" i="2"/>
  <c r="AB1738" i="2"/>
  <c r="AB1564" i="2"/>
  <c r="AB1247" i="2"/>
  <c r="AB1119" i="2"/>
  <c r="AB201" i="2"/>
  <c r="AB481" i="2"/>
  <c r="AB718" i="2"/>
  <c r="AB769" i="2"/>
  <c r="AB200" i="2"/>
  <c r="AB536" i="2"/>
  <c r="AB1104" i="2"/>
  <c r="AB659" i="2"/>
  <c r="AB1063" i="2"/>
  <c r="AB1672" i="2"/>
  <c r="AB1036" i="2"/>
  <c r="AB1654" i="2"/>
  <c r="AB1910" i="2"/>
  <c r="AB392" i="2"/>
  <c r="AB1023" i="2"/>
  <c r="AB1509" i="2"/>
  <c r="AB1795" i="2"/>
  <c r="AB499" i="2"/>
  <c r="AB958" i="2"/>
  <c r="AB1284" i="2"/>
  <c r="AB1719" i="2"/>
  <c r="AB274" i="2"/>
  <c r="AB501" i="2"/>
  <c r="AB331" i="2"/>
  <c r="AB1885" i="2"/>
  <c r="AB1663" i="2"/>
  <c r="AB657" i="2"/>
  <c r="AB848" i="2"/>
  <c r="AB146" i="2"/>
  <c r="AB732" i="2"/>
  <c r="AB1011" i="2"/>
  <c r="AB279" i="2"/>
  <c r="AB1192" i="2"/>
  <c r="AB1446" i="2"/>
  <c r="AB320" i="2"/>
  <c r="AB1423" i="2"/>
  <c r="AB1805" i="2"/>
  <c r="AB238" i="2"/>
  <c r="AB1038" i="2"/>
  <c r="AB1421" i="2"/>
  <c r="AB1684" i="2"/>
  <c r="AB117" i="2"/>
  <c r="AB768" i="2"/>
  <c r="AB1281" i="2"/>
  <c r="AB862" i="2"/>
  <c r="AB866" i="2"/>
  <c r="AB1068" i="2"/>
  <c r="AB643" i="2"/>
  <c r="AB496" i="2"/>
  <c r="AB907" i="2"/>
  <c r="AB734" i="2"/>
  <c r="AB130" i="2"/>
  <c r="AB1013" i="2"/>
  <c r="AB1110" i="2"/>
  <c r="AB259" i="2"/>
  <c r="AB1512" i="2"/>
  <c r="AB1651" i="2"/>
  <c r="AB1170" i="2"/>
  <c r="AB1835" i="2"/>
  <c r="AB1322" i="2"/>
  <c r="AB1389" i="2"/>
  <c r="AB1671" i="2"/>
  <c r="AB332" i="2"/>
  <c r="AB526" i="2"/>
  <c r="AB1092" i="2"/>
  <c r="AB1427" i="2"/>
  <c r="AB730" i="2"/>
  <c r="AB1223" i="2"/>
  <c r="AB1664" i="2"/>
  <c r="AB755" i="2"/>
  <c r="AB1458" i="2"/>
  <c r="AB1766" i="2"/>
  <c r="AB262" i="2"/>
  <c r="AB883" i="2"/>
  <c r="AB1262" i="2"/>
  <c r="AB1665" i="2"/>
  <c r="AB133" i="2"/>
  <c r="AB592" i="2"/>
  <c r="AB1087" i="2"/>
  <c r="AB1505" i="2"/>
  <c r="AB1751" i="2"/>
  <c r="AB711" i="2"/>
  <c r="AB427" i="2"/>
  <c r="AB1615" i="2"/>
  <c r="AB1537" i="2"/>
  <c r="AB1401" i="2"/>
  <c r="AB196" i="2"/>
  <c r="AB276" i="2"/>
  <c r="AB937" i="2"/>
  <c r="AB833" i="2"/>
  <c r="AB421" i="2"/>
  <c r="AB941" i="2"/>
  <c r="AB1188" i="2"/>
  <c r="AB296" i="2"/>
  <c r="AB1149" i="2"/>
  <c r="AB359" i="2"/>
  <c r="AB1153" i="2"/>
  <c r="AB1619" i="2"/>
  <c r="AB143" i="2"/>
  <c r="AB939" i="2"/>
  <c r="AB1177" i="2"/>
  <c r="AB1556" i="2"/>
  <c r="AB1908" i="2"/>
  <c r="AB306" i="2"/>
  <c r="AB1140" i="2"/>
  <c r="AB1462" i="2"/>
  <c r="AB1799" i="2"/>
  <c r="AB942" i="2"/>
  <c r="AB1145" i="2"/>
  <c r="AB917" i="2"/>
  <c r="AB615" i="2"/>
  <c r="AB156" i="2"/>
  <c r="AB428" i="2"/>
  <c r="AB964" i="2"/>
  <c r="AB453" i="2"/>
  <c r="AB818" i="2"/>
  <c r="AB1139" i="2"/>
  <c r="AB338" i="2"/>
  <c r="AB1009" i="2"/>
  <c r="AB1568" i="2"/>
  <c r="AB836" i="2"/>
  <c r="AB1416" i="2"/>
  <c r="AB1750" i="2"/>
  <c r="AB631" i="2"/>
  <c r="AB1024" i="2"/>
  <c r="AB1292" i="2"/>
  <c r="AB1681" i="2"/>
  <c r="AB189" i="2"/>
  <c r="AB712" i="2"/>
  <c r="AB373" i="2"/>
  <c r="AB1215" i="2"/>
  <c r="AB1841" i="2"/>
  <c r="AB217" i="2"/>
  <c r="AB963" i="2"/>
  <c r="AB1120" i="2"/>
  <c r="AB1362" i="2"/>
  <c r="AB1190" i="2"/>
  <c r="AB858" i="2"/>
  <c r="AB118" i="2"/>
  <c r="AB463" i="2"/>
  <c r="AB665" i="2"/>
  <c r="AB587" i="2"/>
  <c r="AB1886" i="2"/>
  <c r="AB1433" i="2"/>
  <c r="AB555" i="2"/>
  <c r="AB1646" i="2"/>
  <c r="AB349" i="2"/>
  <c r="AB1005" i="2"/>
  <c r="AB929" i="2"/>
  <c r="AB604" i="2"/>
  <c r="AB1178" i="2"/>
  <c r="AB339" i="2"/>
  <c r="AB910" i="2"/>
  <c r="AB1309" i="2"/>
  <c r="AB224" i="2"/>
  <c r="AB1172" i="2"/>
  <c r="AB1644" i="2"/>
  <c r="AB125" i="2"/>
  <c r="AB374" i="2"/>
  <c r="AB1186" i="2"/>
  <c r="AB1499" i="2"/>
  <c r="AB1787" i="2"/>
  <c r="AB250" i="2"/>
  <c r="AB804" i="2"/>
  <c r="AB1173" i="2"/>
  <c r="AB1604" i="2"/>
  <c r="AB1816" i="2"/>
  <c r="AB1128" i="2"/>
  <c r="AB770" i="2"/>
  <c r="AB653" i="2"/>
  <c r="AB1857" i="2"/>
  <c r="AB1442" i="2"/>
  <c r="AB289" i="2"/>
  <c r="AB340" i="2"/>
  <c r="AB824" i="2"/>
  <c r="AB1142" i="2"/>
  <c r="AB507" i="2"/>
  <c r="AB786" i="2"/>
  <c r="AB1243" i="2"/>
  <c r="AB901" i="2"/>
  <c r="AB1405" i="2"/>
  <c r="AB570" i="2"/>
  <c r="AB1381" i="2"/>
  <c r="AB1741" i="2"/>
  <c r="AB391" i="2"/>
  <c r="AB1002" i="2"/>
  <c r="AB1321" i="2"/>
  <c r="AB1633" i="2"/>
  <c r="AB1859" i="2"/>
  <c r="AB518" i="2"/>
  <c r="AB1185" i="2"/>
  <c r="AB1562" i="2"/>
  <c r="AB1784" i="2"/>
  <c r="AB1498" i="2"/>
  <c r="AB1465" i="2"/>
  <c r="AB1303" i="2"/>
  <c r="AB1175" i="2"/>
  <c r="AB683" i="2"/>
  <c r="AB556" i="2"/>
  <c r="AB1102" i="2"/>
  <c r="AB637" i="2"/>
  <c r="AB912" i="2"/>
  <c r="AB1258" i="2"/>
  <c r="AB566" i="2"/>
  <c r="AB1265" i="2"/>
  <c r="AB150" i="2"/>
  <c r="AB914" i="2"/>
  <c r="AB1516" i="2"/>
  <c r="AB1829" i="2"/>
  <c r="AB528" i="2"/>
  <c r="AB1152" i="2"/>
  <c r="AB1468" i="2"/>
  <c r="AB1803" i="2"/>
  <c r="AB327" i="2"/>
  <c r="AB739" i="2"/>
  <c r="AB1312" i="2"/>
  <c r="AB1645" i="2"/>
  <c r="AB371" i="2"/>
  <c r="AB193" i="2"/>
  <c r="AB816" i="2"/>
  <c r="AB354" i="2"/>
  <c r="AB1171" i="2"/>
  <c r="AB510" i="2"/>
  <c r="AB1536" i="2"/>
  <c r="AB1000" i="2"/>
  <c r="AB1773" i="2"/>
  <c r="AB778" i="2"/>
  <c r="AB1328" i="2"/>
  <c r="AB1724" i="2"/>
  <c r="AB933" i="2"/>
  <c r="AB1450" i="2"/>
  <c r="AB1856" i="2"/>
  <c r="AB406" i="2"/>
  <c r="AB1476" i="2"/>
  <c r="AB1874" i="2"/>
  <c r="AB1307" i="2"/>
  <c r="AB1148" i="2"/>
  <c r="AB511" i="2"/>
  <c r="AB1683" i="2"/>
  <c r="AB692" i="2"/>
  <c r="AB1513" i="2"/>
  <c r="AB226" i="2"/>
  <c r="AB1113" i="2"/>
  <c r="AB1677" i="2"/>
  <c r="AB1819" i="2"/>
  <c r="AB390" i="2"/>
  <c r="AB1670" i="2"/>
  <c r="AB492" i="2"/>
  <c r="AB367" i="2"/>
  <c r="AB1075" i="2"/>
  <c r="AB845" i="2"/>
  <c r="AB415" i="2"/>
  <c r="AB1602" i="2"/>
  <c r="AB738" i="2"/>
  <c r="AB1514" i="2"/>
  <c r="AB152" i="2"/>
  <c r="AB1357" i="2"/>
  <c r="AB1840" i="2"/>
  <c r="AB251" i="2"/>
  <c r="AB579" i="2"/>
  <c r="AB1422" i="2"/>
  <c r="AB1269" i="2"/>
  <c r="AB487" i="2"/>
  <c r="AB1407" i="2"/>
  <c r="AB1820" i="2"/>
  <c r="AB1029" i="2"/>
  <c r="AB1759" i="2"/>
  <c r="AB1873" i="2"/>
  <c r="AB1818" i="2"/>
  <c r="AB313" i="2"/>
  <c r="AB900" i="2"/>
  <c r="AB972" i="2"/>
  <c r="AB221" i="2"/>
  <c r="AB234" i="2"/>
  <c r="AB960" i="2"/>
  <c r="AB1286" i="2"/>
  <c r="AB1679" i="2"/>
  <c r="AB1364" i="2"/>
  <c r="AB1763" i="2"/>
  <c r="AB962" i="2"/>
  <c r="AB1790" i="2"/>
  <c r="AB1395" i="2"/>
  <c r="AB283" i="2"/>
  <c r="AB743" i="2"/>
  <c r="AB1202" i="2"/>
  <c r="AB1755" i="2"/>
  <c r="AB1553" i="2"/>
  <c r="AB1115" i="2"/>
  <c r="AB1508" i="2"/>
  <c r="AB1356" i="2"/>
  <c r="AB1486" i="2"/>
  <c r="AB1793" i="2"/>
  <c r="AB1834" i="2"/>
  <c r="AB1205" i="2"/>
  <c r="AB1792" i="2"/>
  <c r="AB1429" i="2"/>
  <c r="AB1566" i="2"/>
  <c r="AB708" i="2"/>
  <c r="AB567" i="2"/>
  <c r="AB1076" i="2"/>
  <c r="AB1220" i="2"/>
  <c r="AB225" i="2"/>
  <c r="AB248" i="2"/>
  <c r="AB1872" i="2"/>
  <c r="AB1585" i="2"/>
  <c r="AB602" i="2"/>
  <c r="AB1050" i="2"/>
  <c r="AB815" i="2"/>
  <c r="AB1767" i="2"/>
  <c r="AB1551" i="2"/>
  <c r="AB413" i="2"/>
  <c r="AB1081" i="2"/>
  <c r="AB1254" i="2"/>
  <c r="AB1010" i="2"/>
  <c r="AB161" i="2"/>
  <c r="AB1911" i="2"/>
  <c r="AB1343" i="2"/>
  <c r="AB1249" i="2"/>
  <c r="AB1782" i="2"/>
  <c r="AB1549" i="2"/>
  <c r="AB1164" i="2"/>
  <c r="AB1901" i="2"/>
  <c r="AB1850" i="2"/>
  <c r="AB1030" i="2"/>
  <c r="AB197" i="2"/>
  <c r="AB464" i="2"/>
  <c r="AB1778" i="2"/>
  <c r="AB1607" i="2"/>
  <c r="AB1745" i="2"/>
  <c r="AB1727" i="2"/>
  <c r="AB1129" i="2"/>
  <c r="AB1867" i="2"/>
  <c r="AB1412" i="2"/>
  <c r="AB318" i="2"/>
  <c r="AB1501" i="2"/>
  <c r="AB127" i="2"/>
  <c r="AB1046" i="2"/>
  <c r="AB763" i="2"/>
  <c r="AB961" i="2"/>
  <c r="AB1260" i="2"/>
  <c r="AB1650" i="2"/>
  <c r="AB1637" i="2"/>
  <c r="AB402" i="2"/>
  <c r="AB1456" i="2"/>
  <c r="AB1862" i="2"/>
  <c r="AB416" i="2"/>
  <c r="AB632" i="2"/>
  <c r="AB468" i="2"/>
  <c r="AB1582" i="2"/>
  <c r="AB442" i="2"/>
  <c r="AB1360" i="2"/>
  <c r="AB181" i="2"/>
  <c r="AB620" i="2"/>
  <c r="AB454" i="2"/>
  <c r="AB990" i="2"/>
  <c r="AB897" i="2"/>
  <c r="AB1144" i="2"/>
  <c r="AB846" i="2"/>
  <c r="AB1824" i="2"/>
  <c r="AB1004" i="2"/>
  <c r="AB1732" i="2"/>
  <c r="AB928" i="2"/>
  <c r="AB1294" i="2"/>
  <c r="AB1488" i="2"/>
  <c r="AB179" i="2"/>
  <c r="AB1628" i="2"/>
  <c r="AB1769" i="2"/>
  <c r="AB576" i="2"/>
  <c r="AB1270" i="2"/>
  <c r="AB208" i="2"/>
  <c r="AB1490" i="2"/>
  <c r="AB563" i="2"/>
  <c r="AB1482" i="2"/>
  <c r="AB1541" i="2"/>
  <c r="AB565" i="2"/>
  <c r="AB717" i="2"/>
  <c r="AB1070" i="2"/>
  <c r="AB1591" i="2"/>
  <c r="AB1752" i="2"/>
  <c r="AB1483" i="2"/>
  <c r="AB893" i="2"/>
  <c r="AB1630" i="2"/>
  <c r="AB1643" i="2"/>
  <c r="AB943" i="2"/>
  <c r="AB1166" i="2"/>
  <c r="AB1729" i="2"/>
  <c r="AB1678" i="2"/>
  <c r="AB1713" i="2"/>
  <c r="AB1822" i="2"/>
  <c r="AB772" i="2"/>
  <c r="AB1206" i="2"/>
  <c r="AB137" i="2"/>
  <c r="AB1523" i="2"/>
  <c r="AB797" i="2"/>
  <c r="AB1237" i="2"/>
  <c r="AB1025" i="2"/>
  <c r="AB451" i="2"/>
  <c r="AB1810" i="2"/>
  <c r="AB1642" i="2"/>
  <c r="AB828" i="2"/>
  <c r="AB1667" i="2"/>
  <c r="AB1711" i="2"/>
  <c r="AD1137" i="2"/>
  <c r="AB1048" i="2"/>
  <c r="AB595" i="2"/>
  <c r="AB1123" i="2"/>
  <c r="AB796" i="2"/>
  <c r="AB431" i="2"/>
  <c r="AB948" i="2"/>
  <c r="AD122" i="2"/>
  <c r="AB177" i="2"/>
  <c r="AB119" i="2"/>
  <c r="AB172" i="2"/>
  <c r="AB265" i="2"/>
  <c r="AB393" i="2"/>
  <c r="AB521" i="2"/>
  <c r="AB689" i="2"/>
  <c r="AB380" i="2"/>
  <c r="AB508" i="2"/>
  <c r="AB630" i="2"/>
  <c r="AB913" i="2"/>
  <c r="AB800" i="2"/>
  <c r="AB1042" i="2"/>
  <c r="AB745" i="2"/>
  <c r="AB873" i="2"/>
  <c r="AB1118" i="2"/>
  <c r="AB131" i="2"/>
  <c r="AB168" i="2"/>
  <c r="AB303" i="2"/>
  <c r="AB475" i="2"/>
  <c r="AB681" i="2"/>
  <c r="AB418" i="2"/>
  <c r="AB590" i="2"/>
  <c r="AB909" i="2"/>
  <c r="AB838" i="2"/>
  <c r="AB934" i="2"/>
  <c r="AB869" i="2"/>
  <c r="AB1156" i="2"/>
  <c r="AB1027" i="2"/>
  <c r="AB1155" i="2"/>
  <c r="AB1283" i="2"/>
  <c r="AB1411" i="2"/>
  <c r="AB135" i="2"/>
  <c r="AB230" i="2"/>
  <c r="AB423" i="2"/>
  <c r="AB693" i="2"/>
  <c r="AB480" i="2"/>
  <c r="AB704" i="2"/>
  <c r="AB844" i="2"/>
  <c r="AB759" i="2"/>
  <c r="AB1106" i="2"/>
  <c r="AB1031" i="2"/>
  <c r="AB1201" i="2"/>
  <c r="AB1373" i="2"/>
  <c r="AB1334" i="2"/>
  <c r="AB1463" i="2"/>
  <c r="AB1520" i="2"/>
  <c r="AB1648" i="2"/>
  <c r="AB167" i="2"/>
  <c r="AB301" i="2"/>
  <c r="AB605" i="2"/>
  <c r="AB512" i="2"/>
  <c r="AB965" i="2"/>
  <c r="AB950" i="2"/>
  <c r="AB1138" i="2"/>
  <c r="AB1111" i="2"/>
  <c r="AB1337" i="2"/>
  <c r="AB1352" i="2"/>
  <c r="AB1460" i="2"/>
  <c r="AB1622" i="2"/>
  <c r="AB1595" i="2"/>
  <c r="AB1717" i="2"/>
  <c r="AB1742" i="2"/>
  <c r="AB1870" i="2"/>
  <c r="AB159" i="2"/>
  <c r="AB299" i="2"/>
  <c r="AB599" i="2"/>
  <c r="AB506" i="2"/>
  <c r="AB959" i="2"/>
  <c r="AB946" i="2"/>
  <c r="AB1130" i="2"/>
  <c r="AB1109" i="2"/>
  <c r="AB1335" i="2"/>
  <c r="AB1348" i="2"/>
  <c r="AB1459" i="2"/>
  <c r="AB1620" i="2"/>
  <c r="AB1593" i="2"/>
  <c r="AB1715" i="2"/>
  <c r="AB1740" i="2"/>
  <c r="AB1868" i="2"/>
  <c r="AB1907" i="2"/>
  <c r="AB247" i="2"/>
  <c r="AB515" i="2"/>
  <c r="AB422" i="2"/>
  <c r="AB720" i="2"/>
  <c r="AB709" i="2"/>
  <c r="AB209" i="2"/>
  <c r="AB236" i="2"/>
  <c r="AB329" i="2"/>
  <c r="AB457" i="2"/>
  <c r="AB585" i="2"/>
  <c r="AB316" i="2"/>
  <c r="AB444" i="2"/>
  <c r="AB572" i="2"/>
  <c r="AB694" i="2"/>
  <c r="AB980" i="2"/>
  <c r="AB864" i="2"/>
  <c r="AB916" i="2"/>
  <c r="AB809" i="2"/>
  <c r="AB1054" i="2"/>
  <c r="AB1182" i="2"/>
  <c r="AB215" i="2"/>
  <c r="AB611" i="2"/>
  <c r="AB389" i="2"/>
  <c r="AB559" i="2"/>
  <c r="AB334" i="2"/>
  <c r="AB504" i="2"/>
  <c r="AB668" i="2"/>
  <c r="AB754" i="2"/>
  <c r="AB1034" i="2"/>
  <c r="AB783" i="2"/>
  <c r="AB1072" i="2"/>
  <c r="AB1236" i="2"/>
  <c r="AB1091" i="2"/>
  <c r="AB1219" i="2"/>
  <c r="AB1347" i="2"/>
  <c r="AB1274" i="2"/>
  <c r="AB258" i="2"/>
  <c r="AB309" i="2"/>
  <c r="AB535" i="2"/>
  <c r="AB368" i="2"/>
  <c r="AB594" i="2"/>
  <c r="AB971" i="2"/>
  <c r="AB729" i="2"/>
  <c r="AB875" i="2"/>
  <c r="AB1218" i="2"/>
  <c r="AB1117" i="2"/>
  <c r="AB1287" i="2"/>
  <c r="AB1457" i="2"/>
  <c r="AB1398" i="2"/>
  <c r="AB1464" i="2"/>
  <c r="AB1584" i="2"/>
  <c r="AB1712" i="2"/>
  <c r="AB184" i="2"/>
  <c r="AB455" i="2"/>
  <c r="AB360" i="2"/>
  <c r="AB656" i="2"/>
  <c r="AB876" i="2"/>
  <c r="AB867" i="2"/>
  <c r="AB997" i="2"/>
  <c r="AB1225" i="2"/>
  <c r="AB1453" i="2"/>
  <c r="AB1436" i="2"/>
  <c r="AB1538" i="2"/>
  <c r="AB1708" i="2"/>
  <c r="AB1659" i="2"/>
  <c r="AB1781" i="2"/>
  <c r="AB1806" i="2"/>
  <c r="AB1845" i="2"/>
  <c r="AB182" i="2"/>
  <c r="AB447" i="2"/>
  <c r="AB358" i="2"/>
  <c r="AB652" i="2"/>
  <c r="AB868" i="2"/>
  <c r="AB863" i="2"/>
  <c r="AB993" i="2"/>
  <c r="AB1221" i="2"/>
  <c r="AB1449" i="2"/>
  <c r="AB1434" i="2"/>
  <c r="AB1534" i="2"/>
  <c r="AB1706" i="2"/>
  <c r="AB1657" i="2"/>
  <c r="AB1779" i="2"/>
  <c r="AB1804" i="2"/>
  <c r="AB1843" i="2"/>
  <c r="AB229" i="2"/>
  <c r="AB363" i="2"/>
  <c r="AB272" i="2"/>
  <c r="AB574" i="2"/>
  <c r="AB782" i="2"/>
  <c r="AB779" i="2"/>
  <c r="AB145" i="2"/>
  <c r="AB297" i="2"/>
  <c r="AB553" i="2"/>
  <c r="AB412" i="2"/>
  <c r="AB662" i="2"/>
  <c r="AB832" i="2"/>
  <c r="AB777" i="2"/>
  <c r="AB1150" i="2"/>
  <c r="AB210" i="2"/>
  <c r="AB517" i="2"/>
  <c r="AB462" i="2"/>
  <c r="AB951" i="2"/>
  <c r="AB741" i="2"/>
  <c r="AB1200" i="2"/>
  <c r="AB1187" i="2"/>
  <c r="AB1443" i="2"/>
  <c r="AB691" i="2"/>
  <c r="AB310" i="2"/>
  <c r="AB915" i="2"/>
  <c r="AB819" i="2"/>
  <c r="AB1073" i="2"/>
  <c r="AB1415" i="2"/>
  <c r="AB1495" i="2"/>
  <c r="AB1680" i="2"/>
  <c r="AB375" i="2"/>
  <c r="AB586" i="2"/>
  <c r="AB791" i="2"/>
  <c r="AB1167" i="2"/>
  <c r="AB1394" i="2"/>
  <c r="AB1666" i="2"/>
  <c r="AB1749" i="2"/>
  <c r="AB204" i="2"/>
  <c r="AB425" i="2"/>
  <c r="AB284" i="2"/>
  <c r="AB540" i="2"/>
  <c r="AB945" i="2"/>
  <c r="AB731" i="2"/>
  <c r="AB996" i="2"/>
  <c r="AB173" i="2"/>
  <c r="AB347" i="2"/>
  <c r="AB290" i="2"/>
  <c r="AB626" i="2"/>
  <c r="AB882" i="2"/>
  <c r="AB1008" i="2"/>
  <c r="AB1059" i="2"/>
  <c r="AB1315" i="2"/>
  <c r="AB191" i="2"/>
  <c r="AB479" i="2"/>
  <c r="AB538" i="2"/>
  <c r="AB986" i="2"/>
  <c r="AB1162" i="2"/>
  <c r="AB1245" i="2"/>
  <c r="AB1366" i="2"/>
  <c r="AB1552" i="2"/>
  <c r="AB243" i="2"/>
  <c r="AB286" i="2"/>
  <c r="AB798" i="2"/>
  <c r="AB1212" i="2"/>
  <c r="AB1397" i="2"/>
  <c r="AB1502" i="2"/>
  <c r="AB1627" i="2"/>
  <c r="AB1774" i="2"/>
  <c r="AB239" i="2"/>
  <c r="AB278" i="2"/>
  <c r="AB794" i="2"/>
  <c r="AB1208" i="2"/>
  <c r="AB1391" i="2"/>
  <c r="AB1500" i="2"/>
  <c r="AB1625" i="2"/>
  <c r="AB1772" i="2"/>
  <c r="AB155" i="2"/>
  <c r="AB589" i="2"/>
  <c r="AB949" i="2"/>
  <c r="AB1040" i="2"/>
  <c r="AB1045" i="2"/>
  <c r="AB1271" i="2"/>
  <c r="AB1296" i="2"/>
  <c r="AB1473" i="2"/>
  <c r="AB1572" i="2"/>
  <c r="AB1555" i="2"/>
  <c r="AB1685" i="2"/>
  <c r="AB1807" i="2"/>
  <c r="AB1832" i="2"/>
  <c r="AB1871" i="2"/>
  <c r="AB350" i="2"/>
  <c r="AB991" i="2"/>
  <c r="AB1532" i="2"/>
  <c r="AB1802" i="2"/>
  <c r="AB575" i="2"/>
  <c r="AB1108" i="2"/>
  <c r="AB1507" i="2"/>
  <c r="AB1730" i="2"/>
  <c r="AB405" i="2"/>
  <c r="AB821" i="2"/>
  <c r="AB1410" i="2"/>
  <c r="AB1761" i="2"/>
  <c r="AB655" i="2"/>
  <c r="AB733" i="2"/>
  <c r="AB1314" i="2"/>
  <c r="AB1695" i="2"/>
  <c r="AB255" i="2"/>
  <c r="AB212" i="2"/>
  <c r="AB433" i="2"/>
  <c r="AB292" i="2"/>
  <c r="AB484" i="2"/>
  <c r="AB702" i="2"/>
  <c r="AB808" i="2"/>
  <c r="AB956" i="2"/>
  <c r="AB1012" i="2"/>
  <c r="AB183" i="2"/>
  <c r="AB315" i="2"/>
  <c r="AB571" i="2"/>
  <c r="AB472" i="2"/>
  <c r="AB722" i="2"/>
  <c r="AB705" i="2"/>
  <c r="AB1032" i="2"/>
  <c r="AB140" i="2"/>
  <c r="AB623" i="2"/>
  <c r="AB726" i="2"/>
  <c r="AB841" i="2"/>
  <c r="AB261" i="2"/>
  <c r="AB546" i="2"/>
  <c r="AB827" i="2"/>
  <c r="AB1251" i="2"/>
  <c r="AB365" i="2"/>
  <c r="AB788" i="2"/>
  <c r="AB1159" i="2"/>
  <c r="AB1496" i="2"/>
  <c r="AB531" i="2"/>
  <c r="AB1058" i="2"/>
  <c r="AB1481" i="2"/>
  <c r="AB1813" i="2"/>
  <c r="AB619" i="2"/>
  <c r="AB584" i="2"/>
  <c r="AB1056" i="2"/>
  <c r="AB1304" i="2"/>
  <c r="AB1662" i="2"/>
  <c r="AB1823" i="2"/>
  <c r="AB170" i="2"/>
  <c r="AB498" i="2"/>
  <c r="AB853" i="2"/>
  <c r="AB1101" i="2"/>
  <c r="AB1385" i="2"/>
  <c r="AB1428" i="2"/>
  <c r="AB1614" i="2"/>
  <c r="AB1621" i="2"/>
  <c r="AB1775" i="2"/>
  <c r="AB1864" i="2"/>
  <c r="AB176" i="2"/>
  <c r="AB855" i="2"/>
  <c r="AB1702" i="2"/>
  <c r="AB139" i="2"/>
  <c r="AB920" i="2"/>
  <c r="AB1606" i="2"/>
  <c r="AB1889" i="2"/>
  <c r="AB826" i="2"/>
  <c r="AB1510" i="2"/>
  <c r="AB1825" i="2"/>
  <c r="AB895" i="2"/>
  <c r="AB1485" i="2"/>
  <c r="AB1842" i="2"/>
  <c r="AB148" i="2"/>
  <c r="AB497" i="2"/>
  <c r="AB388" i="2"/>
  <c r="AB638" i="2"/>
  <c r="AB872" i="2"/>
  <c r="AB817" i="2"/>
  <c r="AB123" i="2"/>
  <c r="AB357" i="2"/>
  <c r="AB344" i="2"/>
  <c r="AB680" i="2"/>
  <c r="AB944" i="2"/>
  <c r="AB1210" i="2"/>
  <c r="AB1163" i="2"/>
  <c r="AB1387" i="2"/>
  <c r="AB207" i="2"/>
  <c r="AB437" i="2"/>
  <c r="AB438" i="2"/>
  <c r="AB927" i="2"/>
  <c r="AB831" i="2"/>
  <c r="AB1041" i="2"/>
  <c r="AB1297" i="2"/>
  <c r="AB1374" i="2"/>
  <c r="AB1504" i="2"/>
  <c r="AB115" i="2"/>
  <c r="AB397" i="2"/>
  <c r="AB530" i="2"/>
  <c r="AB894" i="2"/>
  <c r="AB1069" i="2"/>
  <c r="AB1264" i="2"/>
  <c r="AB1521" i="2"/>
  <c r="AB1571" i="2"/>
  <c r="AB1789" i="2"/>
  <c r="AB244" i="2"/>
  <c r="AB465" i="2"/>
  <c r="AB356" i="2"/>
  <c r="AB670" i="2"/>
  <c r="AB994" i="2"/>
  <c r="AB1062" i="2"/>
  <c r="AB136" i="2"/>
  <c r="AB485" i="2"/>
  <c r="AB514" i="2"/>
  <c r="AB850" i="2"/>
  <c r="AB1082" i="2"/>
  <c r="AB1131" i="2"/>
  <c r="AB1419" i="2"/>
  <c r="AB381" i="2"/>
  <c r="AB552" i="2"/>
  <c r="AB896" i="2"/>
  <c r="AB999" i="2"/>
  <c r="AB1268" i="2"/>
  <c r="AB1528" i="2"/>
  <c r="AB128" i="2"/>
  <c r="AB378" i="2"/>
  <c r="AB975" i="2"/>
  <c r="AB1183" i="2"/>
  <c r="AB1448" i="2"/>
  <c r="AB1635" i="2"/>
  <c r="AB233" i="2"/>
  <c r="AB321" i="2"/>
  <c r="AB577" i="2"/>
  <c r="AB436" i="2"/>
  <c r="AB686" i="2"/>
  <c r="AB856" i="2"/>
  <c r="AB801" i="2"/>
  <c r="AB1174" i="2"/>
  <c r="AB242" i="2"/>
  <c r="AB549" i="2"/>
  <c r="AB494" i="2"/>
  <c r="AB742" i="2"/>
  <c r="AB773" i="2"/>
  <c r="AB1228" i="2"/>
  <c r="AB1211" i="2"/>
  <c r="AB1266" i="2"/>
  <c r="AB295" i="2"/>
  <c r="AB352" i="2"/>
  <c r="AB957" i="2"/>
  <c r="AB861" i="2"/>
  <c r="AB1105" i="2"/>
  <c r="AB1447" i="2"/>
  <c r="AB1527" i="2"/>
  <c r="AB1704" i="2"/>
  <c r="AB435" i="2"/>
  <c r="AB640" i="2"/>
  <c r="AB851" i="2"/>
  <c r="AB1209" i="2"/>
  <c r="AB1426" i="2"/>
  <c r="AB1698" i="2"/>
  <c r="AB1765" i="2"/>
  <c r="AB1846" i="2"/>
  <c r="AB199" i="2"/>
  <c r="AB429" i="2"/>
  <c r="AB448" i="2"/>
  <c r="AB756" i="2"/>
  <c r="AB843" i="2"/>
  <c r="AB1065" i="2"/>
  <c r="AB1365" i="2"/>
  <c r="AB1424" i="2"/>
  <c r="AB1588" i="2"/>
  <c r="AB1609" i="2"/>
  <c r="AB1771" i="2"/>
  <c r="AB1844" i="2"/>
  <c r="AB124" i="2"/>
  <c r="AB343" i="2"/>
  <c r="AB362" i="2"/>
  <c r="AB911" i="2"/>
  <c r="AB757" i="2"/>
  <c r="AB1001" i="2"/>
  <c r="AB1301" i="2"/>
  <c r="AB1376" i="2"/>
  <c r="AB1540" i="2"/>
  <c r="AB1573" i="2"/>
  <c r="AB1735" i="2"/>
  <c r="AB1808" i="2"/>
  <c r="AB1887" i="2"/>
  <c r="AB790" i="2"/>
  <c r="AB1475" i="2"/>
  <c r="AB1866" i="2"/>
  <c r="AB706" i="2"/>
  <c r="AB1378" i="2"/>
  <c r="AB1794" i="2"/>
  <c r="AB542" i="2"/>
  <c r="AB1272" i="2"/>
  <c r="AB1722" i="2"/>
  <c r="AB370" i="2"/>
  <c r="AB1345" i="2"/>
  <c r="AB361" i="2"/>
  <c r="AD1526" i="2"/>
  <c r="AD1033" i="2"/>
  <c r="AD1116" i="2"/>
  <c r="AD1250" i="2"/>
  <c r="AD1338" i="2"/>
  <c r="AD1449" i="2"/>
  <c r="AD421" i="2"/>
  <c r="AD1294" i="2"/>
  <c r="AD1368" i="2"/>
  <c r="AB241" i="2"/>
  <c r="AD1061" i="2"/>
  <c r="AD210" i="2"/>
  <c r="AD371" i="2"/>
  <c r="AD157" i="2"/>
  <c r="AD751" i="2"/>
  <c r="AD512" i="2"/>
  <c r="AD1115" i="2"/>
  <c r="AD1172" i="2"/>
  <c r="AD497" i="2"/>
  <c r="AD511" i="2"/>
  <c r="AD1091" i="2"/>
  <c r="AD1363" i="2"/>
  <c r="AD139" i="2"/>
  <c r="AD1079" i="2"/>
  <c r="AD347" i="2"/>
  <c r="AD977" i="2"/>
  <c r="AD1334" i="2"/>
  <c r="AD366" i="2"/>
  <c r="AD1178" i="2"/>
  <c r="AD946" i="2"/>
  <c r="AD278" i="2"/>
  <c r="AD1098" i="2"/>
  <c r="AD1486" i="2"/>
  <c r="AD1042" i="2"/>
  <c r="AD1832" i="2"/>
  <c r="AD1445" i="2"/>
  <c r="AD1159" i="2"/>
  <c r="AD1109" i="2"/>
  <c r="AD551" i="2"/>
  <c r="AD1532" i="2"/>
  <c r="AD277" i="2"/>
  <c r="AD1743" i="2"/>
  <c r="AD684" i="2"/>
  <c r="AD1627" i="2"/>
  <c r="AD288" i="2"/>
  <c r="AD1438" i="2"/>
  <c r="AD1865" i="2"/>
  <c r="AD1031" i="2"/>
  <c r="AD1018" i="2"/>
  <c r="AD923" i="2"/>
  <c r="AD301" i="2"/>
  <c r="AD1426" i="2"/>
  <c r="AD1884" i="2"/>
  <c r="AD1217" i="2"/>
  <c r="AD1845" i="2"/>
  <c r="AD598" i="2"/>
  <c r="AD1651" i="2"/>
  <c r="AD1202" i="2"/>
  <c r="AD165" i="2"/>
  <c r="AD1509" i="2"/>
  <c r="AD251" i="2"/>
  <c r="AD753" i="2"/>
  <c r="AD1241" i="2"/>
  <c r="AD1378" i="2"/>
  <c r="AD1737" i="2"/>
  <c r="AD1512" i="2"/>
  <c r="AD1442" i="2"/>
  <c r="AD1610" i="2"/>
  <c r="AD1708" i="2"/>
  <c r="AD272" i="2"/>
  <c r="AD589" i="2"/>
  <c r="AD1701" i="2"/>
  <c r="AD1054" i="2"/>
  <c r="AD1125" i="2"/>
  <c r="AD1478" i="2"/>
  <c r="AD1393" i="2"/>
  <c r="AD1189" i="2"/>
  <c r="AD1645" i="2"/>
  <c r="AD1265" i="2"/>
  <c r="AD1785" i="2"/>
  <c r="AD1710" i="2"/>
  <c r="AD1303" i="2"/>
  <c r="AD1062" i="2"/>
  <c r="AD1582" i="2"/>
  <c r="AD128" i="2"/>
  <c r="AD802" i="2"/>
  <c r="AD1113" i="2"/>
  <c r="AD997" i="2"/>
  <c r="AD1736" i="2"/>
  <c r="AD1358" i="2"/>
  <c r="AD1538" i="2"/>
  <c r="AD1808" i="2"/>
  <c r="AD858" i="2"/>
  <c r="AD1751" i="2"/>
  <c r="AD934" i="2"/>
  <c r="AD1096" i="2"/>
  <c r="AD194" i="2"/>
  <c r="AD547" i="2"/>
  <c r="AD1387" i="2"/>
  <c r="AD952" i="2"/>
  <c r="AD1361" i="2"/>
  <c r="AD1680" i="2"/>
  <c r="AD1012" i="2"/>
  <c r="AD1474" i="2"/>
  <c r="AD1129" i="2"/>
  <c r="AD929" i="2"/>
  <c r="AD1589" i="2"/>
  <c r="AD1753" i="2"/>
  <c r="AD1346" i="2"/>
  <c r="AD320" i="2"/>
  <c r="AD1546" i="2"/>
  <c r="AD1146" i="2"/>
  <c r="AD1768" i="2"/>
  <c r="AD1383" i="2"/>
  <c r="AD697" i="2"/>
  <c r="AD704" i="2"/>
  <c r="AD1834" i="2"/>
  <c r="AD1154" i="2"/>
  <c r="AD1678" i="2"/>
  <c r="AD930" i="2"/>
  <c r="AD1477" i="2"/>
  <c r="AD113" i="2"/>
  <c r="AD1284" i="2"/>
  <c r="AD1377" i="2"/>
  <c r="AD1277" i="2"/>
  <c r="AD675" i="2"/>
  <c r="AD1511" i="2"/>
  <c r="AD649" i="2"/>
  <c r="AD1397" i="2"/>
  <c r="AD572" i="2"/>
  <c r="AD1604" i="2"/>
  <c r="AD1802" i="2"/>
  <c r="AD1305" i="2"/>
  <c r="AD659" i="2"/>
  <c r="AD1654" i="2"/>
  <c r="AD1047" i="2"/>
  <c r="AD1039" i="2"/>
  <c r="AD523" i="2"/>
  <c r="AD426" i="2"/>
  <c r="AD655" i="2"/>
  <c r="AD1644" i="2"/>
  <c r="AD1388" i="2"/>
  <c r="AD1730" i="2"/>
  <c r="AD231" i="2"/>
  <c r="AD1577" i="2"/>
  <c r="AD1694" i="2"/>
  <c r="AD1483" i="2"/>
  <c r="AD1481" i="2"/>
  <c r="AD1868" i="2"/>
  <c r="AD146" i="2"/>
  <c r="AD1551" i="2"/>
  <c r="AD680" i="2"/>
  <c r="AD1786" i="2"/>
  <c r="AD777" i="2"/>
  <c r="AD1102" i="2"/>
  <c r="AD526" i="2"/>
  <c r="AD1133" i="2"/>
  <c r="AD1286" i="2"/>
  <c r="AD365" i="2"/>
  <c r="AD1330" i="2"/>
  <c r="AD1788" i="2"/>
  <c r="AD947" i="2"/>
  <c r="AD1536" i="2"/>
  <c r="AD1056" i="2"/>
  <c r="AD1700" i="2"/>
  <c r="AD1757" i="2"/>
  <c r="AD1606" i="2"/>
  <c r="AD716" i="2"/>
  <c r="AD1570" i="2"/>
  <c r="AD761" i="2"/>
  <c r="AD1635" i="2"/>
  <c r="AD679" i="2"/>
  <c r="AD1213" i="2"/>
  <c r="AD461" i="2"/>
  <c r="AD1659" i="2"/>
  <c r="AD990" i="2"/>
  <c r="AD1897" i="2"/>
  <c r="AD1292" i="2"/>
  <c r="AD1767" i="2"/>
  <c r="AD424" i="2"/>
  <c r="AD1118" i="2"/>
  <c r="AD842" i="2"/>
  <c r="AD1861" i="2"/>
  <c r="AD1167" i="2"/>
  <c r="AD938" i="2"/>
  <c r="AD1169" i="2"/>
  <c r="AD528" i="2"/>
  <c r="AD1793" i="2"/>
  <c r="AD1686" i="2"/>
  <c r="AD1849" i="2"/>
  <c r="AD1749" i="2"/>
  <c r="AD786" i="2"/>
  <c r="AD1727" i="2"/>
  <c r="AD1688" i="2"/>
  <c r="AD827" i="2"/>
  <c r="AD794" i="2"/>
  <c r="AD1152" i="2"/>
  <c r="AD1616" i="2"/>
  <c r="AD293" i="2"/>
  <c r="AD170" i="2"/>
  <c r="AD1703" i="2"/>
  <c r="AD800" i="2"/>
  <c r="AD1738" i="2"/>
  <c r="AD384" i="2"/>
  <c r="AD1795" i="2"/>
  <c r="AD833" i="2"/>
  <c r="AD1038" i="2"/>
  <c r="AD405" i="2"/>
  <c r="AD1121" i="2"/>
  <c r="AD1597" i="2"/>
  <c r="AD1856" i="2"/>
  <c r="AD818" i="2"/>
  <c r="AD1912" i="2"/>
  <c r="AD1758" i="2"/>
  <c r="AD985" i="2"/>
  <c r="AD1182" i="2"/>
  <c r="AD1782" i="2"/>
  <c r="AD1471" i="2"/>
  <c r="AD1369" i="2"/>
  <c r="AD1682" i="2"/>
  <c r="AD1233" i="2"/>
  <c r="AD541" i="2"/>
  <c r="AD668" i="2"/>
  <c r="AD1696" i="2"/>
  <c r="AD437" i="2"/>
  <c r="AD1724" i="2"/>
  <c r="AD509" i="2"/>
  <c r="AD1900" i="2"/>
  <c r="AD1544" i="2"/>
  <c r="AD1464" i="2"/>
  <c r="AD720" i="2"/>
  <c r="AD253" i="2"/>
  <c r="AD891" i="2"/>
  <c r="AD532" i="2"/>
  <c r="AD1190" i="2"/>
  <c r="AD1598" i="2"/>
  <c r="AD472" i="2"/>
  <c r="AD1244" i="2"/>
  <c r="AD1480" i="2"/>
  <c r="AD658" i="2"/>
  <c r="AD391" i="2"/>
  <c r="AD1872" i="2"/>
  <c r="AD1817" i="2"/>
  <c r="AD1558" i="2"/>
  <c r="AD1499" i="2"/>
  <c r="AD1406" i="2"/>
  <c r="AD1230" i="2"/>
  <c r="AD696" i="2"/>
  <c r="AD616" i="2"/>
  <c r="AD261" i="2"/>
  <c r="AD1857" i="2"/>
  <c r="AD1698" i="2"/>
  <c r="AD1647" i="2"/>
  <c r="AD1417" i="2"/>
  <c r="AD1237" i="2"/>
  <c r="AD1058" i="2"/>
  <c r="AD801" i="2"/>
  <c r="AD264" i="2"/>
  <c r="AD1902" i="2"/>
  <c r="AD1775" i="2"/>
  <c r="AD1555" i="2"/>
  <c r="AD1097" i="2"/>
  <c r="AD826" i="2"/>
  <c r="AD1816" i="2"/>
  <c r="AD1621" i="2"/>
  <c r="AD1197" i="2"/>
  <c r="AD954" i="2"/>
  <c r="AD1859" i="2"/>
  <c r="AD1468" i="2"/>
  <c r="AD980" i="2"/>
  <c r="AD462" i="2"/>
  <c r="AD1295" i="2"/>
  <c r="AD663" i="2"/>
  <c r="AD1890" i="2"/>
  <c r="AD1776" i="2"/>
  <c r="AD1622" i="2"/>
  <c r="AD1613" i="2"/>
  <c r="AD1429" i="2"/>
  <c r="AD1249" i="2"/>
  <c r="AD1134" i="2"/>
  <c r="AD664" i="2"/>
  <c r="AD544" i="2"/>
  <c r="AD325" i="2"/>
  <c r="AD1820" i="2"/>
  <c r="AD1761" i="2"/>
  <c r="AD1550" i="2"/>
  <c r="AD1541" i="2"/>
  <c r="AD1458" i="2"/>
  <c r="AD1141" i="2"/>
  <c r="AD1026" i="2"/>
  <c r="AD975" i="2"/>
  <c r="AD328" i="2"/>
  <c r="AD237" i="2"/>
  <c r="AD1760" i="2"/>
  <c r="AD1574" i="2"/>
  <c r="AD1470" i="2"/>
  <c r="AD1110" i="2"/>
  <c r="AD626" i="2"/>
  <c r="AD1784" i="2"/>
  <c r="AD1441" i="2"/>
  <c r="AD676" i="2"/>
  <c r="AD1815" i="2"/>
  <c r="AD1275" i="2"/>
  <c r="AD807" i="2"/>
  <c r="AD435" i="2"/>
  <c r="AD933" i="2"/>
  <c r="AD222" i="2"/>
  <c r="AD1462" i="2"/>
  <c r="AD352" i="2"/>
  <c r="AD1563" i="2"/>
  <c r="AD906" i="2"/>
  <c r="AD1639" i="2"/>
  <c r="AD1672" i="2"/>
  <c r="AD1766" i="2"/>
  <c r="AD590" i="2"/>
  <c r="AD1860" i="2"/>
  <c r="AD1717" i="2"/>
  <c r="AD1581" i="2"/>
  <c r="AD1390" i="2"/>
  <c r="AD1086" i="2"/>
  <c r="AD1003" i="2"/>
  <c r="AD234" i="2"/>
  <c r="AD1756" i="2"/>
  <c r="AD1518" i="2"/>
  <c r="AD1401" i="2"/>
  <c r="AD1093" i="2"/>
  <c r="AD636" i="2"/>
  <c r="AD665" i="2"/>
  <c r="AD1893" i="2"/>
  <c r="AD1530" i="2"/>
  <c r="AD1177" i="2"/>
  <c r="AD400" i="2"/>
  <c r="AD1725" i="2"/>
  <c r="AD1402" i="2"/>
  <c r="AD705" i="2"/>
  <c r="AD1755" i="2"/>
  <c r="AD1231" i="2"/>
  <c r="AD864" i="2"/>
  <c r="AD1391" i="2"/>
  <c r="AD995" i="2"/>
  <c r="AD1446" i="2"/>
  <c r="AD955" i="2"/>
  <c r="AD304" i="2"/>
  <c r="AD1804" i="2"/>
  <c r="AD1643" i="2"/>
  <c r="AD1354" i="2"/>
  <c r="AD785" i="2"/>
  <c r="AD1803" i="2"/>
  <c r="AD1316" i="2"/>
  <c r="AD727" i="2"/>
  <c r="AD275" i="2"/>
  <c r="AD755" i="2"/>
  <c r="AD1824" i="2"/>
  <c r="AD1543" i="2"/>
  <c r="AD1030" i="2"/>
  <c r="AD250" i="2"/>
  <c r="AD1695" i="2"/>
  <c r="AD1053" i="2"/>
  <c r="AD477" i="2"/>
  <c r="AD1649" i="2"/>
  <c r="AD1084" i="2"/>
  <c r="AD438" i="2"/>
  <c r="AD1263" i="2"/>
  <c r="AD303" i="2"/>
  <c r="AD1593" i="2"/>
  <c r="AD1332" i="2"/>
  <c r="AD1028" i="2"/>
  <c r="AD896" i="2"/>
  <c r="AD382" i="2"/>
  <c r="AD291" i="2"/>
  <c r="AD1392" i="2"/>
  <c r="AD787" i="2"/>
  <c r="AD733" i="2"/>
  <c r="AD1620" i="2"/>
  <c r="AD1055" i="2"/>
  <c r="AD625" i="2"/>
  <c r="AD116" i="2"/>
  <c r="AD354" i="2"/>
  <c r="AD611" i="2"/>
  <c r="AD1288" i="2"/>
  <c r="AD926" i="2"/>
  <c r="AD329" i="2"/>
  <c r="AD588" i="2"/>
  <c r="AD1781" i="2"/>
  <c r="AD793" i="2"/>
  <c r="AD1615" i="2"/>
  <c r="AD1876" i="2"/>
  <c r="AD1752" i="2"/>
  <c r="AD1420" i="2"/>
  <c r="AD1568" i="2"/>
  <c r="AD898" i="2"/>
  <c r="AD1433" i="2"/>
  <c r="AD1764" i="2"/>
  <c r="AD1105" i="2"/>
  <c r="AD256" i="2"/>
  <c r="AD1666" i="2"/>
  <c r="AD1314" i="2"/>
  <c r="AD754" i="2"/>
  <c r="AD1733" i="2"/>
  <c r="AD656" i="2"/>
  <c r="AD1547" i="2"/>
  <c r="AD1854" i="2"/>
  <c r="AD710" i="2"/>
  <c r="AD1855" i="2"/>
  <c r="AD931" i="2"/>
  <c r="AD1496" i="2"/>
  <c r="AD333" i="2"/>
  <c r="AD186" i="2"/>
  <c r="AD1681" i="2"/>
  <c r="AD1882" i="2"/>
  <c r="AD712" i="2"/>
  <c r="AD1573" i="2"/>
  <c r="AD296" i="2"/>
  <c r="AD1562" i="2"/>
  <c r="AD1904" i="2"/>
  <c r="AD1162" i="2"/>
  <c r="AD1553" i="2"/>
  <c r="AD342" i="2"/>
  <c r="AD1559" i="2"/>
  <c r="AD1687" i="2"/>
  <c r="AD1246" i="2"/>
  <c r="AD549" i="2"/>
  <c r="AD1624" i="2"/>
  <c r="AD1253" i="2"/>
  <c r="AD552" i="2"/>
  <c r="AD1670" i="2"/>
  <c r="AD809" i="2"/>
  <c r="AD1517" i="2"/>
  <c r="AD1867" i="2"/>
  <c r="AD879" i="2"/>
  <c r="AD1336" i="2"/>
  <c r="AD932" i="2"/>
  <c r="AD120" i="2"/>
  <c r="AD1828" i="2"/>
  <c r="AD1769" i="2"/>
  <c r="AD1514" i="2"/>
  <c r="AD1521" i="2"/>
  <c r="AD1342" i="2"/>
  <c r="AD1166" i="2"/>
  <c r="AD632" i="2"/>
  <c r="AD480" i="2"/>
  <c r="AD138" i="2"/>
  <c r="AD1810" i="2"/>
  <c r="AD1656" i="2"/>
  <c r="AD1605" i="2"/>
  <c r="AD1353" i="2"/>
  <c r="AD1173" i="2"/>
  <c r="AD935" i="2"/>
  <c r="AD850" i="2"/>
  <c r="AD429" i="2"/>
  <c r="AD1903" i="2"/>
  <c r="AD1658" i="2"/>
  <c r="AD1461" i="2"/>
  <c r="AD1174" i="2"/>
  <c r="AD496" i="2"/>
  <c r="AD1740" i="2"/>
  <c r="AD1535" i="2"/>
  <c r="AD1069" i="2"/>
  <c r="AD440" i="2"/>
  <c r="AD1787" i="2"/>
  <c r="AD1412" i="2"/>
  <c r="AD871" i="2"/>
  <c r="AD615" i="2"/>
  <c r="AD1328" i="2"/>
  <c r="AD375" i="2"/>
  <c r="AD1850" i="2"/>
  <c r="AD1791" i="2"/>
  <c r="AD1578" i="2"/>
  <c r="AD1571" i="2"/>
  <c r="AD1301" i="2"/>
  <c r="AD1185" i="2"/>
  <c r="AD1070" i="2"/>
  <c r="AD825" i="2"/>
  <c r="AD416" i="2"/>
  <c r="AD202" i="2"/>
  <c r="AD1837" i="2"/>
  <c r="AD1719" i="2"/>
  <c r="AD1711" i="2"/>
  <c r="AD1506" i="2"/>
  <c r="AD1394" i="2"/>
  <c r="AD1077" i="2"/>
  <c r="AD903" i="2"/>
  <c r="AD1019" i="2"/>
  <c r="AD606" i="2"/>
  <c r="AD1886" i="2"/>
  <c r="AD1797" i="2"/>
  <c r="AD1520" i="2"/>
  <c r="AD1414" i="2"/>
  <c r="AD982" i="2"/>
  <c r="AD368" i="2"/>
  <c r="AD1714" i="2"/>
  <c r="AD1386" i="2"/>
  <c r="AD987" i="2"/>
  <c r="AD1739" i="2"/>
  <c r="AD1223" i="2"/>
  <c r="AD856" i="2"/>
  <c r="AD184" i="2"/>
  <c r="AD868" i="2"/>
  <c r="AD1887" i="2"/>
  <c r="AD1278" i="2"/>
  <c r="AD133" i="2"/>
  <c r="AD1289" i="2"/>
  <c r="AD557" i="2"/>
  <c r="AD1225" i="2"/>
  <c r="AD1502" i="2"/>
  <c r="AD1545" i="2"/>
  <c r="AD499" i="2"/>
  <c r="AD1877" i="2"/>
  <c r="AD1632" i="2"/>
  <c r="AD1487" i="2"/>
  <c r="AD1262" i="2"/>
  <c r="AD963" i="2"/>
  <c r="AD576" i="2"/>
  <c r="AD1908" i="2"/>
  <c r="AD1773" i="2"/>
  <c r="AD1637" i="2"/>
  <c r="AD1273" i="2"/>
  <c r="AD1170" i="2"/>
  <c r="AD769" i="2"/>
  <c r="AD397" i="2"/>
  <c r="AD1770" i="2"/>
  <c r="AD1607" i="2"/>
  <c r="AD1126" i="2"/>
  <c r="AD309" i="2"/>
  <c r="AD1554" i="2"/>
  <c r="AD1149" i="2"/>
  <c r="AD312" i="2"/>
  <c r="AD1540" i="2"/>
  <c r="AD1180" i="2"/>
  <c r="AD534" i="2"/>
  <c r="AD1243" i="2"/>
  <c r="AD1619" i="2"/>
  <c r="AD1254" i="2"/>
  <c r="AD672" i="2"/>
  <c r="AD341" i="2"/>
  <c r="AD1777" i="2"/>
  <c r="AD1557" i="2"/>
  <c r="AD1165" i="2"/>
  <c r="AD504" i="2"/>
  <c r="AD1628" i="2"/>
  <c r="AD1063" i="2"/>
  <c r="AD619" i="2"/>
  <c r="AD117" i="2"/>
  <c r="AD386" i="2"/>
  <c r="AD1748" i="2"/>
  <c r="AD1389" i="2"/>
  <c r="AD1037" i="2"/>
  <c r="AD1905" i="2"/>
  <c r="AD1523" i="2"/>
  <c r="AD1002" i="2"/>
  <c r="AD1830" i="2"/>
  <c r="AD1443" i="2"/>
  <c r="AD678" i="2"/>
  <c r="AD603" i="2"/>
  <c r="AD1051" i="2"/>
  <c r="AD444" i="2"/>
  <c r="AD1525" i="2"/>
  <c r="AD1207" i="2"/>
  <c r="AD905" i="2"/>
  <c r="AD840" i="2"/>
  <c r="AD254" i="2"/>
  <c r="AD168" i="2"/>
  <c r="AD1203" i="2"/>
  <c r="AD836" i="2"/>
  <c r="AD281" i="2"/>
  <c r="AD1569" i="2"/>
  <c r="AD1004" i="2"/>
  <c r="AD358" i="2"/>
  <c r="AD1360" i="2"/>
  <c r="AD894" i="2"/>
  <c r="AD359" i="2"/>
  <c r="AD984" i="2"/>
  <c r="AD321" i="2"/>
  <c r="AD602" i="2"/>
  <c r="AD209" i="2"/>
  <c r="AD214" i="2"/>
  <c r="AD337" i="2"/>
  <c r="AD465" i="2"/>
  <c r="AD593" i="2"/>
  <c r="AD300" i="2"/>
  <c r="AD428" i="2"/>
  <c r="AD556" i="2"/>
  <c r="AD758" i="2"/>
  <c r="AD886" i="2"/>
  <c r="AD942" i="2"/>
  <c r="AD837" i="2"/>
  <c r="AD223" i="2"/>
  <c r="AD228" i="2"/>
  <c r="AD351" i="2"/>
  <c r="AD479" i="2"/>
  <c r="AD605" i="2"/>
  <c r="AD314" i="2"/>
  <c r="AD442" i="2"/>
  <c r="AD570" i="2"/>
  <c r="AD772" i="2"/>
  <c r="AD169" i="2"/>
  <c r="AD174" i="2"/>
  <c r="AD297" i="2"/>
  <c r="AD425" i="2"/>
  <c r="AD553" i="2"/>
  <c r="AD260" i="2"/>
  <c r="AD388" i="2"/>
  <c r="AD516" i="2"/>
  <c r="AD667" i="2"/>
  <c r="AD846" i="2"/>
  <c r="AD902" i="2"/>
  <c r="AD797" i="2"/>
  <c r="AD183" i="2"/>
  <c r="AD129" i="2"/>
  <c r="AD257" i="2"/>
  <c r="AD513" i="2"/>
  <c r="AD348" i="2"/>
  <c r="AD608" i="2"/>
  <c r="AD709" i="2"/>
  <c r="AD143" i="2"/>
  <c r="AD244" i="2"/>
  <c r="AD407" i="2"/>
  <c r="AD583" i="2"/>
  <c r="AD330" i="2"/>
  <c r="AD498" i="2"/>
  <c r="AD748" i="2"/>
  <c r="AD973" i="2"/>
  <c r="AD948" i="2"/>
  <c r="AD843" i="2"/>
  <c r="AD674" i="2"/>
  <c r="AD957" i="2"/>
  <c r="AD1080" i="2"/>
  <c r="AD1208" i="2"/>
  <c r="AD1131" i="2"/>
  <c r="AD1256" i="2"/>
  <c r="AD1384" i="2"/>
  <c r="AD1311" i="2"/>
  <c r="AD1439" i="2"/>
  <c r="AD179" i="2"/>
  <c r="AD126" i="2"/>
  <c r="AD377" i="2"/>
  <c r="AD630" i="2"/>
  <c r="AD468" i="2"/>
  <c r="AD798" i="2"/>
  <c r="AD749" i="2"/>
  <c r="AD140" i="2"/>
  <c r="AD311" i="2"/>
  <c r="AD487" i="2"/>
  <c r="AD669" i="2"/>
  <c r="AD402" i="2"/>
  <c r="AD578" i="2"/>
  <c r="AD820" i="2"/>
  <c r="AD723" i="2"/>
  <c r="AD771" i="2"/>
  <c r="AD993" i="2"/>
  <c r="AD730" i="2"/>
  <c r="AD1008" i="2"/>
  <c r="AD1136" i="2"/>
  <c r="AD1059" i="2"/>
  <c r="AD1187" i="2"/>
  <c r="AD166" i="2"/>
  <c r="AD252" i="2"/>
  <c r="AD838" i="2"/>
  <c r="AD180" i="2"/>
  <c r="AD145" i="2"/>
  <c r="AD150" i="2"/>
  <c r="AD273" i="2"/>
  <c r="AD401" i="2"/>
  <c r="AD529" i="2"/>
  <c r="AD673" i="2"/>
  <c r="AD364" i="2"/>
  <c r="AD492" i="2"/>
  <c r="AD618" i="2"/>
  <c r="AD822" i="2"/>
  <c r="AD725" i="2"/>
  <c r="AD773" i="2"/>
  <c r="AD159" i="2"/>
  <c r="AD164" i="2"/>
  <c r="AD287" i="2"/>
  <c r="AD415" i="2"/>
  <c r="AD543" i="2"/>
  <c r="AD701" i="2"/>
  <c r="AD378" i="2"/>
  <c r="AD506" i="2"/>
  <c r="AD647" i="2"/>
  <c r="AD114" i="2"/>
  <c r="AD233" i="2"/>
  <c r="AD238" i="2"/>
  <c r="AD361" i="2"/>
  <c r="AD489" i="2"/>
  <c r="AD628" i="2"/>
  <c r="AD324" i="2"/>
  <c r="AD452" i="2"/>
  <c r="AD580" i="2"/>
  <c r="AD782" i="2"/>
  <c r="AD1011" i="2"/>
  <c r="AD966" i="2"/>
  <c r="AD121" i="2"/>
  <c r="AD124" i="2"/>
  <c r="AD134" i="2"/>
  <c r="AD385" i="2"/>
  <c r="AD641" i="2"/>
  <c r="AD476" i="2"/>
  <c r="AD806" i="2"/>
  <c r="AD757" i="2"/>
  <c r="AD148" i="2"/>
  <c r="AD327" i="2"/>
  <c r="AD495" i="2"/>
  <c r="AD685" i="2"/>
  <c r="AD418" i="2"/>
  <c r="AD586" i="2"/>
  <c r="AD828" i="2"/>
  <c r="AD731" i="2"/>
  <c r="AD779" i="2"/>
  <c r="AD1009" i="2"/>
  <c r="AD893" i="2"/>
  <c r="AD1016" i="2"/>
  <c r="AD1144" i="2"/>
  <c r="AD1067" i="2"/>
  <c r="AD1195" i="2"/>
  <c r="AD1320" i="2"/>
  <c r="AD1448" i="2"/>
  <c r="AD1375" i="2"/>
  <c r="AD115" i="2"/>
  <c r="AD123" i="2"/>
  <c r="AD249" i="2"/>
  <c r="AD505" i="2"/>
  <c r="AD340" i="2"/>
  <c r="AD596" i="2"/>
  <c r="AD1043" i="2"/>
  <c r="AD135" i="2"/>
  <c r="AD236" i="2"/>
  <c r="AD399" i="2"/>
  <c r="AD567" i="2"/>
  <c r="AD322" i="2"/>
  <c r="AD490" i="2"/>
  <c r="AD695" i="2"/>
  <c r="AD884" i="2"/>
  <c r="AD940" i="2"/>
  <c r="AD835" i="2"/>
  <c r="AD666" i="2"/>
  <c r="AD949" i="2"/>
  <c r="AD1072" i="2"/>
  <c r="AD1200" i="2"/>
  <c r="AD1123" i="2"/>
  <c r="AD1251" i="2"/>
  <c r="AD417" i="2"/>
  <c r="AD508" i="2"/>
  <c r="AD789" i="2"/>
  <c r="AD182" i="2"/>
  <c r="AD433" i="2"/>
  <c r="AD268" i="2"/>
  <c r="AD524" i="2"/>
  <c r="AD854" i="2"/>
  <c r="AD805" i="2"/>
  <c r="AD196" i="2"/>
  <c r="AD447" i="2"/>
  <c r="AD282" i="2"/>
  <c r="AD538" i="2"/>
  <c r="AD137" i="2"/>
  <c r="AD265" i="2"/>
  <c r="AD521" i="2"/>
  <c r="AD356" i="2"/>
  <c r="AD624" i="2"/>
  <c r="AD717" i="2"/>
  <c r="AD151" i="2"/>
  <c r="AD198" i="2"/>
  <c r="AD284" i="2"/>
  <c r="AD870" i="2"/>
  <c r="AD204" i="2"/>
  <c r="AD535" i="2"/>
  <c r="AD458" i="2"/>
  <c r="AD860" i="2"/>
  <c r="AD811" i="2"/>
  <c r="AD925" i="2"/>
  <c r="AD1176" i="2"/>
  <c r="AD1227" i="2"/>
  <c r="AD1279" i="2"/>
  <c r="AD147" i="2"/>
  <c r="AD313" i="2"/>
  <c r="AD404" i="2"/>
  <c r="AD918" i="2"/>
  <c r="AD271" i="2"/>
  <c r="AD621" i="2"/>
  <c r="AD530" i="2"/>
  <c r="AD1023" i="2"/>
  <c r="AD867" i="2"/>
  <c r="AD976" i="2"/>
  <c r="AD1232" i="2"/>
  <c r="AD161" i="2"/>
  <c r="AD651" i="2"/>
  <c r="AD343" i="2"/>
  <c r="AD266" i="2"/>
  <c r="AD617" i="2"/>
  <c r="AD900" i="2"/>
  <c r="AD1041" i="2"/>
  <c r="AD1032" i="2"/>
  <c r="AD1083" i="2"/>
  <c r="AD1312" i="2"/>
  <c r="AD1287" i="2"/>
  <c r="AD1455" i="2"/>
  <c r="AD235" i="2"/>
  <c r="AD240" i="2"/>
  <c r="AD363" i="2"/>
  <c r="AD491" i="2"/>
  <c r="AD629" i="2"/>
  <c r="AD326" i="2"/>
  <c r="AD454" i="2"/>
  <c r="AD582" i="2"/>
  <c r="AD784" i="2"/>
  <c r="AD1015" i="2"/>
  <c r="AD968" i="2"/>
  <c r="AD863" i="2"/>
  <c r="AD694" i="2"/>
  <c r="AD972" i="2"/>
  <c r="AD1100" i="2"/>
  <c r="AD1228" i="2"/>
  <c r="AD1151" i="2"/>
  <c r="AD1276" i="2"/>
  <c r="AD1404" i="2"/>
  <c r="AD1331" i="2"/>
  <c r="AD1460" i="2"/>
  <c r="AD1537" i="2"/>
  <c r="AD1665" i="2"/>
  <c r="AD1588" i="2"/>
  <c r="AD1715" i="2"/>
  <c r="AD1742" i="2"/>
  <c r="AD1875" i="2"/>
  <c r="AD189" i="2"/>
  <c r="AD573" i="2"/>
  <c r="AD158" i="2"/>
  <c r="AD689" i="2"/>
  <c r="AD830" i="2"/>
  <c r="AD172" i="2"/>
  <c r="AD177" i="2"/>
  <c r="AD305" i="2"/>
  <c r="AD561" i="2"/>
  <c r="AD396" i="2"/>
  <c r="AD683" i="2"/>
  <c r="AD910" i="2"/>
  <c r="AD191" i="2"/>
  <c r="AD319" i="2"/>
  <c r="AD575" i="2"/>
  <c r="AD410" i="2"/>
  <c r="AD740" i="2"/>
  <c r="AD142" i="2"/>
  <c r="AD393" i="2"/>
  <c r="AD657" i="2"/>
  <c r="AD484" i="2"/>
  <c r="AD814" i="2"/>
  <c r="AD765" i="2"/>
  <c r="AD156" i="2"/>
  <c r="AD449" i="2"/>
  <c r="AD540" i="2"/>
  <c r="AD821" i="2"/>
  <c r="AD367" i="2"/>
  <c r="AD290" i="2"/>
  <c r="AD627" i="2"/>
  <c r="AD916" i="2"/>
  <c r="AD642" i="2"/>
  <c r="AD1048" i="2"/>
  <c r="AD1099" i="2"/>
  <c r="AD1352" i="2"/>
  <c r="AD1407" i="2"/>
  <c r="AD185" i="2"/>
  <c r="AD569" i="2"/>
  <c r="AD699" i="2"/>
  <c r="AD199" i="2"/>
  <c r="AD439" i="2"/>
  <c r="AD362" i="2"/>
  <c r="AD780" i="2"/>
  <c r="AD739" i="2"/>
  <c r="AD698" i="2"/>
  <c r="AD1104" i="2"/>
  <c r="AD1155" i="2"/>
  <c r="AD545" i="2"/>
  <c r="AD175" i="2"/>
  <c r="AD519" i="2"/>
  <c r="AD434" i="2"/>
  <c r="AD844" i="2"/>
  <c r="AD795" i="2"/>
  <c r="AD909" i="2"/>
  <c r="AD1160" i="2"/>
  <c r="AD1211" i="2"/>
  <c r="AD1400" i="2"/>
  <c r="AD1367" i="2"/>
  <c r="AD155" i="2"/>
  <c r="AD176" i="2"/>
  <c r="AD299" i="2"/>
  <c r="AD427" i="2"/>
  <c r="AD555" i="2"/>
  <c r="AD262" i="2"/>
  <c r="AD390" i="2"/>
  <c r="AD518" i="2"/>
  <c r="AD671" i="2"/>
  <c r="AD848" i="2"/>
  <c r="AD904" i="2"/>
  <c r="AD799" i="2"/>
  <c r="AD1049" i="2"/>
  <c r="AD913" i="2"/>
  <c r="AD1036" i="2"/>
  <c r="AD1164" i="2"/>
  <c r="AD1087" i="2"/>
  <c r="AD1215" i="2"/>
  <c r="AD1340" i="2"/>
  <c r="AD1267" i="2"/>
  <c r="AD1395" i="2"/>
  <c r="AD1465" i="2"/>
  <c r="AD1601" i="2"/>
  <c r="AD1524" i="2"/>
  <c r="AD1652" i="2"/>
  <c r="AD1779" i="2"/>
  <c r="AD1806" i="2"/>
  <c r="AD1838" i="2"/>
  <c r="AD317" i="2"/>
  <c r="AD408" i="2"/>
  <c r="AD409" i="2"/>
  <c r="AD500" i="2"/>
  <c r="AD781" i="2"/>
  <c r="AD335" i="2"/>
  <c r="AD369" i="2"/>
  <c r="AD460" i="2"/>
  <c r="AD741" i="2"/>
  <c r="AD383" i="2"/>
  <c r="AD474" i="2"/>
  <c r="AD206" i="2"/>
  <c r="AD292" i="2"/>
  <c r="AD878" i="2"/>
  <c r="AD193" i="2"/>
  <c r="AD742" i="2"/>
  <c r="AD455" i="2"/>
  <c r="AD788" i="2"/>
  <c r="AD706" i="2"/>
  <c r="AD1163" i="2"/>
  <c r="AD1472" i="2"/>
  <c r="AD276" i="2"/>
  <c r="AD188" i="2"/>
  <c r="AD450" i="2"/>
  <c r="AD803" i="2"/>
  <c r="AD1168" i="2"/>
  <c r="AD380" i="2"/>
  <c r="AD599" i="2"/>
  <c r="AD1007" i="2"/>
  <c r="AD979" i="2"/>
  <c r="AD1272" i="2"/>
  <c r="AD1415" i="2"/>
  <c r="AD208" i="2"/>
  <c r="AD459" i="2"/>
  <c r="AD294" i="2"/>
  <c r="AD550" i="2"/>
  <c r="AD880" i="2"/>
  <c r="AD831" i="2"/>
  <c r="AD945" i="2"/>
  <c r="AD1196" i="2"/>
  <c r="AD1247" i="2"/>
  <c r="AD1299" i="2"/>
  <c r="AD1497" i="2"/>
  <c r="AD1556" i="2"/>
  <c r="AD1813" i="2"/>
  <c r="AD1870" i="2"/>
  <c r="AD153" i="2"/>
  <c r="AD635" i="2"/>
  <c r="AD423" i="2"/>
  <c r="AD338" i="2"/>
  <c r="AD756" i="2"/>
  <c r="AD956" i="2"/>
  <c r="AD682" i="2"/>
  <c r="AD1088" i="2"/>
  <c r="AD1139" i="2"/>
  <c r="AD1344" i="2"/>
  <c r="AD1319" i="2"/>
  <c r="AD1488" i="2"/>
  <c r="AD136" i="2"/>
  <c r="AD259" i="2"/>
  <c r="AD387" i="2"/>
  <c r="AD515" i="2"/>
  <c r="AD645" i="2"/>
  <c r="AD350" i="2"/>
  <c r="AD478" i="2"/>
  <c r="AD609" i="2"/>
  <c r="AD808" i="2"/>
  <c r="AD711" i="2"/>
  <c r="AD759" i="2"/>
  <c r="AD887" i="2"/>
  <c r="AD718" i="2"/>
  <c r="AD996" i="2"/>
  <c r="AD1124" i="2"/>
  <c r="AD1252" i="2"/>
  <c r="AD1175" i="2"/>
  <c r="AD1300" i="2"/>
  <c r="AD1428" i="2"/>
  <c r="AD1355" i="2"/>
  <c r="AD1484" i="2"/>
  <c r="AD1561" i="2"/>
  <c r="AD1689" i="2"/>
  <c r="AD1612" i="2"/>
  <c r="AD612" i="2"/>
  <c r="AD239" i="2"/>
  <c r="AD394" i="2"/>
  <c r="AD763" i="2"/>
  <c r="AD1128" i="2"/>
  <c r="AD1376" i="2"/>
  <c r="AD131" i="2"/>
  <c r="AD283" i="2"/>
  <c r="AD539" i="2"/>
  <c r="AD374" i="2"/>
  <c r="AD639" i="2"/>
  <c r="AD735" i="2"/>
  <c r="AD1017" i="2"/>
  <c r="AD1020" i="2"/>
  <c r="AD1071" i="2"/>
  <c r="AD1324" i="2"/>
  <c r="AD1379" i="2"/>
  <c r="AD1585" i="2"/>
  <c r="AD1636" i="2"/>
  <c r="AD1718" i="2"/>
  <c r="AD1891" i="2"/>
  <c r="AD285" i="2"/>
  <c r="AD536" i="2"/>
  <c r="AD817" i="2"/>
  <c r="AD943" i="2"/>
  <c r="AD1194" i="2"/>
  <c r="AD1245" i="2"/>
  <c r="AD1297" i="2"/>
  <c r="AD1475" i="2"/>
  <c r="AD1653" i="2"/>
  <c r="AD1618" i="2"/>
  <c r="AD1789" i="2"/>
  <c r="AD1863" i="2"/>
  <c r="AD119" i="2"/>
  <c r="AD501" i="2"/>
  <c r="AD592" i="2"/>
  <c r="AD857" i="2"/>
  <c r="AD971" i="2"/>
  <c r="AD1222" i="2"/>
  <c r="AD1270" i="2"/>
  <c r="AD1325" i="2"/>
  <c r="AD1493" i="2"/>
  <c r="AD1671" i="2"/>
  <c r="AD1638" i="2"/>
  <c r="AD1807" i="2"/>
  <c r="AD1881" i="2"/>
  <c r="AD345" i="2"/>
  <c r="AD950" i="2"/>
  <c r="AD623" i="2"/>
  <c r="AD707" i="2"/>
  <c r="AD992" i="2"/>
  <c r="AD1280" i="2"/>
  <c r="AD1423" i="2"/>
  <c r="AD216" i="2"/>
  <c r="AD467" i="2"/>
  <c r="AD302" i="2"/>
  <c r="AD558" i="2"/>
  <c r="AD888" i="2"/>
  <c r="AD839" i="2"/>
  <c r="AD953" i="2"/>
  <c r="AD1204" i="2"/>
  <c r="AD1255" i="2"/>
  <c r="AD1307" i="2"/>
  <c r="AD1505" i="2"/>
  <c r="AD1564" i="2"/>
  <c r="AD1763" i="2"/>
  <c r="AD1835" i="2"/>
  <c r="AD221" i="2"/>
  <c r="AD344" i="2"/>
  <c r="AD737" i="2"/>
  <c r="AD708" i="2"/>
  <c r="AD1114" i="2"/>
  <c r="AD241" i="2"/>
  <c r="AD614" i="2"/>
  <c r="AD790" i="2"/>
  <c r="AD132" i="2"/>
  <c r="AD637" i="2"/>
  <c r="AD804" i="2"/>
  <c r="AD457" i="2"/>
  <c r="AD548" i="2"/>
  <c r="AD829" i="2"/>
  <c r="AD577" i="2"/>
  <c r="AD207" i="2"/>
  <c r="AD370" i="2"/>
  <c r="AD747" i="2"/>
  <c r="AD1112" i="2"/>
  <c r="AD1416" i="2"/>
  <c r="AD190" i="2"/>
  <c r="AD862" i="2"/>
  <c r="AD527" i="2"/>
  <c r="AD852" i="2"/>
  <c r="AD917" i="2"/>
  <c r="AD1219" i="2"/>
  <c r="AD263" i="2"/>
  <c r="AD522" i="2"/>
  <c r="AD859" i="2"/>
  <c r="AD1224" i="2"/>
  <c r="AD1440" i="2"/>
  <c r="AD195" i="2"/>
  <c r="AD331" i="2"/>
  <c r="AD587" i="2"/>
  <c r="AD422" i="2"/>
  <c r="AD752" i="2"/>
  <c r="AD936" i="2"/>
  <c r="AD662" i="2"/>
  <c r="AD1068" i="2"/>
  <c r="AD1119" i="2"/>
  <c r="AD1372" i="2"/>
  <c r="AD1427" i="2"/>
  <c r="AD1633" i="2"/>
  <c r="AD1684" i="2"/>
  <c r="AD1843" i="2"/>
  <c r="AD445" i="2"/>
  <c r="AD537" i="2"/>
  <c r="AD167" i="2"/>
  <c r="AD591" i="2"/>
  <c r="AD514" i="2"/>
  <c r="AD991" i="2"/>
  <c r="AD851" i="2"/>
  <c r="AD965" i="2"/>
  <c r="AD1216" i="2"/>
  <c r="AD1264" i="2"/>
  <c r="AD1432" i="2"/>
  <c r="AD1399" i="2"/>
  <c r="AD187" i="2"/>
  <c r="AD200" i="2"/>
  <c r="AD323" i="2"/>
  <c r="AD451" i="2"/>
  <c r="AD579" i="2"/>
  <c r="AD286" i="2"/>
  <c r="AD414" i="2"/>
  <c r="AD542" i="2"/>
  <c r="AD744" i="2"/>
  <c r="AD872" i="2"/>
  <c r="AD928" i="2"/>
  <c r="AD823" i="2"/>
  <c r="AD654" i="2"/>
  <c r="AD937" i="2"/>
  <c r="AD1060" i="2"/>
  <c r="AD1188" i="2"/>
  <c r="AD1111" i="2"/>
  <c r="AD1239" i="2"/>
  <c r="AD1364" i="2"/>
  <c r="AD1291" i="2"/>
  <c r="AD1419" i="2"/>
  <c r="AD1489" i="2"/>
  <c r="AD1625" i="2"/>
  <c r="AD1548" i="2"/>
  <c r="AD225" i="2"/>
  <c r="AD774" i="2"/>
  <c r="AD471" i="2"/>
  <c r="AD812" i="2"/>
  <c r="AD722" i="2"/>
  <c r="AD1179" i="2"/>
  <c r="AD1351" i="2"/>
  <c r="AD160" i="2"/>
  <c r="AD411" i="2"/>
  <c r="AD693" i="2"/>
  <c r="AD502" i="2"/>
  <c r="AD832" i="2"/>
  <c r="AD783" i="2"/>
  <c r="AD897" i="2"/>
  <c r="AD1148" i="2"/>
  <c r="AD1199" i="2"/>
  <c r="AD1452" i="2"/>
  <c r="AD1508" i="2"/>
  <c r="AD1713" i="2"/>
  <c r="AD1731" i="2"/>
  <c r="AD1798" i="2"/>
  <c r="AD1878" i="2"/>
  <c r="AD633" i="2"/>
  <c r="AD866" i="2"/>
  <c r="AD660" i="2"/>
  <c r="AD1066" i="2"/>
  <c r="AD1117" i="2"/>
  <c r="AD1370" i="2"/>
  <c r="AD1425" i="2"/>
  <c r="AD1567" i="2"/>
  <c r="AD1534" i="2"/>
  <c r="AD1704" i="2"/>
  <c r="AD1772" i="2"/>
  <c r="AD1848" i="2"/>
  <c r="AD245" i="2"/>
  <c r="AD336" i="2"/>
  <c r="AD1035" i="2"/>
  <c r="AD688" i="2"/>
  <c r="AD1094" i="2"/>
  <c r="AD1145" i="2"/>
  <c r="AD1398" i="2"/>
  <c r="AD1453" i="2"/>
  <c r="AD1587" i="2"/>
  <c r="AD1552" i="2"/>
  <c r="AD1721" i="2"/>
  <c r="AD1792" i="2"/>
  <c r="AD1866" i="2"/>
  <c r="AD436" i="2"/>
  <c r="AD295" i="2"/>
  <c r="AD554" i="2"/>
  <c r="AD883" i="2"/>
  <c r="AD1248" i="2"/>
  <c r="AD1456" i="2"/>
  <c r="AD203" i="2"/>
  <c r="AD339" i="2"/>
  <c r="AD595" i="2"/>
  <c r="AD430" i="2"/>
  <c r="AD760" i="2"/>
  <c r="AD944" i="2"/>
  <c r="AD670" i="2"/>
  <c r="AD1076" i="2"/>
  <c r="AD1127" i="2"/>
  <c r="AD1380" i="2"/>
  <c r="AD1435" i="2"/>
  <c r="AD1641" i="2"/>
  <c r="AD1676" i="2"/>
  <c r="AD1750" i="2"/>
  <c r="AD1822" i="2"/>
  <c r="AD413" i="2"/>
  <c r="AD643" i="2"/>
  <c r="AD877" i="2"/>
  <c r="AD986" i="2"/>
  <c r="AD1242" i="2"/>
  <c r="AD1290" i="2"/>
  <c r="AD1345" i="2"/>
  <c r="AD1507" i="2"/>
  <c r="AD1685" i="2"/>
  <c r="AD1650" i="2"/>
  <c r="AD1720" i="2"/>
  <c r="AD1895" i="2"/>
  <c r="AD213" i="2"/>
  <c r="AD597" i="2"/>
  <c r="AD762" i="2"/>
  <c r="AD1005" i="2"/>
  <c r="AD1014" i="2"/>
  <c r="AD1065" i="2"/>
  <c r="AD1318" i="2"/>
  <c r="AD1373" i="2"/>
  <c r="AD1533" i="2"/>
  <c r="AD316" i="2"/>
  <c r="AD482" i="2"/>
  <c r="AD1192" i="2"/>
  <c r="AD171" i="2"/>
  <c r="AD571" i="2"/>
  <c r="AD332" i="2"/>
  <c r="AD255" i="2"/>
  <c r="AD201" i="2"/>
  <c r="AD750" i="2"/>
  <c r="AD412" i="2"/>
  <c r="AD546" i="2"/>
  <c r="AD1240" i="2"/>
  <c r="AD441" i="2"/>
  <c r="AD274" i="2"/>
  <c r="AD1040" i="2"/>
  <c r="AD431" i="2"/>
  <c r="AD690" i="2"/>
  <c r="AD1327" i="2"/>
  <c r="AD395" i="2"/>
  <c r="AD486" i="2"/>
  <c r="AD767" i="2"/>
  <c r="AD1132" i="2"/>
  <c r="AD1436" i="2"/>
  <c r="AD1697" i="2"/>
  <c r="AD1907" i="2"/>
  <c r="AD372" i="2"/>
  <c r="AD258" i="2"/>
  <c r="AD892" i="2"/>
  <c r="AD1024" i="2"/>
  <c r="AD1304" i="2"/>
  <c r="AD1447" i="2"/>
  <c r="AD232" i="2"/>
  <c r="AD483" i="2"/>
  <c r="AD318" i="2"/>
  <c r="AD574" i="2"/>
  <c r="AD999" i="2"/>
  <c r="AD855" i="2"/>
  <c r="AD969" i="2"/>
  <c r="AD1220" i="2"/>
  <c r="AD1268" i="2"/>
  <c r="AD1323" i="2"/>
  <c r="AD1529" i="2"/>
  <c r="AD1580" i="2"/>
  <c r="AD958" i="2"/>
  <c r="AD715" i="2"/>
  <c r="AD1296" i="2"/>
  <c r="AD224" i="2"/>
  <c r="AD310" i="2"/>
  <c r="AD983" i="2"/>
  <c r="AD961" i="2"/>
  <c r="AD1260" i="2"/>
  <c r="AD1515" i="2"/>
  <c r="AD1771" i="2"/>
  <c r="AD130" i="2"/>
  <c r="AD922" i="2"/>
  <c r="AD1130" i="2"/>
  <c r="AD1434" i="2"/>
  <c r="AD1611" i="2"/>
  <c r="AD1745" i="2"/>
  <c r="AD1888" i="2"/>
  <c r="AD464" i="2"/>
  <c r="AD907" i="2"/>
  <c r="AD1209" i="2"/>
  <c r="AD1513" i="2"/>
  <c r="AD1594" i="2"/>
  <c r="AD1839" i="2"/>
  <c r="AD766" i="2"/>
  <c r="AD796" i="2"/>
  <c r="AD1171" i="2"/>
  <c r="AD152" i="2"/>
  <c r="AD677" i="2"/>
  <c r="AD824" i="2"/>
  <c r="AD734" i="2"/>
  <c r="AD1191" i="2"/>
  <c r="AD1500" i="2"/>
  <c r="AD1723" i="2"/>
  <c r="AD1862" i="2"/>
  <c r="AD834" i="2"/>
  <c r="AD1050" i="2"/>
  <c r="AD1229" i="2"/>
  <c r="AD1409" i="2"/>
  <c r="AD1599" i="2"/>
  <c r="AD1608" i="2"/>
  <c r="AD1762" i="2"/>
  <c r="AD1880" i="2"/>
  <c r="AD469" i="2"/>
  <c r="AD890" i="2"/>
  <c r="AD736" i="2"/>
  <c r="AD1206" i="2"/>
  <c r="AD1382" i="2"/>
  <c r="AD1498" i="2"/>
  <c r="AD230" i="2"/>
  <c r="AD876" i="2"/>
  <c r="AD1424" i="2"/>
  <c r="AD443" i="2"/>
  <c r="AD703" i="2"/>
  <c r="AD646" i="2"/>
  <c r="AD1103" i="2"/>
  <c r="AD1411" i="2"/>
  <c r="AD1668" i="2"/>
  <c r="AD1814" i="2"/>
  <c r="AD600" i="2"/>
  <c r="AD970" i="2"/>
  <c r="AD1274" i="2"/>
  <c r="AD1495" i="2"/>
  <c r="AD1640" i="2"/>
  <c r="AD1885" i="2"/>
  <c r="AD565" i="2"/>
  <c r="AD889" i="2"/>
  <c r="AD1257" i="2"/>
  <c r="AD1357" i="2"/>
  <c r="AD1683" i="2"/>
  <c r="AD1702" i="2"/>
  <c r="AD1829" i="2"/>
  <c r="AD141" i="2"/>
  <c r="AD525" i="2"/>
  <c r="AD610" i="2"/>
  <c r="AD869" i="2"/>
  <c r="AD978" i="2"/>
  <c r="AD1234" i="2"/>
  <c r="AD1282" i="2"/>
  <c r="AD1337" i="2"/>
  <c r="AD1501" i="2"/>
  <c r="AD1679" i="2"/>
  <c r="AD1646" i="2"/>
  <c r="AD1821" i="2"/>
  <c r="AD1889" i="2"/>
  <c r="AD229" i="2"/>
  <c r="AD620" i="2"/>
  <c r="AD778" i="2"/>
  <c r="AD1021" i="2"/>
  <c r="AD1022" i="2"/>
  <c r="AD1073" i="2"/>
  <c r="AD1326" i="2"/>
  <c r="AD1381" i="2"/>
  <c r="AD1539" i="2"/>
  <c r="AD1709" i="2"/>
  <c r="AD1674" i="2"/>
  <c r="AD1744" i="2"/>
  <c r="AD1818" i="2"/>
  <c r="AD1107" i="2"/>
  <c r="AD334" i="2"/>
  <c r="AD1108" i="2"/>
  <c r="AD1596" i="2"/>
  <c r="AD1013" i="2"/>
  <c r="AD1707" i="2"/>
  <c r="AD681" i="2"/>
  <c r="AD1405" i="2"/>
  <c r="AD1780" i="2"/>
  <c r="AD520" i="2"/>
  <c r="AD1186" i="2"/>
  <c r="AD1482" i="2"/>
  <c r="AD1741" i="2"/>
  <c r="AD389" i="2"/>
  <c r="AD915" i="2"/>
  <c r="AD1269" i="2"/>
  <c r="AD1600" i="2"/>
  <c r="AD1906" i="2"/>
  <c r="AD212" i="2"/>
  <c r="AD819" i="2"/>
  <c r="AD1408" i="2"/>
  <c r="AD307" i="2"/>
  <c r="AD398" i="2"/>
  <c r="AD912" i="2"/>
  <c r="AD1044" i="2"/>
  <c r="AD1348" i="2"/>
  <c r="AD1609" i="2"/>
  <c r="AD1726" i="2"/>
  <c r="AD349" i="2"/>
  <c r="AD845" i="2"/>
  <c r="AD1210" i="2"/>
  <c r="AD1313" i="2"/>
  <c r="AD1663" i="2"/>
  <c r="AD1799" i="2"/>
  <c r="AD149" i="2"/>
  <c r="AD246" i="2"/>
  <c r="AD1027" i="2"/>
  <c r="AD346" i="2"/>
  <c r="AD585" i="2"/>
  <c r="AD215" i="2"/>
  <c r="AD279" i="2"/>
  <c r="AD875" i="2"/>
  <c r="AD1343" i="2"/>
  <c r="AD813" i="2"/>
  <c r="AD908" i="2"/>
  <c r="AD289" i="2"/>
  <c r="AD764" i="2"/>
  <c r="AD1147" i="2"/>
  <c r="AD144" i="2"/>
  <c r="AD661" i="2"/>
  <c r="AD816" i="2"/>
  <c r="AD726" i="2"/>
  <c r="AD1183" i="2"/>
  <c r="AD1492" i="2"/>
  <c r="AD1747" i="2"/>
  <c r="AD280" i="2"/>
  <c r="AD247" i="2"/>
  <c r="AD594" i="2"/>
  <c r="AD1025" i="2"/>
  <c r="AD1075" i="2"/>
  <c r="AD1271" i="2"/>
  <c r="AD227" i="2"/>
  <c r="AD355" i="2"/>
  <c r="AD613" i="2"/>
  <c r="AD446" i="2"/>
  <c r="AD776" i="2"/>
  <c r="AD960" i="2"/>
  <c r="AD686" i="2"/>
  <c r="AD1092" i="2"/>
  <c r="AD1143" i="2"/>
  <c r="AD1396" i="2"/>
  <c r="AD1451" i="2"/>
  <c r="AD1657" i="2"/>
  <c r="AD353" i="2"/>
  <c r="AD653" i="2"/>
  <c r="AD1000" i="2"/>
  <c r="AD1431" i="2"/>
  <c r="AD475" i="2"/>
  <c r="AD566" i="2"/>
  <c r="AD847" i="2"/>
  <c r="AD1212" i="2"/>
  <c r="AD1315" i="2"/>
  <c r="AD1572" i="2"/>
  <c r="AD1851" i="2"/>
  <c r="AD376" i="2"/>
  <c r="AD724" i="2"/>
  <c r="AD1181" i="2"/>
  <c r="AD1490" i="2"/>
  <c r="AD1576" i="2"/>
  <c r="AD1819" i="2"/>
  <c r="AD373" i="2"/>
  <c r="AD745" i="2"/>
  <c r="AD1158" i="2"/>
  <c r="AD1261" i="2"/>
  <c r="AD1629" i="2"/>
  <c r="AD1765" i="2"/>
  <c r="AD217" i="2"/>
  <c r="AD463" i="2"/>
  <c r="AD714" i="2"/>
  <c r="AD1335" i="2"/>
  <c r="AD403" i="2"/>
  <c r="AD494" i="2"/>
  <c r="AD775" i="2"/>
  <c r="AD1140" i="2"/>
  <c r="AD1444" i="2"/>
  <c r="AD1705" i="2"/>
  <c r="AD1790" i="2"/>
  <c r="AD604" i="2"/>
  <c r="AD644" i="2"/>
  <c r="AD1101" i="2"/>
  <c r="AD1418" i="2"/>
  <c r="AD1463" i="2"/>
  <c r="AD1522" i="2"/>
  <c r="AD1735" i="2"/>
  <c r="AD1853" i="2"/>
  <c r="AD218" i="2"/>
  <c r="AD432" i="2"/>
  <c r="AD841" i="2"/>
  <c r="AD1078" i="2"/>
  <c r="AD1193" i="2"/>
  <c r="AD1309" i="2"/>
  <c r="AD1575" i="2"/>
  <c r="AD220" i="2"/>
  <c r="AD941" i="2"/>
  <c r="AD192" i="2"/>
  <c r="AD406" i="2"/>
  <c r="AD920" i="2"/>
  <c r="AD1052" i="2"/>
  <c r="AD1356" i="2"/>
  <c r="AD1617" i="2"/>
  <c r="AD1734" i="2"/>
  <c r="AD381" i="2"/>
  <c r="AD861" i="2"/>
  <c r="AD1226" i="2"/>
  <c r="AD1329" i="2"/>
  <c r="AD1675" i="2"/>
  <c r="AD1809" i="2"/>
  <c r="AD181" i="2"/>
  <c r="AD691" i="2"/>
  <c r="AD998" i="2"/>
  <c r="AD1302" i="2"/>
  <c r="AD1519" i="2"/>
  <c r="AD1584" i="2"/>
  <c r="AD1716" i="2"/>
  <c r="AD1844" i="2"/>
  <c r="AD269" i="2"/>
  <c r="AD360" i="2"/>
  <c r="AD721" i="2"/>
  <c r="AD700" i="2"/>
  <c r="AD1106" i="2"/>
  <c r="AD1157" i="2"/>
  <c r="AD1410" i="2"/>
  <c r="AD1466" i="2"/>
  <c r="AD1595" i="2"/>
  <c r="AD1560" i="2"/>
  <c r="AD1729" i="2"/>
  <c r="AD1800" i="2"/>
  <c r="AD1874" i="2"/>
  <c r="AD357" i="2"/>
  <c r="AD448" i="2"/>
  <c r="AD962" i="2"/>
  <c r="AD899" i="2"/>
  <c r="AD1150" i="2"/>
  <c r="AD1201" i="2"/>
  <c r="AD1454" i="2"/>
  <c r="AD1504" i="2"/>
  <c r="AD1623" i="2"/>
  <c r="AD1590" i="2"/>
  <c r="AD1759" i="2"/>
  <c r="AD1833" i="2"/>
  <c r="AD1898" i="2"/>
  <c r="AD248" i="2"/>
  <c r="AD743" i="2"/>
  <c r="AD1339" i="2"/>
  <c r="AD162" i="2"/>
  <c r="AD1322" i="2"/>
  <c r="AD1831" i="2"/>
  <c r="AD1046" i="2"/>
  <c r="AD1542" i="2"/>
  <c r="AD178" i="2"/>
  <c r="AD652" i="2"/>
  <c r="AD1298" i="2"/>
  <c r="AD1691" i="2"/>
  <c r="AD1901" i="2"/>
  <c r="AD810" i="2"/>
  <c r="AD1089" i="2"/>
  <c r="AD1549" i="2"/>
  <c r="AD1754" i="2"/>
  <c r="AD308" i="2"/>
  <c r="AD466" i="2"/>
  <c r="AD1184" i="2"/>
  <c r="AD163" i="2"/>
  <c r="AD563" i="2"/>
  <c r="AD687" i="2"/>
  <c r="AD638" i="2"/>
  <c r="AD1095" i="2"/>
  <c r="AD1403" i="2"/>
  <c r="AD1660" i="2"/>
  <c r="AD1899" i="2"/>
  <c r="AD568" i="2"/>
  <c r="AD959" i="2"/>
  <c r="AD1258" i="2"/>
  <c r="AD1485" i="2"/>
  <c r="AD1630" i="2"/>
  <c r="AD1873" i="2"/>
  <c r="AD533" i="2"/>
  <c r="AD873" i="2"/>
  <c r="AD1238" i="2"/>
  <c r="AD1341" i="2"/>
  <c r="AD1661" i="2"/>
  <c r="AD1690" i="2"/>
  <c r="AD1811" i="2"/>
  <c r="AD118" i="2"/>
  <c r="AD493" i="2"/>
  <c r="AD584" i="2"/>
  <c r="AD853" i="2"/>
  <c r="AD967" i="2"/>
  <c r="AD1218" i="2"/>
  <c r="AD1266" i="2"/>
  <c r="AD1321" i="2"/>
  <c r="AD1491" i="2"/>
  <c r="AD1669" i="2"/>
  <c r="AD1634" i="2"/>
  <c r="AD1805" i="2"/>
  <c r="AD1879" i="2"/>
  <c r="AD197" i="2"/>
  <c r="AD581" i="2"/>
  <c r="AD746" i="2"/>
  <c r="AD989" i="2"/>
  <c r="AD1006" i="2"/>
  <c r="AD1057" i="2"/>
  <c r="AD1310" i="2"/>
  <c r="AD1365" i="2"/>
  <c r="AD1527" i="2"/>
  <c r="AD1699" i="2"/>
  <c r="AD1664" i="2"/>
  <c r="AD1732" i="2"/>
  <c r="AD1909" i="2"/>
  <c r="AD564" i="2"/>
  <c r="AD924" i="2"/>
  <c r="AD1285" i="2"/>
  <c r="AD1825" i="2"/>
  <c r="AD732" i="2"/>
  <c r="AD1366" i="2"/>
  <c r="AD1045" i="2"/>
  <c r="AD379" i="2"/>
  <c r="AD1422" i="2"/>
  <c r="AD1778" i="2"/>
  <c r="AD882" i="2"/>
  <c r="AD1413" i="2"/>
  <c r="AD648" i="2"/>
  <c r="AD1911" i="2"/>
  <c r="AD1531" i="2"/>
  <c r="AD1010" i="2"/>
  <c r="AD205" i="2"/>
  <c r="AD1421" i="2"/>
  <c r="AD1826" i="2"/>
  <c r="AD1034" i="2"/>
  <c r="AD1476" i="2"/>
  <c r="AD631" i="2"/>
  <c r="AD1467" i="2"/>
  <c r="AD1892" i="2"/>
  <c r="AD1138" i="2"/>
  <c r="AD1565" i="2"/>
  <c r="AD1085" i="2"/>
  <c r="AD470" i="2"/>
  <c r="AD1603" i="2"/>
  <c r="AD1852" i="2"/>
  <c r="AD1074" i="2"/>
  <c r="AD1812" i="2"/>
  <c r="AD939" i="2"/>
  <c r="AD1631" i="2"/>
  <c r="AD226" i="2"/>
  <c r="AD988" i="2"/>
  <c r="AD1840" i="2"/>
  <c r="AD1722" i="2"/>
  <c r="AD1349" i="2"/>
  <c r="AD881" i="2"/>
  <c r="AD1869" i="2"/>
  <c r="AD1479" i="2"/>
  <c r="AD951" i="2"/>
  <c r="AD1910" i="2"/>
  <c r="AD1293" i="2"/>
  <c r="AD1841" i="2"/>
  <c r="AD911" i="2"/>
  <c r="AD1347" i="2"/>
  <c r="AD507" i="2"/>
  <c r="AD1064" i="2"/>
  <c r="AD306" i="2"/>
  <c r="AD481" i="2"/>
  <c r="AD1796" i="2"/>
  <c r="AD1642" i="2"/>
  <c r="AD1591" i="2"/>
  <c r="AD1333" i="2"/>
  <c r="AD1153" i="2"/>
  <c r="AD974" i="2"/>
  <c r="AD713" i="2"/>
  <c r="AD517" i="2"/>
  <c r="AD1842" i="2"/>
  <c r="AD1783" i="2"/>
  <c r="AD1528" i="2"/>
  <c r="AD1469" i="2"/>
  <c r="AD1362" i="2"/>
  <c r="AD1122" i="2"/>
  <c r="AD885" i="2"/>
  <c r="AD392" i="2"/>
  <c r="AD173" i="2"/>
  <c r="AD1728" i="2"/>
  <c r="AD1693" i="2"/>
  <c r="AD1350" i="2"/>
  <c r="AD640" i="2"/>
  <c r="AD154" i="2"/>
  <c r="AD1586" i="2"/>
  <c r="AD1450" i="2"/>
  <c r="AD895" i="2"/>
  <c r="AD1846" i="2"/>
  <c r="AD1673" i="2"/>
  <c r="AD1236" i="2"/>
  <c r="AD792" i="2"/>
  <c r="AD243" i="2"/>
  <c r="AD650" i="2"/>
  <c r="AD473" i="2"/>
  <c r="AD1823" i="2"/>
  <c r="AD1706" i="2"/>
  <c r="AD1655" i="2"/>
  <c r="AD1494" i="2"/>
  <c r="AD1374" i="2"/>
  <c r="AD1198" i="2"/>
  <c r="AD728" i="2"/>
  <c r="AD874" i="2"/>
  <c r="AD453" i="2"/>
  <c r="AD1864" i="2"/>
  <c r="AD1746" i="2"/>
  <c r="AD1592" i="2"/>
  <c r="AD1583" i="2"/>
  <c r="AD1385" i="2"/>
  <c r="AD1205" i="2"/>
  <c r="AD1090" i="2"/>
  <c r="AD1029" i="2"/>
  <c r="AD456" i="2"/>
  <c r="AD242" i="2"/>
  <c r="AD1871" i="2"/>
  <c r="AD1626" i="2"/>
  <c r="AD1503" i="2"/>
  <c r="AD1161" i="2"/>
  <c r="AD729" i="2"/>
  <c r="AD1858" i="2"/>
  <c r="AD1579" i="2"/>
  <c r="AD1082" i="2"/>
  <c r="AD125" i="2"/>
  <c r="AD1473" i="2"/>
  <c r="AD921" i="2"/>
  <c r="AD270" i="2"/>
  <c r="AD1235" i="2"/>
  <c r="AD981" i="2"/>
  <c r="AD1677" i="2"/>
  <c r="AD865" i="2"/>
  <c r="AD1614" i="2"/>
  <c r="AD994" i="2"/>
  <c r="AD1712" i="2"/>
  <c r="AD1896" i="2"/>
  <c r="AD770" i="2"/>
  <c r="AD702" i="2"/>
  <c r="AD298" i="2"/>
  <c r="AD1801" i="2"/>
  <c r="AD1667" i="2"/>
  <c r="AD1317" i="2"/>
  <c r="AD1214" i="2"/>
  <c r="AD849" i="2"/>
  <c r="AD485" i="2"/>
  <c r="AD1847" i="2"/>
  <c r="AD1602" i="2"/>
  <c r="AD1459" i="2"/>
  <c r="AD1221" i="2"/>
  <c r="AD919" i="2"/>
  <c r="AD488" i="2"/>
  <c r="AD1894" i="2"/>
  <c r="AD1648" i="2"/>
  <c r="AD1430" i="2"/>
  <c r="AD914" i="2"/>
  <c r="AD1794" i="2"/>
  <c r="AD1457" i="2"/>
  <c r="AD692" i="2"/>
  <c r="AD1827" i="2"/>
  <c r="AD1283" i="2"/>
  <c r="AD815" i="2"/>
  <c r="AD315" i="2"/>
  <c r="AD559" i="2"/>
  <c r="AD1437" i="2"/>
  <c r="AD1142" i="2"/>
  <c r="AD560" i="2"/>
  <c r="AD1836" i="2"/>
  <c r="AD1566" i="2"/>
  <c r="AD1281" i="2"/>
  <c r="AD927" i="2"/>
  <c r="AD1883" i="2"/>
  <c r="AD1371" i="2"/>
  <c r="AD1001" i="2"/>
  <c r="AD531" i="2"/>
  <c r="AD1120" i="2"/>
  <c r="AD601" i="2"/>
  <c r="AD1510" i="2"/>
  <c r="AD1081" i="2"/>
  <c r="AD622" i="2"/>
  <c r="AD1662" i="2"/>
  <c r="AD1306" i="2"/>
  <c r="AD738" i="2"/>
  <c r="AD1692" i="2"/>
  <c r="AD1135" i="2"/>
  <c r="AD768" i="2"/>
  <c r="AD219" i="2"/>
  <c r="AD562" i="2"/>
  <c r="AD1516" i="2"/>
  <c r="AD1259" i="2"/>
  <c r="AD1156" i="2"/>
  <c r="AD791" i="2"/>
  <c r="AD510" i="2"/>
  <c r="AD419" i="2"/>
  <c r="AD1359" i="2"/>
  <c r="AD901" i="2"/>
  <c r="AD503" i="2"/>
  <c r="AD1774" i="2"/>
  <c r="AD1308" i="2"/>
  <c r="AD719" i="2"/>
  <c r="AD267" i="2"/>
  <c r="AD964" i="2"/>
  <c r="AD634" i="2"/>
  <c r="AD211" i="2"/>
  <c r="AD607" i="2"/>
  <c r="AD420" i="2"/>
  <c r="AD127" i="2"/>
  <c r="X44" i="11"/>
  <c r="Q45" i="11"/>
  <c r="E48" i="11"/>
  <c r="E97" i="2"/>
  <c r="F97" i="2" s="1"/>
  <c r="B98" i="2"/>
  <c r="G98" i="2"/>
  <c r="A98" i="2"/>
  <c r="D98" i="2"/>
  <c r="C98" i="2"/>
  <c r="B49" i="11"/>
  <c r="F49" i="11"/>
  <c r="C49" i="11"/>
  <c r="D49" i="11"/>
  <c r="K51" i="11"/>
  <c r="A51" i="11" s="1"/>
  <c r="A50" i="11"/>
  <c r="M41" i="4"/>
  <c r="N41" i="4" s="1"/>
  <c r="O40" i="4" s="1"/>
  <c r="E53" i="2" l="1"/>
  <c r="E40" i="2" s="1"/>
  <c r="G40" i="2" s="1"/>
  <c r="E54" i="2"/>
  <c r="E41" i="2" s="1"/>
  <c r="G41" i="2" s="1"/>
  <c r="E55" i="2"/>
  <c r="E42" i="2" s="1"/>
  <c r="F42" i="2" s="1"/>
  <c r="I42" i="2" s="1"/>
  <c r="X45" i="11"/>
  <c r="Q46" i="11"/>
  <c r="E98" i="2"/>
  <c r="F98" i="2" s="1"/>
  <c r="G99" i="2"/>
  <c r="A99" i="2"/>
  <c r="D99" i="2"/>
  <c r="C99" i="2"/>
  <c r="B99" i="2"/>
  <c r="F50" i="11"/>
  <c r="B50" i="11"/>
  <c r="C50" i="11"/>
  <c r="D50" i="11"/>
  <c r="D100" i="2"/>
  <c r="C100" i="2"/>
  <c r="B100" i="2"/>
  <c r="G100" i="2"/>
  <c r="A100" i="2"/>
  <c r="B51" i="11"/>
  <c r="C51" i="11"/>
  <c r="D51" i="11"/>
  <c r="F51" i="11"/>
  <c r="E49" i="11"/>
  <c r="N42" i="4"/>
  <c r="O41" i="4" s="1"/>
  <c r="F40" i="2" l="1"/>
  <c r="I40" i="2" s="1"/>
  <c r="F41" i="2"/>
  <c r="I41" i="2" s="1"/>
  <c r="G42" i="2"/>
  <c r="Q47" i="11"/>
  <c r="X46" i="11"/>
  <c r="E100" i="2"/>
  <c r="F100" i="2" s="1"/>
  <c r="E99" i="2"/>
  <c r="F99" i="2" s="1"/>
  <c r="E50" i="11"/>
  <c r="E51" i="11"/>
  <c r="N43" i="4"/>
  <c r="O42" i="4" s="1"/>
  <c r="Q48" i="11" l="1"/>
  <c r="X47" i="11"/>
  <c r="N44" i="4"/>
  <c r="O43" i="4" s="1"/>
  <c r="X48" i="11" l="1"/>
  <c r="Q49" i="11"/>
  <c r="M45" i="4"/>
  <c r="N45" i="4" s="1"/>
  <c r="O45" i="4" s="1"/>
  <c r="Q50" i="11" l="1"/>
  <c r="X49" i="11"/>
  <c r="O44" i="4"/>
  <c r="G28" i="4"/>
  <c r="E30" i="4"/>
  <c r="P30" i="4" s="1"/>
  <c r="Q51" i="11" l="1"/>
  <c r="X51" i="11" s="1"/>
  <c r="X50" i="11"/>
  <c r="N25" i="1"/>
  <c r="N26" i="1" s="1"/>
  <c r="M36" i="1"/>
  <c r="M38" i="1"/>
  <c r="M40" i="1"/>
  <c r="M42" i="1"/>
  <c r="M44" i="1"/>
  <c r="N27" i="1" l="1"/>
  <c r="O26" i="1" s="1"/>
  <c r="O25" i="1"/>
  <c r="O24" i="1"/>
  <c r="N28" i="1" l="1"/>
  <c r="N29" i="1" l="1"/>
  <c r="O28" i="1" s="1"/>
  <c r="O27" i="1"/>
  <c r="N30" i="1" l="1"/>
  <c r="O29" i="1" s="1"/>
  <c r="N31" i="1" l="1"/>
  <c r="O30" i="1" s="1"/>
  <c r="N32" i="1" l="1"/>
  <c r="O31" i="1" s="1"/>
  <c r="N33" i="1" l="1"/>
  <c r="N34" i="1" l="1"/>
  <c r="O33" i="1" s="1"/>
  <c r="O32" i="1"/>
  <c r="N35" i="1" l="1"/>
  <c r="N36" i="1" l="1"/>
  <c r="O35" i="1" s="1"/>
  <c r="O34" i="1"/>
  <c r="N37" i="1" l="1"/>
  <c r="O36" i="1" s="1"/>
  <c r="N38" i="1" l="1"/>
  <c r="O37" i="1" s="1"/>
  <c r="N39" i="1" l="1"/>
  <c r="O38" i="1" s="1"/>
  <c r="N40" i="1" l="1"/>
  <c r="O39" i="1" s="1"/>
  <c r="N41" i="1" l="1"/>
  <c r="O40" i="1" s="1"/>
  <c r="N42" i="1" l="1"/>
  <c r="O41" i="1" s="1"/>
  <c r="N43" i="1" l="1"/>
  <c r="N44" i="1" l="1"/>
  <c r="O43" i="1" s="1"/>
  <c r="O42" i="1"/>
  <c r="N45" i="1" l="1"/>
  <c r="O45" i="1" s="1"/>
  <c r="E30" i="1" l="1"/>
  <c r="P30" i="1" s="1"/>
  <c r="G28" i="1"/>
  <c r="O44" i="1"/>
  <c r="A4" i="3"/>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M43" i="5"/>
  <c r="M41" i="5"/>
  <c r="M39" i="5"/>
  <c r="M37" i="5"/>
  <c r="M35" i="5"/>
  <c r="M34" i="5"/>
  <c r="M33" i="5"/>
  <c r="M32" i="5"/>
  <c r="M31" i="5"/>
  <c r="M29" i="5"/>
  <c r="M26" i="5"/>
  <c r="N26" i="5" s="1"/>
  <c r="N27" i="5" s="1"/>
  <c r="M45" i="5"/>
  <c r="N28" i="5" l="1"/>
  <c r="O26" i="5"/>
  <c r="O25" i="5"/>
  <c r="N29" i="5" l="1"/>
  <c r="O27" i="5"/>
  <c r="N30" i="5" l="1"/>
  <c r="O28" i="5"/>
  <c r="N31" i="5" l="1"/>
  <c r="O30" i="5" s="1"/>
  <c r="O29" i="5"/>
  <c r="N32" i="5" l="1"/>
  <c r="N33" i="5" l="1"/>
  <c r="O32" i="5" s="1"/>
  <c r="O31" i="5"/>
  <c r="N34" i="5" l="1"/>
  <c r="N35" i="5" l="1"/>
  <c r="O34" i="5" s="1"/>
  <c r="O33" i="5"/>
  <c r="N36" i="5" l="1"/>
  <c r="O35" i="5" s="1"/>
  <c r="N37" i="5" l="1"/>
  <c r="N38" i="5" l="1"/>
  <c r="O36" i="5"/>
  <c r="N39" i="5" l="1"/>
  <c r="O38" i="5" s="1"/>
  <c r="O37" i="5"/>
  <c r="N40" i="5" l="1"/>
  <c r="N41" i="5" l="1"/>
  <c r="O39" i="5"/>
  <c r="N42" i="5" l="1"/>
  <c r="O41" i="5" s="1"/>
  <c r="O40" i="5"/>
  <c r="N43" i="5" l="1"/>
  <c r="O42" i="5" s="1"/>
  <c r="N44" i="5" l="1"/>
  <c r="N45" i="5" l="1"/>
  <c r="O45" i="5" s="1"/>
  <c r="O43" i="5"/>
  <c r="E30" i="5" l="1"/>
  <c r="P30" i="5" s="1"/>
  <c r="G28" i="5"/>
  <c r="O44" i="5"/>
  <c r="G43" i="1" l="1"/>
  <c r="C2" i="14"/>
  <c r="H20" i="12"/>
  <c r="B19" i="13"/>
  <c r="E53" i="13"/>
  <c r="D9" i="7"/>
  <c r="I9" i="7"/>
  <c r="O9" i="7" s="1"/>
  <c r="C2" i="15"/>
  <c r="H47" i="15"/>
  <c r="A12" i="2"/>
  <c r="M1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000-000001000000}">
      <text>
        <r>
          <rPr>
            <b/>
            <sz val="8"/>
            <color indexed="81"/>
            <rFont val="Tahoma"/>
            <family val="2"/>
          </rPr>
          <t>This should be "Yes" on all WASCOB designs</t>
        </r>
      </text>
    </comment>
    <comment ref="G18" authorId="0" shapeId="0" xr:uid="{00000000-0006-0000-0000-000002000000}">
      <text>
        <r>
          <rPr>
            <b/>
            <sz val="8"/>
            <color indexed="81"/>
            <rFont val="Tahoma"/>
            <family val="2"/>
          </rPr>
          <t>Amount of runoff that needs to be stored</t>
        </r>
      </text>
    </comment>
    <comment ref="G20" authorId="1" shapeId="0" xr:uid="{00000000-0006-0000-00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00000000-0006-0000-0000-000004000000}">
      <text>
        <r>
          <rPr>
            <b/>
            <sz val="8"/>
            <color indexed="81"/>
            <rFont val="Tahoma"/>
            <family val="2"/>
          </rPr>
          <t>Lowest elevation along the centerline of the embankment</t>
        </r>
      </text>
    </comment>
    <comment ref="G31" authorId="2" shapeId="0" xr:uid="{00000000-0006-0000-00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000-000006000000}">
      <text>
        <r>
          <rPr>
            <b/>
            <sz val="8"/>
            <color indexed="81"/>
            <rFont val="Tahoma"/>
            <family val="2"/>
          </rPr>
          <t>Height from low point on centerline to settled top of fill</t>
        </r>
      </text>
    </comment>
    <comment ref="G33" authorId="0" shapeId="0" xr:uid="{00000000-0006-0000-00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000-000008000000}">
      <text>
        <r>
          <rPr>
            <b/>
            <sz val="8"/>
            <color indexed="81"/>
            <rFont val="Tahoma"/>
            <family val="2"/>
          </rPr>
          <t>Actual discharge time</t>
        </r>
        <r>
          <rPr>
            <sz val="8"/>
            <color indexed="81"/>
            <rFont val="Tahoma"/>
            <family val="2"/>
          </rPr>
          <t xml:space="preserve">
</t>
        </r>
      </text>
    </comment>
    <comment ref="G45" authorId="0" shapeId="0" xr:uid="{00000000-0006-0000-00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100-000001000000}">
      <text>
        <r>
          <rPr>
            <b/>
            <sz val="8"/>
            <color indexed="81"/>
            <rFont val="Tahoma"/>
            <family val="2"/>
          </rPr>
          <t>This should be "Yes" on all WASCOB designs</t>
        </r>
      </text>
    </comment>
    <comment ref="G18" authorId="0" shapeId="0" xr:uid="{00000000-0006-0000-0100-000002000000}">
      <text>
        <r>
          <rPr>
            <b/>
            <sz val="8"/>
            <color indexed="81"/>
            <rFont val="Tahoma"/>
            <family val="2"/>
          </rPr>
          <t>Amount of runoff that needs to be stored</t>
        </r>
      </text>
    </comment>
    <comment ref="G20" authorId="1" shapeId="0" xr:uid="{00000000-0006-0000-01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F33DAF8D-BF75-4475-A71D-B00B7ACF9607}">
      <text>
        <r>
          <rPr>
            <b/>
            <sz val="8"/>
            <color indexed="81"/>
            <rFont val="Tahoma"/>
            <family val="2"/>
          </rPr>
          <t>Lowest elevation along the centerline of the embankment</t>
        </r>
      </text>
    </comment>
    <comment ref="G31" authorId="2" shapeId="0" xr:uid="{00000000-0006-0000-01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100-000006000000}">
      <text>
        <r>
          <rPr>
            <b/>
            <sz val="8"/>
            <color indexed="81"/>
            <rFont val="Tahoma"/>
            <family val="2"/>
          </rPr>
          <t>Height from low point on centerline to settled top of fill</t>
        </r>
      </text>
    </comment>
    <comment ref="G33" authorId="0" shapeId="0" xr:uid="{00000000-0006-0000-01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100-000008000000}">
      <text>
        <r>
          <rPr>
            <b/>
            <sz val="8"/>
            <color indexed="81"/>
            <rFont val="Tahoma"/>
            <family val="2"/>
          </rPr>
          <t>Actual discharge time</t>
        </r>
        <r>
          <rPr>
            <sz val="8"/>
            <color indexed="81"/>
            <rFont val="Tahoma"/>
            <family val="2"/>
          </rPr>
          <t xml:space="preserve">
</t>
        </r>
      </text>
    </comment>
    <comment ref="G45" authorId="0" shapeId="0" xr:uid="{00000000-0006-0000-01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200-000001000000}">
      <text>
        <r>
          <rPr>
            <b/>
            <sz val="8"/>
            <color indexed="81"/>
            <rFont val="Tahoma"/>
            <family val="2"/>
          </rPr>
          <t>This should be "Yes" on all WASCOB designs</t>
        </r>
      </text>
    </comment>
    <comment ref="G18" authorId="0" shapeId="0" xr:uid="{00000000-0006-0000-0200-000002000000}">
      <text>
        <r>
          <rPr>
            <b/>
            <sz val="8"/>
            <color indexed="81"/>
            <rFont val="Tahoma"/>
            <family val="2"/>
          </rPr>
          <t>Amount of runoff that needs to be stored</t>
        </r>
      </text>
    </comment>
    <comment ref="G20" authorId="1" shapeId="0" xr:uid="{00000000-0006-0000-02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F339F870-3C88-448E-87D1-A4FDE8AE8354}">
      <text>
        <r>
          <rPr>
            <b/>
            <sz val="8"/>
            <color indexed="81"/>
            <rFont val="Tahoma"/>
            <family val="2"/>
          </rPr>
          <t>Lowest elevation along the centerline of the embankment</t>
        </r>
      </text>
    </comment>
    <comment ref="G31" authorId="2" shapeId="0" xr:uid="{00000000-0006-0000-02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200-000006000000}">
      <text>
        <r>
          <rPr>
            <b/>
            <sz val="8"/>
            <color indexed="81"/>
            <rFont val="Tahoma"/>
            <family val="2"/>
          </rPr>
          <t>Height from low point on centerline to settled top of fill</t>
        </r>
      </text>
    </comment>
    <comment ref="G33" authorId="0" shapeId="0" xr:uid="{00000000-0006-0000-02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200-000008000000}">
      <text>
        <r>
          <rPr>
            <b/>
            <sz val="8"/>
            <color indexed="81"/>
            <rFont val="Tahoma"/>
            <family val="2"/>
          </rPr>
          <t>Actual discharge time</t>
        </r>
        <r>
          <rPr>
            <sz val="8"/>
            <color indexed="81"/>
            <rFont val="Tahoma"/>
            <family val="2"/>
          </rPr>
          <t xml:space="preserve">
</t>
        </r>
      </text>
    </comment>
    <comment ref="G45" authorId="0" shapeId="0" xr:uid="{00000000-0006-0000-02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300-000001000000}">
      <text>
        <r>
          <rPr>
            <b/>
            <sz val="8"/>
            <color indexed="81"/>
            <rFont val="Tahoma"/>
            <family val="2"/>
          </rPr>
          <t>This should be "Yes" on all WASCOB designs</t>
        </r>
      </text>
    </comment>
    <comment ref="G18" authorId="0" shapeId="0" xr:uid="{00000000-0006-0000-0300-000002000000}">
      <text>
        <r>
          <rPr>
            <b/>
            <sz val="8"/>
            <color indexed="81"/>
            <rFont val="Tahoma"/>
            <family val="2"/>
          </rPr>
          <t>Amount of runoff that needs to be stored</t>
        </r>
      </text>
    </comment>
    <comment ref="G20" authorId="1" shapeId="0" xr:uid="{00000000-0006-0000-03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D9D4EB04-93C8-426F-88D5-0E040FA9E860}">
      <text>
        <r>
          <rPr>
            <b/>
            <sz val="8"/>
            <color indexed="81"/>
            <rFont val="Tahoma"/>
            <family val="2"/>
          </rPr>
          <t>Lowest elevation along the centerline of the embankment</t>
        </r>
      </text>
    </comment>
    <comment ref="G31" authorId="2" shapeId="0" xr:uid="{00000000-0006-0000-03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300-000006000000}">
      <text>
        <r>
          <rPr>
            <b/>
            <sz val="8"/>
            <color indexed="81"/>
            <rFont val="Tahoma"/>
            <family val="2"/>
          </rPr>
          <t>Height from low point on centerline to settled top of fill</t>
        </r>
      </text>
    </comment>
    <comment ref="G33" authorId="0" shapeId="0" xr:uid="{00000000-0006-0000-03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300-000008000000}">
      <text>
        <r>
          <rPr>
            <b/>
            <sz val="8"/>
            <color indexed="81"/>
            <rFont val="Tahoma"/>
            <family val="2"/>
          </rPr>
          <t>Actual discharge time</t>
        </r>
        <r>
          <rPr>
            <sz val="8"/>
            <color indexed="81"/>
            <rFont val="Tahoma"/>
            <family val="2"/>
          </rPr>
          <t xml:space="preserve">
</t>
        </r>
      </text>
    </comment>
    <comment ref="G45" authorId="0" shapeId="0" xr:uid="{00000000-0006-0000-03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400-000001000000}">
      <text>
        <r>
          <rPr>
            <b/>
            <sz val="8"/>
            <color indexed="81"/>
            <rFont val="Tahoma"/>
            <family val="2"/>
          </rPr>
          <t>This should be "Yes" on all WASCOB designs</t>
        </r>
      </text>
    </comment>
    <comment ref="G18" authorId="0" shapeId="0" xr:uid="{00000000-0006-0000-0400-000002000000}">
      <text>
        <r>
          <rPr>
            <b/>
            <sz val="8"/>
            <color indexed="81"/>
            <rFont val="Tahoma"/>
            <family val="2"/>
          </rPr>
          <t>Amount of runoff that needs to be stored</t>
        </r>
      </text>
    </comment>
    <comment ref="G20" authorId="1" shapeId="0" xr:uid="{00000000-0006-0000-04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21CF8173-AAB2-4FC2-9828-E9EDCA4C264B}">
      <text>
        <r>
          <rPr>
            <b/>
            <sz val="8"/>
            <color indexed="81"/>
            <rFont val="Tahoma"/>
            <family val="2"/>
          </rPr>
          <t>Lowest elevation along the centerline of the embankment</t>
        </r>
      </text>
    </comment>
    <comment ref="G31" authorId="2" shapeId="0" xr:uid="{00000000-0006-0000-04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400-000006000000}">
      <text>
        <r>
          <rPr>
            <b/>
            <sz val="8"/>
            <color indexed="81"/>
            <rFont val="Tahoma"/>
            <family val="2"/>
          </rPr>
          <t>Height from low point on centerline to settled top of fill</t>
        </r>
      </text>
    </comment>
    <comment ref="G33" authorId="0" shapeId="0" xr:uid="{00000000-0006-0000-04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400-000008000000}">
      <text>
        <r>
          <rPr>
            <b/>
            <sz val="8"/>
            <color indexed="81"/>
            <rFont val="Tahoma"/>
            <family val="2"/>
          </rPr>
          <t>Actual discharge time</t>
        </r>
        <r>
          <rPr>
            <sz val="8"/>
            <color indexed="81"/>
            <rFont val="Tahoma"/>
            <family val="2"/>
          </rPr>
          <t xml:space="preserve">
</t>
        </r>
      </text>
    </comment>
    <comment ref="G45" authorId="0" shapeId="0" xr:uid="{00000000-0006-0000-04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eric.soupir</author>
    <author>joel.lindley</author>
    <author>sandy.casey</author>
  </authors>
  <commentList>
    <comment ref="H15" authorId="0" shapeId="0" xr:uid="{00000000-0006-0000-0500-000001000000}">
      <text>
        <r>
          <rPr>
            <b/>
            <sz val="8"/>
            <color indexed="81"/>
            <rFont val="Tahoma"/>
            <family val="2"/>
          </rPr>
          <t>This should be "Yes" on all WASCOB designs</t>
        </r>
      </text>
    </comment>
    <comment ref="G18" authorId="0" shapeId="0" xr:uid="{00000000-0006-0000-0500-000002000000}">
      <text>
        <r>
          <rPr>
            <b/>
            <sz val="8"/>
            <color indexed="81"/>
            <rFont val="Tahoma"/>
            <family val="2"/>
          </rPr>
          <t>Amount of runoff that needs to be stored</t>
        </r>
      </text>
    </comment>
    <comment ref="G20" authorId="1" shapeId="0" xr:uid="{00000000-0006-0000-0500-000003000000}">
      <text>
        <r>
          <rPr>
            <b/>
            <sz val="8"/>
            <color indexed="81"/>
            <rFont val="Tahoma"/>
            <family val="2"/>
          </rPr>
          <t>The storage required for both sediment and runoff water</t>
        </r>
        <r>
          <rPr>
            <sz val="8"/>
            <color indexed="81"/>
            <rFont val="Tahoma"/>
            <family val="2"/>
          </rPr>
          <t xml:space="preserve">
</t>
        </r>
      </text>
    </comment>
    <comment ref="G26" authorId="0" shapeId="0" xr:uid="{00C22B11-4B43-4A98-B633-18B952579FC3}">
      <text>
        <r>
          <rPr>
            <b/>
            <sz val="8"/>
            <color indexed="81"/>
            <rFont val="Tahoma"/>
            <family val="2"/>
          </rPr>
          <t>Lowest elevation along the centerline of the embankment</t>
        </r>
      </text>
    </comment>
    <comment ref="G31" authorId="2" shapeId="0" xr:uid="{00000000-0006-0000-0500-000005000000}">
      <text>
        <r>
          <rPr>
            <b/>
            <sz val="8"/>
            <color indexed="81"/>
            <rFont val="Tahoma"/>
            <family val="2"/>
          </rPr>
          <t>Height from ground at riser to settled top of fill</t>
        </r>
        <r>
          <rPr>
            <sz val="8"/>
            <color indexed="81"/>
            <rFont val="Tahoma"/>
            <family val="2"/>
          </rPr>
          <t xml:space="preserve">
</t>
        </r>
      </text>
    </comment>
    <comment ref="G32" authorId="1" shapeId="0" xr:uid="{00000000-0006-0000-0500-000006000000}">
      <text>
        <r>
          <rPr>
            <b/>
            <sz val="8"/>
            <color indexed="81"/>
            <rFont val="Tahoma"/>
            <family val="2"/>
          </rPr>
          <t>Height from low point on centerline to settled top of fill</t>
        </r>
      </text>
    </comment>
    <comment ref="G33" authorId="0" shapeId="0" xr:uid="{00000000-0006-0000-0500-000007000000}">
      <text>
        <r>
          <rPr>
            <b/>
            <sz val="8"/>
            <color indexed="81"/>
            <rFont val="Tahoma"/>
            <family val="2"/>
          </rPr>
          <t>Top width is based on WASCOB height, according to MN Standard 638</t>
        </r>
        <r>
          <rPr>
            <sz val="8"/>
            <color indexed="81"/>
            <rFont val="Tahoma"/>
            <family val="2"/>
          </rPr>
          <t xml:space="preserve">
</t>
        </r>
      </text>
    </comment>
    <comment ref="G43" authorId="0" shapeId="0" xr:uid="{00000000-0006-0000-0500-000008000000}">
      <text>
        <r>
          <rPr>
            <b/>
            <sz val="8"/>
            <color indexed="81"/>
            <rFont val="Tahoma"/>
            <family val="2"/>
          </rPr>
          <t>Actual discharge time</t>
        </r>
        <r>
          <rPr>
            <sz val="8"/>
            <color indexed="81"/>
            <rFont val="Tahoma"/>
            <family val="2"/>
          </rPr>
          <t xml:space="preserve">
</t>
        </r>
      </text>
    </comment>
    <comment ref="G45" authorId="0" shapeId="0" xr:uid="{00000000-0006-0000-0500-000009000000}">
      <text>
        <r>
          <rPr>
            <b/>
            <sz val="8"/>
            <color indexed="81"/>
            <rFont val="Tahoma"/>
            <family val="2"/>
          </rPr>
          <t>Minimum intake diameter is based on orifice size AND intake capacity</t>
        </r>
        <r>
          <rPr>
            <sz val="8"/>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Soupir, Eric - NRCS, Marshall, MN</author>
    <author>eric.soupir</author>
  </authors>
  <commentList>
    <comment ref="J14" authorId="0" shapeId="0" xr:uid="{00000000-0006-0000-0600-000001000000}">
      <text>
        <r>
          <rPr>
            <b/>
            <sz val="8"/>
            <color indexed="81"/>
            <rFont val="Tahoma"/>
            <family val="2"/>
          </rPr>
          <t>Max orifice Q must be used for tile sizing</t>
        </r>
        <r>
          <rPr>
            <sz val="9"/>
            <color indexed="81"/>
            <rFont val="Tahoma"/>
            <family val="2"/>
          </rPr>
          <t xml:space="preserve">
</t>
        </r>
      </text>
    </comment>
    <comment ref="G16" authorId="1" shapeId="0" xr:uid="{00000000-0006-0000-0600-000002000000}">
      <text>
        <r>
          <rPr>
            <b/>
            <sz val="8"/>
            <color indexed="81"/>
            <rFont val="Tahoma"/>
            <family val="2"/>
          </rPr>
          <t>Enter TOTAL additional Q for each reach</t>
        </r>
      </text>
    </comment>
    <comment ref="D17" authorId="1" shapeId="0" xr:uid="{00000000-0006-0000-0600-000003000000}">
      <text>
        <r>
          <rPr>
            <b/>
            <sz val="8"/>
            <color indexed="81"/>
            <rFont val="Tahoma"/>
            <family val="2"/>
          </rPr>
          <t>This should be the stationing at the highest elevation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eric.soupir</author>
  </authors>
  <commentList>
    <comment ref="A11" authorId="0" shapeId="0" xr:uid="{00000000-0006-0000-0800-000001000000}">
      <text>
        <r>
          <rPr>
            <b/>
            <sz val="8"/>
            <color indexed="81"/>
            <rFont val="Tahoma"/>
            <family val="2"/>
          </rPr>
          <t>1.  Enter stations without the "+" sign.
2.  Enter stations starting at the outlet.</t>
        </r>
        <r>
          <rPr>
            <sz val="8"/>
            <color indexed="81"/>
            <rFont val="Tahoma"/>
            <family val="2"/>
          </rPr>
          <t xml:space="preserve">
</t>
        </r>
        <r>
          <rPr>
            <b/>
            <sz val="8"/>
            <color indexed="81"/>
            <rFont val="Tahoma"/>
            <family val="2"/>
          </rPr>
          <t>3.  A station is required at every tile grade break station.</t>
        </r>
      </text>
    </comment>
    <comment ref="B11" authorId="0" shapeId="0" xr:uid="{00000000-0006-0000-0800-000002000000}">
      <text>
        <r>
          <rPr>
            <b/>
            <sz val="8"/>
            <color indexed="81"/>
            <rFont val="Tahoma"/>
            <family val="2"/>
          </rPr>
          <t>This column will be used for the natural ground profile.</t>
        </r>
      </text>
    </comment>
    <comment ref="D11" authorId="0" shapeId="0" xr:uid="{00000000-0006-0000-0800-000003000000}">
      <text>
        <r>
          <rPr>
            <b/>
            <sz val="8"/>
            <color indexed="81"/>
            <rFont val="Tahoma"/>
            <family val="2"/>
          </rPr>
          <t>In many cases, this will be the same as the "Centerline Elevation".</t>
        </r>
        <r>
          <rPr>
            <sz val="8"/>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Wenzel</author>
    <author>T.Schmidt</author>
  </authors>
  <commentList>
    <comment ref="E8" authorId="0" shapeId="0" xr:uid="{00000000-0006-0000-0900-000001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G8" authorId="0" shapeId="0" xr:uid="{00000000-0006-0000-0900-000002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I8" authorId="0" shapeId="0" xr:uid="{00000000-0006-0000-0900-000003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E9" authorId="0" shapeId="0" xr:uid="{00000000-0006-0000-0900-000004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G9" authorId="0" shapeId="0" xr:uid="{00000000-0006-0000-0900-000005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I9" authorId="0" shapeId="0" xr:uid="{00000000-0006-0000-0900-000006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E11" authorId="0" shapeId="0" xr:uid="{00000000-0006-0000-0900-000007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G11" authorId="0" shapeId="0" xr:uid="{00000000-0006-0000-0900-000008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I11" authorId="0" shapeId="0" xr:uid="{00000000-0006-0000-0900-000009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E12" authorId="1" shapeId="0" xr:uid="{00000000-0006-0000-0900-00000A000000}">
      <text>
        <r>
          <rPr>
            <b/>
            <sz val="8"/>
            <color indexed="81"/>
            <rFont val="Tahoma"/>
            <family val="2"/>
          </rPr>
          <t>Depth of subcut in feet  measured from existing ground.</t>
        </r>
      </text>
    </comment>
    <comment ref="G12" authorId="1" shapeId="0" xr:uid="{00000000-0006-0000-0900-00000B000000}">
      <text>
        <r>
          <rPr>
            <b/>
            <sz val="8"/>
            <color indexed="81"/>
            <rFont val="Tahoma"/>
            <family val="2"/>
          </rPr>
          <t>Depth of subcut in feet  measured from existing ground.</t>
        </r>
      </text>
    </comment>
    <comment ref="I12" authorId="1" shapeId="0" xr:uid="{00000000-0006-0000-0900-00000C000000}">
      <text>
        <r>
          <rPr>
            <b/>
            <sz val="8"/>
            <color indexed="81"/>
            <rFont val="Tahoma"/>
            <family val="2"/>
          </rPr>
          <t>Depth of subcut in feet  measured from existing ground.</t>
        </r>
      </text>
    </comment>
    <comment ref="B18" authorId="0" shapeId="0" xr:uid="{00000000-0006-0000-0900-00000D000000}">
      <text>
        <r>
          <rPr>
            <b/>
            <sz val="8"/>
            <color indexed="81"/>
            <rFont val="Tahoma"/>
            <family val="2"/>
          </rPr>
          <t xml:space="preserve">Enter station numbers to be used to calculate earthwork volumes (Sta. 1+00 should be entered as 100) </t>
        </r>
        <r>
          <rPr>
            <sz val="8"/>
            <color indexed="81"/>
            <rFont val="Tahoma"/>
            <family val="2"/>
          </rPr>
          <t xml:space="preserve">
</t>
        </r>
      </text>
    </comment>
    <comment ref="O55" authorId="1" shapeId="0" xr:uid="{00000000-0006-0000-0900-00000E000000}">
      <text>
        <r>
          <rPr>
            <b/>
            <sz val="8"/>
            <color indexed="81"/>
            <rFont val="Tahoma"/>
            <family val="2"/>
          </rPr>
          <t>Surface area of embankments (in acres) to be used in seeding calculations.</t>
        </r>
      </text>
    </comment>
    <comment ref="E64" authorId="0" shapeId="0" xr:uid="{00000000-0006-0000-0900-00000F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G64" authorId="0" shapeId="0" xr:uid="{00000000-0006-0000-0900-000010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I64" authorId="0" shapeId="0" xr:uid="{00000000-0006-0000-0900-000011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E65" authorId="0" shapeId="0" xr:uid="{00000000-0006-0000-0900-000012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G65" authorId="0" shapeId="0" xr:uid="{00000000-0006-0000-0900-000013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I65" authorId="0" shapeId="0" xr:uid="{00000000-0006-0000-0900-000014000000}">
      <text>
        <r>
          <rPr>
            <b/>
            <sz val="9"/>
            <color indexed="81"/>
            <rFont val="Tahoma"/>
            <family val="2"/>
          </rPr>
          <t>If "Slope Type" = "Width", then this entry will be in feet.
If "Slope Type" = "Ratio", then this entry will be Z (ie. Z:1).</t>
        </r>
        <r>
          <rPr>
            <sz val="8"/>
            <color indexed="81"/>
            <rFont val="Tahoma"/>
            <family val="2"/>
          </rPr>
          <t xml:space="preserve">
</t>
        </r>
      </text>
    </comment>
    <comment ref="E67" authorId="0" shapeId="0" xr:uid="{00000000-0006-0000-0900-000015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G67" authorId="0" shapeId="0" xr:uid="{00000000-0006-0000-0900-000016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I67" authorId="0" shapeId="0" xr:uid="{00000000-0006-0000-0900-000017000000}">
      <text>
        <r>
          <rPr>
            <b/>
            <sz val="9"/>
            <color indexed="81"/>
            <rFont val="Tahoma"/>
            <family val="2"/>
          </rPr>
          <t>Enter the percent of settlement required for the embankment.
The calculated embankment volume does NOT include this settlement allowance.</t>
        </r>
        <r>
          <rPr>
            <sz val="8"/>
            <color indexed="81"/>
            <rFont val="Tahoma"/>
            <family val="2"/>
          </rPr>
          <t xml:space="preserve">
</t>
        </r>
      </text>
    </comment>
    <comment ref="E68" authorId="1" shapeId="0" xr:uid="{00000000-0006-0000-0900-000018000000}">
      <text>
        <r>
          <rPr>
            <b/>
            <sz val="8"/>
            <color indexed="81"/>
            <rFont val="Tahoma"/>
            <family val="2"/>
          </rPr>
          <t>Depth of subcut in feet  measured from existing ground.</t>
        </r>
      </text>
    </comment>
    <comment ref="G68" authorId="1" shapeId="0" xr:uid="{00000000-0006-0000-0900-000019000000}">
      <text>
        <r>
          <rPr>
            <b/>
            <sz val="8"/>
            <color indexed="81"/>
            <rFont val="Tahoma"/>
            <family val="2"/>
          </rPr>
          <t>Depth of subcut in feet  measured from existing ground.</t>
        </r>
      </text>
    </comment>
    <comment ref="I68" authorId="1" shapeId="0" xr:uid="{00000000-0006-0000-0900-00001A000000}">
      <text>
        <r>
          <rPr>
            <b/>
            <sz val="8"/>
            <color indexed="81"/>
            <rFont val="Tahoma"/>
            <family val="2"/>
          </rPr>
          <t>Depth of subcut in feet  measured from existing ground.</t>
        </r>
      </text>
    </comment>
    <comment ref="B74" authorId="0" shapeId="0" xr:uid="{00000000-0006-0000-0900-00001B000000}">
      <text>
        <r>
          <rPr>
            <b/>
            <sz val="8"/>
            <color indexed="81"/>
            <rFont val="Tahoma"/>
            <family val="2"/>
          </rPr>
          <t xml:space="preserve">Enter station numbers to be used to calculate earthwork volumes (Sta. 1+00 should be entered as 100) </t>
        </r>
        <r>
          <rPr>
            <sz val="8"/>
            <color indexed="81"/>
            <rFont val="Tahoma"/>
            <family val="2"/>
          </rPr>
          <t xml:space="preserve">
</t>
        </r>
      </text>
    </comment>
    <comment ref="O111" authorId="1" shapeId="0" xr:uid="{00000000-0006-0000-0900-00001C000000}">
      <text>
        <r>
          <rPr>
            <b/>
            <sz val="8"/>
            <color indexed="81"/>
            <rFont val="Tahoma"/>
            <family val="2"/>
          </rPr>
          <t>Surface area of embankments (in acres) to be used in seeding calculations.</t>
        </r>
      </text>
    </comment>
  </commentList>
</comments>
</file>

<file path=xl/sharedStrings.xml><?xml version="1.0" encoding="utf-8"?>
<sst xmlns="http://schemas.openxmlformats.org/spreadsheetml/2006/main" count="1069" uniqueCount="453">
  <si>
    <t>Date:</t>
  </si>
  <si>
    <t>Landuser:</t>
  </si>
  <si>
    <t>Designed by:</t>
  </si>
  <si>
    <t>County:</t>
  </si>
  <si>
    <t>Section:</t>
  </si>
  <si>
    <t>T</t>
  </si>
  <si>
    <t>Basin No.</t>
  </si>
  <si>
    <t>Design Storm:</t>
  </si>
  <si>
    <t>Design Rainfall (in.)</t>
  </si>
  <si>
    <t>Direct Runoff (in.)</t>
  </si>
  <si>
    <t>Soil Loss (T/ac/yr)</t>
  </si>
  <si>
    <t>Tile Material</t>
  </si>
  <si>
    <t>Clay</t>
  </si>
  <si>
    <t>Index</t>
  </si>
  <si>
    <t>County Rainfall Tables</t>
  </si>
  <si>
    <t>for 24-hr storm events</t>
  </si>
  <si>
    <t>at varying return intervals</t>
  </si>
  <si>
    <t>Benton</t>
  </si>
  <si>
    <t>Brown</t>
  </si>
  <si>
    <t>Design Storm</t>
  </si>
  <si>
    <t>10-year</t>
  </si>
  <si>
    <t>25-year</t>
  </si>
  <si>
    <t>Grant</t>
  </si>
  <si>
    <t>Jackson</t>
  </si>
  <si>
    <t>Lake</t>
  </si>
  <si>
    <t>Marshall</t>
  </si>
  <si>
    <t>Martin</t>
  </si>
  <si>
    <t>Scott</t>
  </si>
  <si>
    <t>Washington</t>
  </si>
  <si>
    <t>Aitkin</t>
  </si>
  <si>
    <t>Anoka</t>
  </si>
  <si>
    <t>Becker</t>
  </si>
  <si>
    <t>Big Stone</t>
  </si>
  <si>
    <t>Blue Earth</t>
  </si>
  <si>
    <t>Carlton</t>
  </si>
  <si>
    <t>Carver</t>
  </si>
  <si>
    <t>Chippewa</t>
  </si>
  <si>
    <t>Chisago</t>
  </si>
  <si>
    <t>Clearwater</t>
  </si>
  <si>
    <t>Cook</t>
  </si>
  <si>
    <t>Cottonwood</t>
  </si>
  <si>
    <t>Crow Wing</t>
  </si>
  <si>
    <t>Dakota</t>
  </si>
  <si>
    <t>Dodge</t>
  </si>
  <si>
    <t>Douglas</t>
  </si>
  <si>
    <t>Faribault</t>
  </si>
  <si>
    <t>Fillmore</t>
  </si>
  <si>
    <t>Freeborn</t>
  </si>
  <si>
    <t>Goodhue</t>
  </si>
  <si>
    <t>Hennepin</t>
  </si>
  <si>
    <t>Houston</t>
  </si>
  <si>
    <t>Hubbard</t>
  </si>
  <si>
    <t>Isanti</t>
  </si>
  <si>
    <t>Itasca</t>
  </si>
  <si>
    <t>Kanabec</t>
  </si>
  <si>
    <t>Kandiyohi</t>
  </si>
  <si>
    <t>Kittson</t>
  </si>
  <si>
    <t>Koochiching</t>
  </si>
  <si>
    <t>Lac Qui Parle</t>
  </si>
  <si>
    <t>Lake Of The Woods</t>
  </si>
  <si>
    <t>LeSueur</t>
  </si>
  <si>
    <t>Lincoln</t>
  </si>
  <si>
    <t>Lyon</t>
  </si>
  <si>
    <t>Mahnomen</t>
  </si>
  <si>
    <t>McLeod</t>
  </si>
  <si>
    <t>Meeker</t>
  </si>
  <si>
    <t>Mille Lacs</t>
  </si>
  <si>
    <t>Morrison</t>
  </si>
  <si>
    <t>Mower</t>
  </si>
  <si>
    <t>Murray</t>
  </si>
  <si>
    <t>Nicollet</t>
  </si>
  <si>
    <t>Nobles</t>
  </si>
  <si>
    <t>Norman</t>
  </si>
  <si>
    <t>Olmsted</t>
  </si>
  <si>
    <t>Otter Tail</t>
  </si>
  <si>
    <t>Pennington</t>
  </si>
  <si>
    <t>Pine</t>
  </si>
  <si>
    <t>Pipestone</t>
  </si>
  <si>
    <t>Polk</t>
  </si>
  <si>
    <t>Pope</t>
  </si>
  <si>
    <t>Ramsey</t>
  </si>
  <si>
    <t>Red Lake</t>
  </si>
  <si>
    <t>Redwood</t>
  </si>
  <si>
    <t>Renville</t>
  </si>
  <si>
    <t>Rice</t>
  </si>
  <si>
    <t>Rock</t>
  </si>
  <si>
    <t>Roseau</t>
  </si>
  <si>
    <t>St. Louis</t>
  </si>
  <si>
    <t>Sherburne</t>
  </si>
  <si>
    <t>Sibley</t>
  </si>
  <si>
    <t>Stearns</t>
  </si>
  <si>
    <t>Steele</t>
  </si>
  <si>
    <t>Stevens</t>
  </si>
  <si>
    <t>Swift</t>
  </si>
  <si>
    <t>Todd</t>
  </si>
  <si>
    <t>Traverse</t>
  </si>
  <si>
    <t>Wabasha</t>
  </si>
  <si>
    <t>Wadena</t>
  </si>
  <si>
    <t>Waseca</t>
  </si>
  <si>
    <t>Watonwan</t>
  </si>
  <si>
    <t>Wilkin</t>
  </si>
  <si>
    <t>Winona</t>
  </si>
  <si>
    <t>Wright</t>
  </si>
  <si>
    <t>Yellow Medicine</t>
  </si>
  <si>
    <t>Selected County</t>
  </si>
  <si>
    <t>WASCOB Design</t>
  </si>
  <si>
    <t>Watershed Area (acres)</t>
  </si>
  <si>
    <t>W</t>
  </si>
  <si>
    <t>Township:</t>
  </si>
  <si>
    <t>Checked By:</t>
  </si>
  <si>
    <r>
      <t>Sediment Volume (ft</t>
    </r>
    <r>
      <rPr>
        <b/>
        <vertAlign val="superscript"/>
        <sz val="10"/>
        <rFont val="Arial"/>
        <family val="2"/>
      </rPr>
      <t>3</t>
    </r>
    <r>
      <rPr>
        <b/>
        <sz val="10"/>
        <rFont val="Arial"/>
        <family val="2"/>
      </rPr>
      <t>)</t>
    </r>
  </si>
  <si>
    <r>
      <t>Runoff Volume (ft</t>
    </r>
    <r>
      <rPr>
        <b/>
        <vertAlign val="superscript"/>
        <sz val="10"/>
        <rFont val="Arial"/>
        <family val="2"/>
      </rPr>
      <t>3</t>
    </r>
    <r>
      <rPr>
        <b/>
        <sz val="10"/>
        <rFont val="Arial"/>
        <family val="2"/>
      </rPr>
      <t>)</t>
    </r>
  </si>
  <si>
    <r>
      <t>Area (ft</t>
    </r>
    <r>
      <rPr>
        <b/>
        <vertAlign val="superscript"/>
        <sz val="10"/>
        <rFont val="Arial"/>
        <family val="2"/>
      </rPr>
      <t>2</t>
    </r>
    <r>
      <rPr>
        <b/>
        <sz val="10"/>
        <rFont val="Arial"/>
        <family val="2"/>
      </rPr>
      <t>)</t>
    </r>
  </si>
  <si>
    <t>N             R</t>
  </si>
  <si>
    <r>
      <t>1" Min. Volume (ft</t>
    </r>
    <r>
      <rPr>
        <b/>
        <vertAlign val="superscript"/>
        <sz val="10"/>
        <rFont val="Arial"/>
        <family val="2"/>
      </rPr>
      <t>3</t>
    </r>
    <r>
      <rPr>
        <b/>
        <sz val="10"/>
        <rFont val="Arial"/>
        <family val="2"/>
      </rPr>
      <t>)</t>
    </r>
  </si>
  <si>
    <t>Elevation (ft)</t>
  </si>
  <si>
    <r>
      <t>Required Storage (ft</t>
    </r>
    <r>
      <rPr>
        <b/>
        <vertAlign val="superscript"/>
        <sz val="10"/>
        <rFont val="Arial"/>
        <family val="2"/>
      </rPr>
      <t>3</t>
    </r>
    <r>
      <rPr>
        <b/>
        <sz val="10"/>
        <rFont val="Arial"/>
        <family val="2"/>
      </rPr>
      <t>)</t>
    </r>
  </si>
  <si>
    <r>
      <t>Water Volume (ft</t>
    </r>
    <r>
      <rPr>
        <b/>
        <vertAlign val="superscript"/>
        <sz val="10"/>
        <rFont val="Arial"/>
        <family val="2"/>
      </rPr>
      <t>3</t>
    </r>
    <r>
      <rPr>
        <b/>
        <sz val="10"/>
        <rFont val="Arial"/>
        <family val="2"/>
      </rPr>
      <t>)</t>
    </r>
  </si>
  <si>
    <t>Ridge Height (ft)</t>
  </si>
  <si>
    <t>Required Elevation (ft)</t>
  </si>
  <si>
    <t>Design Elevation (ft)</t>
  </si>
  <si>
    <t>Upper</t>
  </si>
  <si>
    <t>Lower</t>
  </si>
  <si>
    <t>Ground Elev. @ Riser</t>
  </si>
  <si>
    <t>Low Pt. on Centerline</t>
  </si>
  <si>
    <t>Orifice Position:</t>
  </si>
  <si>
    <t>Top Width (ft)</t>
  </si>
  <si>
    <t>Orifice Depth (ft)</t>
  </si>
  <si>
    <t>Min. Orifice Dia. (in.)</t>
  </si>
  <si>
    <t>Average Orifice Q (cfs)</t>
  </si>
  <si>
    <t>Max. Orifice Q (cfs)</t>
  </si>
  <si>
    <t>Discharge Time (hr)</t>
  </si>
  <si>
    <t>Min. Intake Dia. (in.)</t>
  </si>
  <si>
    <t>WASCOB Height (ft)</t>
  </si>
  <si>
    <t>Orifice Q</t>
  </si>
  <si>
    <t>Average</t>
  </si>
  <si>
    <t>Maximum</t>
  </si>
  <si>
    <t>Dual-Wall CPT</t>
  </si>
  <si>
    <t>CMP-Annular</t>
  </si>
  <si>
    <t>CMP-Helical</t>
  </si>
  <si>
    <t>PVC</t>
  </si>
  <si>
    <t>Concrete</t>
  </si>
  <si>
    <t>n-value</t>
  </si>
  <si>
    <t>Reach</t>
  </si>
  <si>
    <t>CPT (Tile)</t>
  </si>
  <si>
    <t>Tile Design</t>
  </si>
  <si>
    <t>Most Restrictive Soil</t>
  </si>
  <si>
    <t>Slope (ft/ft)</t>
  </si>
  <si>
    <t>From
Station (ft)</t>
  </si>
  <si>
    <t>To
Station (ft)</t>
  </si>
  <si>
    <t>WASCOB
Q (cfs)</t>
  </si>
  <si>
    <t>Soils</t>
  </si>
  <si>
    <t>Sand</t>
  </si>
  <si>
    <t>Loamy Sand</t>
  </si>
  <si>
    <t>Fine Sandy Loam</t>
  </si>
  <si>
    <t>Loamy Very Fine Sand</t>
  </si>
  <si>
    <t>Fine Sand</t>
  </si>
  <si>
    <t>Very Fine Sand</t>
  </si>
  <si>
    <t>Course Loam</t>
  </si>
  <si>
    <t>Muck (Sapric)</t>
  </si>
  <si>
    <t>Sandy Loam</t>
  </si>
  <si>
    <t>Silt</t>
  </si>
  <si>
    <t>Silt Loam</t>
  </si>
  <si>
    <t>Mucky Peat (Hemic)</t>
  </si>
  <si>
    <t>Very Fine Sandy Loam</t>
  </si>
  <si>
    <t>Loam</t>
  </si>
  <si>
    <t>Silty Clay</t>
  </si>
  <si>
    <t>Silty Clay Loam</t>
  </si>
  <si>
    <t>Sandy Clay</t>
  </si>
  <si>
    <t>Sandy Clay Loam</t>
  </si>
  <si>
    <t>Clay Loam</t>
  </si>
  <si>
    <t>Peat (Fibric)</t>
  </si>
  <si>
    <t>Coarse Sand</t>
  </si>
  <si>
    <t>Gravel</t>
  </si>
  <si>
    <t>Loamy Coarse Sand</t>
  </si>
  <si>
    <t>Runoff Curve Number</t>
  </si>
  <si>
    <t>Depth (ft)</t>
  </si>
  <si>
    <t>Velocity</t>
  </si>
  <si>
    <t>min</t>
  </si>
  <si>
    <t>Velocity Check</t>
  </si>
  <si>
    <t>No Orifice</t>
  </si>
  <si>
    <t>Tile Diameter (in.)</t>
  </si>
  <si>
    <t>Design</t>
  </si>
  <si>
    <t>Length of</t>
  </si>
  <si>
    <t>Tile (ft)</t>
  </si>
  <si>
    <t>Capacity</t>
  </si>
  <si>
    <t>(cfs)</t>
  </si>
  <si>
    <t>(fps)</t>
  </si>
  <si>
    <t xml:space="preserve">Depth of </t>
  </si>
  <si>
    <t>Flow (in.)</t>
  </si>
  <si>
    <t>Min.</t>
  </si>
  <si>
    <t>N           R</t>
  </si>
  <si>
    <t>Type of Intake</t>
  </si>
  <si>
    <t>Direct</t>
  </si>
  <si>
    <t>Offset</t>
  </si>
  <si>
    <t>Capacity (cfs)</t>
  </si>
  <si>
    <t>Intake</t>
  </si>
  <si>
    <t>Dia. (in.)</t>
  </si>
  <si>
    <t>Length (ft)</t>
  </si>
  <si>
    <t>Elevation</t>
  </si>
  <si>
    <t>Change (ft)</t>
  </si>
  <si>
    <t>Required</t>
  </si>
  <si>
    <t>Available</t>
  </si>
  <si>
    <t>Offset Capacity</t>
  </si>
  <si>
    <t>This program is for the design of Water and Sediment Control Basins (WASCOB's).
It includes sheets for basin design and tile design.  It also includes a sheet to check offset capacity.</t>
  </si>
  <si>
    <t>Max number of basins in series</t>
  </si>
  <si>
    <t>Max number of reaches for tile design</t>
  </si>
  <si>
    <t>Max intake diameter (in.)</t>
  </si>
  <si>
    <t>Min tile diameter (in.)</t>
  </si>
  <si>
    <t>Max tile diameter (in.)</t>
  </si>
  <si>
    <t>General</t>
  </si>
  <si>
    <t>Enter data into the green shaded cells.  Unshaded cells will calculate automatically.</t>
  </si>
  <si>
    <t>Step 1</t>
  </si>
  <si>
    <t>Program Overview</t>
  </si>
  <si>
    <t>Limitations</t>
  </si>
  <si>
    <t>Enter Landuser and Location information into "WASCOB Design 1".</t>
  </si>
  <si>
    <t xml:space="preserve">Either type in or select a County from the drop down list.  </t>
  </si>
  <si>
    <t>Enter the Watershed/Basin information.</t>
  </si>
  <si>
    <t>Step 2</t>
  </si>
  <si>
    <t>Select an "Orifice Position" from the drop-down list.  The choices and their associated depths
can be edited on the "Defaults" sheet.</t>
  </si>
  <si>
    <t>Enter the "Ground Elev. @ Riser" and "Low Pt. on Centerline"</t>
  </si>
  <si>
    <t>Step 3</t>
  </si>
  <si>
    <t>Step 4</t>
  </si>
  <si>
    <t>Enter the "Elevation" and "Area" information.</t>
  </si>
  <si>
    <t>If you have selected either "Upper" or "Lower" for Orifice Position, then you will need to enter a
"Design Orifice Diameter".  If you have selected "No Orifice", then you will need to enter either "Yes" or "No" for "Use Riser?"</t>
  </si>
  <si>
    <t>Clicking "Clear Cells" will clear all user-entered cells on the active sheet.</t>
  </si>
  <si>
    <t>Clicking "Enter Data" will enter the Landuser/Location information from Design Sheet 1.</t>
  </si>
  <si>
    <t>Type in the inlet stationing for each basin.</t>
  </si>
  <si>
    <t>Select either "Use Average Orifice Q" or "Use Maximum Orifice Q".</t>
  </si>
  <si>
    <t>Select a "Tile Material" from the drop-down list for each reach.  Tile material names and
n-values can be edited on the "Defaults" sheet.</t>
  </si>
  <si>
    <t>Reach 1 must always be at the top of the project (highest elevation), regardless of whether the
stationing increases or decreases as you proceed downhill.  Your last reach will be the lowest elevation.</t>
  </si>
  <si>
    <t>"WASCOB Q" is calculated automatically from the design sheets.</t>
  </si>
  <si>
    <t>If you have additional Q, type that in.  Adding additional Q to one reach will not add it to the rest.</t>
  </si>
  <si>
    <t>Type in the slope for each reach.</t>
  </si>
  <si>
    <t>If desired, you may select a soil type.  This is used to do a velocity check on perforated tubing.</t>
  </si>
  <si>
    <t>Step 5</t>
  </si>
  <si>
    <t>If desired, enter a "Design Tile Diameter".  If nothing is entered, the program will use the
"Minimum Tile Diameter".</t>
  </si>
  <si>
    <t>Offsets</t>
  </si>
  <si>
    <t>Use this sheet to do a quick check on offset capacity.</t>
  </si>
  <si>
    <t>Defaults</t>
  </si>
  <si>
    <t>The following values can be edited on the "Defaults" sheet.</t>
  </si>
  <si>
    <t xml:space="preserve">     -Rainfall values
     -Tile material names
     -n-values
     -Orifice position names
     -Orifice position depths</t>
  </si>
  <si>
    <t>Use 1" Minimum?</t>
  </si>
  <si>
    <t>Yes</t>
  </si>
  <si>
    <t>No</t>
  </si>
  <si>
    <t xml:space="preserve">Yes </t>
  </si>
  <si>
    <t>Tile Survey Data</t>
  </si>
  <si>
    <t>Designed By:</t>
  </si>
  <si>
    <t>Section</t>
  </si>
  <si>
    <t>Township</t>
  </si>
  <si>
    <t>Range</t>
  </si>
  <si>
    <t xml:space="preserve">Tile Line ID:  </t>
  </si>
  <si>
    <t>Station</t>
  </si>
  <si>
    <t>Centerline
Elevation</t>
  </si>
  <si>
    <t>Hub
Elevation</t>
  </si>
  <si>
    <t>Comments
(PI's, Jcts, etc.)</t>
  </si>
  <si>
    <t>NATURAL RESOURCES CONSERVATION SERVICE</t>
  </si>
  <si>
    <t>Construction Plans For</t>
  </si>
  <si>
    <t>N</t>
  </si>
  <si>
    <t>R</t>
  </si>
  <si>
    <t>County, Minnesota</t>
  </si>
  <si>
    <t>INDEX OF SHEETS</t>
  </si>
  <si>
    <t>TITLE</t>
  </si>
  <si>
    <t>SHEET NO.</t>
  </si>
  <si>
    <t>Cover Sheet</t>
  </si>
  <si>
    <t>Tile Profile</t>
  </si>
  <si>
    <t>Location Map</t>
  </si>
  <si>
    <t>COOPERATORS SIGNATURE</t>
  </si>
  <si>
    <t>DATE</t>
  </si>
  <si>
    <t>Engineering Job Class</t>
  </si>
  <si>
    <t>Designed</t>
  </si>
  <si>
    <t>Date</t>
  </si>
  <si>
    <t>File Name</t>
  </si>
  <si>
    <t>Drawn</t>
  </si>
  <si>
    <t>Drawing Name</t>
  </si>
  <si>
    <t>Checked</t>
  </si>
  <si>
    <t>Approved</t>
  </si>
  <si>
    <t>Sheet</t>
  </si>
  <si>
    <t>of</t>
  </si>
  <si>
    <t>Designed/Drawn</t>
  </si>
  <si>
    <t>Profiles</t>
  </si>
  <si>
    <t>Tile Cut Sheet</t>
  </si>
  <si>
    <t>Sta</t>
  </si>
  <si>
    <t>CL</t>
  </si>
  <si>
    <t>Slope</t>
  </si>
  <si>
    <t>Tile Size</t>
  </si>
  <si>
    <t>Cover</t>
  </si>
  <si>
    <t>Grade
(%)</t>
  </si>
  <si>
    <t>Design
Elevation</t>
  </si>
  <si>
    <t>Cut at
Hub</t>
  </si>
  <si>
    <t>Tile
Size (in.)</t>
  </si>
  <si>
    <t>Existing Ground</t>
  </si>
  <si>
    <t>Actual</t>
  </si>
  <si>
    <t>Use</t>
  </si>
  <si>
    <t>Num.Sta.</t>
  </si>
  <si>
    <t>Min Sta</t>
  </si>
  <si>
    <t>Max Sta</t>
  </si>
  <si>
    <t>Min Elev</t>
  </si>
  <si>
    <t>Max Elev</t>
  </si>
  <si>
    <t>Last # Ser</t>
  </si>
  <si>
    <t xml:space="preserve">Tile Outlet Elevation (ft) </t>
  </si>
  <si>
    <t>Tile</t>
  </si>
  <si>
    <t>ESS</t>
  </si>
  <si>
    <t>Basin Name</t>
  </si>
  <si>
    <t>Intake Type</t>
  </si>
  <si>
    <t>Intake Diameter (in.)</t>
  </si>
  <si>
    <t>Orifice Hole Diameter (in.)</t>
  </si>
  <si>
    <t>Offset Length</t>
  </si>
  <si>
    <t>Tile Outlet ID</t>
  </si>
  <si>
    <t>Main 1</t>
  </si>
  <si>
    <t>Main 2</t>
  </si>
  <si>
    <t>Main 3</t>
  </si>
  <si>
    <t>Outlet Pipe Diameter (in.)</t>
  </si>
  <si>
    <t>Outlet Pipe Length (ft)</t>
  </si>
  <si>
    <t>Outlet Elevation (1)</t>
  </si>
  <si>
    <t>Intake and Outlet Details</t>
  </si>
  <si>
    <t>Settlement (%)</t>
  </si>
  <si>
    <t>DESIGN DATA</t>
  </si>
  <si>
    <t xml:space="preserve">EMBANKMENT </t>
  </si>
  <si>
    <t>SUBCUT</t>
  </si>
  <si>
    <t>SEEDING AREA CALCS</t>
  </si>
  <si>
    <t>STA.</t>
  </si>
  <si>
    <t>EXISTING GROUND ELEV.</t>
  </si>
  <si>
    <t>DIST B/W STA.</t>
  </si>
  <si>
    <t>FILL HEIGHT</t>
  </si>
  <si>
    <t>END AREA (SQ.FT.)</t>
  </si>
  <si>
    <t>AVG END AREA (SQ.FT.)</t>
  </si>
  <si>
    <t>TOTAL CUBIC YARDS</t>
  </si>
  <si>
    <t>SUBCUT GRADE ELEV.</t>
  </si>
  <si>
    <t>END AREA (SQ.FT)</t>
  </si>
  <si>
    <t>AVG END AREA (SQ. FT)</t>
  </si>
  <si>
    <t>CU. YARDS PER FT.</t>
  </si>
  <si>
    <t>CU. YDS. PER FOOT</t>
  </si>
  <si>
    <t>TOTAL SQUARE FEET:</t>
  </si>
  <si>
    <t>EMBANKMENT</t>
  </si>
  <si>
    <t>Slope Type</t>
  </si>
  <si>
    <t>Ratio</t>
  </si>
  <si>
    <t>Width</t>
  </si>
  <si>
    <t xml:space="preserve">Slope Type:  </t>
  </si>
  <si>
    <t>Settlement</t>
  </si>
  <si>
    <t>Basin Profiles</t>
  </si>
  <si>
    <t>Subcut Total (Cu.Yd.)</t>
  </si>
  <si>
    <t>Surface Area (Acres)</t>
  </si>
  <si>
    <t>Earthfill Total (Cu.Yd.)</t>
  </si>
  <si>
    <t>Total</t>
  </si>
  <si>
    <t>Subcut (ft)</t>
  </si>
  <si>
    <t>Top Elevation</t>
  </si>
  <si>
    <t>Original</t>
  </si>
  <si>
    <t>Basin Cross Sections</t>
  </si>
  <si>
    <t>Front Slope</t>
  </si>
  <si>
    <t>Back Slope</t>
  </si>
  <si>
    <t>Water &amp; Sediment Control Basins</t>
  </si>
  <si>
    <t>Top Width</t>
  </si>
  <si>
    <t>Cass</t>
  </si>
  <si>
    <t>WASCOB Earthwork Calculation</t>
  </si>
  <si>
    <t>Sta.</t>
  </si>
  <si>
    <t>Hub
Elev.</t>
  </si>
  <si>
    <t>Cover (ft)</t>
  </si>
  <si>
    <t>Front slope</t>
  </si>
  <si>
    <t>Back slope</t>
  </si>
  <si>
    <t>Beltrami</t>
  </si>
  <si>
    <t>Design Ridge Elevation (1)</t>
  </si>
  <si>
    <t>Design Top Width (ft) (3)</t>
  </si>
  <si>
    <t>Intake Station (4)</t>
  </si>
  <si>
    <t>Earthfill and Tile Trench Details</t>
  </si>
  <si>
    <t>Summary of Estimated Quantities</t>
  </si>
  <si>
    <t>No.</t>
  </si>
  <si>
    <t>Unit</t>
  </si>
  <si>
    <t>Item</t>
  </si>
  <si>
    <t>Quantities</t>
  </si>
  <si>
    <t>12" Dia. X 12' Corrugated Metal Pipe, w/ Rodent guard</t>
  </si>
  <si>
    <t>6" Dia. corrugated PE tubing, perforated</t>
  </si>
  <si>
    <t>8" Dia. corrugated PE tubing, non-perforated</t>
  </si>
  <si>
    <t>10" Dia. dual-wall corrugated PE tubing, perforated</t>
  </si>
  <si>
    <t>6" Dia. Offset intake assembly, w/ 8' sealed conduit</t>
  </si>
  <si>
    <t>Tile trench sloping &amp; compacting under embankments</t>
  </si>
  <si>
    <t>Seeding &amp; Fertilizing</t>
  </si>
  <si>
    <t>Compacted Earthfill</t>
  </si>
  <si>
    <t>Salvaging &amp; spreading topsoil</t>
  </si>
  <si>
    <t>Excavate &amp; shape tile outlet ditch</t>
  </si>
  <si>
    <t>6" Dia. Direct intake assembly, w/ 8' sealed conduit</t>
  </si>
  <si>
    <t>Mounding earthfill over tile</t>
  </si>
  <si>
    <t>Versions:</t>
  </si>
  <si>
    <t>5.20 - Added ability to use 5" dia. tile</t>
  </si>
  <si>
    <t>UNITED STATES DEPARTMENT OF AGRICULTURE</t>
  </si>
  <si>
    <t>5.21 - Changed logos</t>
  </si>
  <si>
    <t>5.22 - Updated wording on cooperator approval statement</t>
  </si>
  <si>
    <t>5.30 - Updated rainfall values with NOAA-14 data</t>
  </si>
  <si>
    <t>5.31 - Updated logos</t>
  </si>
  <si>
    <t>Tile Inlet Stationing:</t>
  </si>
  <si>
    <t>Basin Profiles 2</t>
  </si>
  <si>
    <t>Basin Cross Sections 2</t>
  </si>
  <si>
    <t>Use Design Sheets 2 through 6 if you have multiple basins in series.</t>
  </si>
  <si>
    <t>5.40 - Added ability to design up to 6 basins in series.  Made detail and earthwork sheets interactive.</t>
  </si>
  <si>
    <t>5.41 - Fixed protected cell error on "Offsets" sheet.</t>
  </si>
  <si>
    <t>5.42 - Fixed error in reach 9 on tile design sheet</t>
  </si>
  <si>
    <t>Intake Dia.</t>
  </si>
  <si>
    <t>Holes per ft</t>
  </si>
  <si>
    <t>Size of holes (in.)</t>
  </si>
  <si>
    <t>Height (in.)</t>
  </si>
  <si>
    <t>Q intake holes (50% plugged)</t>
  </si>
  <si>
    <t>5.43 - Fixed error when selecting "No Orifice"</t>
  </si>
  <si>
    <t>version 5.50 (3/24/17)</t>
  </si>
  <si>
    <t>5.50 - Made slight modification to the "Water Volume" calculation to align with the EFH.  Made modifications to the formulas for determining the minimum intake size.</t>
  </si>
  <si>
    <t>5.51 - Made slight modification to the "Sediment Volume".  The Sediment Density was changed to 79 lbs/cu.ft. in Accordance with EFH MN 8-24.1.</t>
  </si>
  <si>
    <t>5.52 - Changed cell G20 for WASCOB 4, 5, &amp;, 6 to the proper cell in the Defaults</t>
  </si>
  <si>
    <t>*These values are based on measurements taken from Hickenbottom brand intakes.</t>
  </si>
  <si>
    <t>5.53 - Changed intake heights and number of holes.  New values are based on actual measurements taken from Hickenbottom brand intakes.</t>
  </si>
  <si>
    <t>Bell Elevation (1)</t>
  </si>
  <si>
    <t>Bell Elevation (2)</t>
  </si>
  <si>
    <t>Orifice Plate Elevation</t>
  </si>
  <si>
    <t>Additional Q (cfs)</t>
  </si>
  <si>
    <t>I HAVE REVIEWED AND UNDERSTAND THE CONSTRUCTION PLANS AND SPECIFICATIONS AND AGREE TO COMPLETE THE WORK  ACCORDINGLY.  FAILURE TO MEET THESE PLANS AND SPECIFICATIONS MAY JEOPARDIZE ANY CONTINUED NRCS TECHNICAL ASSISTANCE OR PROGRAM FINANCIAL ASSISTANCE.  I UNDERSTAND THAT IT IS MY RESPONSIBILITY TO SECURE ALL NECESSARY PERMITS AND LICENSES, AND TO COMPLETE THE WORK IN ACCORDANCE WITH ALL LOCAL, STATE, AND FEDERAL LAWS.  MODIFICATION OF THESE CONSTRUCTION PLANS OR SPECIFICATIONS MUST BE APPROVED BY THE NRCS BEFORE INSTALLATION.  I ASSUME ALL RESPONSIBILITY FOR NEGOTIATIONS AND CONTRACT AGREEMENTS WITH THE CONSTRUCTION CONTRACTORS.</t>
  </si>
  <si>
    <t>STATE LAW AND NRCS POLICY REQUIRE THE EXCAVATOR CONTACT GOPHER STATE ONE CALL AT LEAST 48 HOURS PRIOR TO THE START OF EXCAVATION WORK.</t>
  </si>
  <si>
    <t>Elbow/Tee Elevation (2)</t>
  </si>
  <si>
    <t>Tile FL Elevation (3)</t>
  </si>
  <si>
    <t>5.55 - Updated Cooperator Approval statement and GSOC wording</t>
  </si>
  <si>
    <t>Reach 1</t>
  </si>
  <si>
    <t>Reach 2</t>
  </si>
  <si>
    <t>Reach 3</t>
  </si>
  <si>
    <t>Reach 4</t>
  </si>
  <si>
    <t>Reach 5</t>
  </si>
  <si>
    <t>Reach 6</t>
  </si>
  <si>
    <t>Reach 7</t>
  </si>
  <si>
    <t>Reach 8</t>
  </si>
  <si>
    <t>Reach 9</t>
  </si>
  <si>
    <t>Reach 10</t>
  </si>
  <si>
    <t>Flexible DW</t>
  </si>
  <si>
    <t>5.60 - Added functionality for designing up to 24" dia. pipe sizes.  Added option for Flexible Dual-Wall pipe.</t>
  </si>
  <si>
    <t>5.61 - Fixed cell reference error on cut sheet</t>
  </si>
  <si>
    <t>5.54 - Fixed cell reference error on cut sheet</t>
  </si>
  <si>
    <t>Required Avg Orifice Q</t>
  </si>
  <si>
    <t>Actual Avg Orifice Q</t>
  </si>
  <si>
    <t>Intake size</t>
  </si>
  <si>
    <t>Min intake dia. based on flow through intake holes</t>
  </si>
  <si>
    <t>Max Orifice Q</t>
  </si>
  <si>
    <t>Max orifice Q based on size in Q48</t>
  </si>
  <si>
    <t>Min intake dia. calculations (no orifice plate)</t>
  </si>
  <si>
    <t>Min intake dia. (with riser, no orifice plate)</t>
  </si>
  <si>
    <t>Avg orifice Q based on size in Q48</t>
  </si>
  <si>
    <t>Max orifice Q based on size in Q52</t>
  </si>
  <si>
    <t>Avg orifice Q based on size in Q52</t>
  </si>
  <si>
    <t>Min intake dia. based on Avg Orifice Q (no riser, no orifice plate)</t>
  </si>
  <si>
    <t>Min intake dia. calculations (with orifice plate)</t>
  </si>
  <si>
    <t>Minimum Intake dia. (based on orifice plate size)</t>
  </si>
  <si>
    <t>Max orifice Q based on design orifice dia.</t>
  </si>
  <si>
    <t>Min intake dia based on both orifice size and intake holes</t>
  </si>
  <si>
    <t>Avg. orifice Q based on design orifice dia.</t>
  </si>
  <si>
    <t>version 5.62 (3/9/20)</t>
  </si>
  <si>
    <t>Intake Location</t>
  </si>
  <si>
    <t>5.62 - Modified formulas for "No Orifice" option.  Made "Orifice Depth" a user-entered value.</t>
  </si>
  <si>
    <t>Hickenbottom or equivalent</t>
  </si>
  <si>
    <t>Intake Dia. (in.)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</si>
</sst>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
    <numFmt numFmtId="165" formatCode="mm/dd/yy"/>
    <numFmt numFmtId="166" formatCode="0.000"/>
    <numFmt numFmtId="167" formatCode="0\+00"/>
    <numFmt numFmtId="168" formatCode="0.0000"/>
    <numFmt numFmtId="169" formatCode="m\-yy"/>
    <numFmt numFmtId="170" formatCode="m/yy"/>
    <numFmt numFmtId="171" formatCode="0.00;\-0.00;;@\ "/>
    <numFmt numFmtId="172" formatCode="0;\-0;;@\ "/>
    <numFmt numFmtId="173" formatCode="0;\-0;;@"/>
    <numFmt numFmtId="174" formatCode="0.000000"/>
  </numFmts>
  <fonts count="84" x14ac:knownFonts="1">
    <font>
      <sz val="10"/>
      <name val="Arial"/>
    </font>
    <font>
      <sz val="11"/>
      <color theme="1"/>
      <name val="Calibri"/>
      <family val="2"/>
      <scheme val="minor"/>
    </font>
    <font>
      <sz val="10"/>
      <name val="Arial"/>
      <family val="2"/>
    </font>
    <font>
      <sz val="8"/>
      <name val="Arial"/>
      <family val="2"/>
    </font>
    <font>
      <b/>
      <sz val="18"/>
      <name val="Arial"/>
      <family val="2"/>
    </font>
    <font>
      <b/>
      <sz val="10"/>
      <name val="Arial"/>
      <family val="2"/>
    </font>
    <font>
      <i/>
      <sz val="8"/>
      <name val="Arial"/>
      <family val="2"/>
    </font>
    <font>
      <sz val="10"/>
      <name val="Arial"/>
      <family val="2"/>
    </font>
    <font>
      <b/>
      <sz val="10"/>
      <name val="Arial"/>
      <family val="2"/>
    </font>
    <font>
      <b/>
      <u/>
      <sz val="10"/>
      <name val="Arial"/>
      <family val="2"/>
    </font>
    <font>
      <i/>
      <sz val="10"/>
      <name val="Arial"/>
      <family val="2"/>
    </font>
    <font>
      <b/>
      <sz val="8"/>
      <color indexed="81"/>
      <name val="Tahoma"/>
      <family val="2"/>
    </font>
    <font>
      <sz val="8"/>
      <color indexed="81"/>
      <name val="Tahoma"/>
      <family val="2"/>
    </font>
    <font>
      <sz val="6"/>
      <name val="Arial"/>
      <family val="2"/>
    </font>
    <font>
      <b/>
      <sz val="12"/>
      <name val="Arial"/>
      <family val="2"/>
    </font>
    <font>
      <sz val="7"/>
      <name val="Arial"/>
      <family val="2"/>
    </font>
    <font>
      <b/>
      <vertAlign val="superscript"/>
      <sz val="10"/>
      <name val="Arial"/>
      <family val="2"/>
    </font>
    <font>
      <sz val="6"/>
      <name val="Arial"/>
      <family val="2"/>
    </font>
    <font>
      <b/>
      <sz val="10"/>
      <color indexed="10"/>
      <name val="Arial"/>
      <family val="2"/>
    </font>
    <font>
      <b/>
      <sz val="8"/>
      <name val="Arial"/>
      <family val="2"/>
    </font>
    <font>
      <sz val="1"/>
      <name val="Arial"/>
      <family val="2"/>
    </font>
    <font>
      <sz val="12"/>
      <color indexed="10"/>
      <name val="Arial"/>
      <family val="2"/>
    </font>
    <font>
      <b/>
      <sz val="14"/>
      <name val="Arial"/>
      <family val="2"/>
    </font>
    <font>
      <u/>
      <sz val="10"/>
      <color indexed="12"/>
      <name val="Arial"/>
      <family val="2"/>
    </font>
    <font>
      <sz val="10"/>
      <name val="Times New Roman"/>
      <family val="1"/>
    </font>
    <font>
      <sz val="12"/>
      <name val="Arial"/>
      <family val="2"/>
    </font>
    <font>
      <b/>
      <i/>
      <sz val="16"/>
      <name val="Arial"/>
      <family val="2"/>
    </font>
    <font>
      <sz val="11"/>
      <name val="Arial"/>
      <family val="2"/>
    </font>
    <font>
      <b/>
      <sz val="11"/>
      <name val="Arial"/>
      <family val="2"/>
    </font>
    <font>
      <b/>
      <u/>
      <sz val="11"/>
      <name val="Arial"/>
      <family val="2"/>
    </font>
    <font>
      <b/>
      <u/>
      <sz val="6"/>
      <name val="Arial"/>
      <family val="2"/>
    </font>
    <font>
      <i/>
      <sz val="6"/>
      <name val="Arial"/>
      <family val="2"/>
    </font>
    <font>
      <b/>
      <i/>
      <sz val="12"/>
      <name val="Arial"/>
      <family val="2"/>
    </font>
    <font>
      <b/>
      <sz val="8"/>
      <name val="Times New Roman"/>
      <family val="1"/>
    </font>
    <font>
      <b/>
      <i/>
      <sz val="6"/>
      <name val="Arial"/>
      <family val="2"/>
    </font>
    <font>
      <sz val="5"/>
      <name val="Arial"/>
      <family val="2"/>
    </font>
    <font>
      <b/>
      <sz val="5"/>
      <name val="Arial"/>
      <family val="2"/>
    </font>
    <font>
      <i/>
      <sz val="5"/>
      <name val="Arial"/>
      <family val="2"/>
    </font>
    <font>
      <b/>
      <sz val="6"/>
      <name val="Arial"/>
      <family val="2"/>
    </font>
    <font>
      <b/>
      <i/>
      <sz val="5"/>
      <name val="Arial"/>
      <family val="2"/>
    </font>
    <font>
      <b/>
      <sz val="10"/>
      <name val="Calibri"/>
      <family val="2"/>
      <scheme val="minor"/>
    </font>
    <font>
      <sz val="10"/>
      <name val="Calibri"/>
      <family val="2"/>
      <scheme val="minor"/>
    </font>
    <font>
      <sz val="11"/>
      <name val="Calibri"/>
      <family val="2"/>
      <scheme val="minor"/>
    </font>
    <font>
      <i/>
      <sz val="11"/>
      <name val="Calibri"/>
      <family val="2"/>
      <scheme val="minor"/>
    </font>
    <font>
      <b/>
      <sz val="11"/>
      <name val="Calibri"/>
      <family val="2"/>
      <scheme val="minor"/>
    </font>
    <font>
      <b/>
      <u/>
      <sz val="14"/>
      <name val="Arial"/>
      <family val="2"/>
    </font>
    <font>
      <b/>
      <sz val="10"/>
      <name val="Arial"/>
      <family val="2"/>
    </font>
    <font>
      <b/>
      <sz val="10"/>
      <color indexed="52"/>
      <name val="Arial"/>
      <family val="2"/>
    </font>
    <font>
      <b/>
      <sz val="9"/>
      <color indexed="52"/>
      <name val="Arial"/>
      <family val="2"/>
    </font>
    <font>
      <b/>
      <sz val="9"/>
      <color indexed="17"/>
      <name val="Arial"/>
      <family val="2"/>
    </font>
    <font>
      <b/>
      <i/>
      <sz val="11"/>
      <color indexed="12"/>
      <name val="Arial"/>
      <family val="2"/>
    </font>
    <font>
      <b/>
      <sz val="9"/>
      <color indexed="10"/>
      <name val="Arial"/>
      <family val="2"/>
    </font>
    <font>
      <b/>
      <sz val="9"/>
      <name val="Arial"/>
      <family val="2"/>
    </font>
    <font>
      <b/>
      <i/>
      <sz val="10"/>
      <name val="Arial"/>
      <family val="2"/>
    </font>
    <font>
      <sz val="10"/>
      <color indexed="52"/>
      <name val="Arial"/>
      <family val="2"/>
    </font>
    <font>
      <b/>
      <i/>
      <sz val="10"/>
      <color indexed="8"/>
      <name val="Arial"/>
      <family val="2"/>
    </font>
    <font>
      <b/>
      <u/>
      <sz val="10"/>
      <color indexed="12"/>
      <name val="Arial"/>
      <family val="2"/>
    </font>
    <font>
      <b/>
      <u/>
      <sz val="10"/>
      <color indexed="52"/>
      <name val="Arial"/>
      <family val="2"/>
    </font>
    <font>
      <u/>
      <sz val="10"/>
      <color indexed="52"/>
      <name val="Arial"/>
      <family val="2"/>
    </font>
    <font>
      <b/>
      <u/>
      <sz val="10"/>
      <color indexed="10"/>
      <name val="Arial"/>
      <family val="2"/>
    </font>
    <font>
      <u/>
      <sz val="10"/>
      <name val="Arial"/>
      <family val="2"/>
    </font>
    <font>
      <b/>
      <i/>
      <u/>
      <sz val="10"/>
      <color indexed="8"/>
      <name val="Arial"/>
      <family val="2"/>
    </font>
    <font>
      <u/>
      <sz val="10"/>
      <color indexed="8"/>
      <name val="Arial"/>
      <family val="2"/>
    </font>
    <font>
      <b/>
      <i/>
      <sz val="8"/>
      <color indexed="17"/>
      <name val="Arial"/>
      <family val="2"/>
    </font>
    <font>
      <b/>
      <sz val="7"/>
      <name val="Arial"/>
      <family val="2"/>
    </font>
    <font>
      <b/>
      <i/>
      <sz val="6"/>
      <color indexed="17"/>
      <name val="Arial"/>
      <family val="2"/>
    </font>
    <font>
      <b/>
      <i/>
      <sz val="7"/>
      <name val="Arial"/>
      <family val="2"/>
    </font>
    <font>
      <b/>
      <i/>
      <sz val="7"/>
      <color indexed="52"/>
      <name val="Arial"/>
      <family val="2"/>
    </font>
    <font>
      <b/>
      <i/>
      <sz val="7"/>
      <color indexed="10"/>
      <name val="Arial"/>
      <family val="2"/>
    </font>
    <font>
      <sz val="10"/>
      <name val="Arial Narrow"/>
      <family val="2"/>
    </font>
    <font>
      <sz val="8"/>
      <name val="Arial Narrow"/>
      <family val="2"/>
    </font>
    <font>
      <b/>
      <sz val="13"/>
      <color indexed="10"/>
      <name val="Arial Narrow"/>
      <family val="2"/>
    </font>
    <font>
      <b/>
      <i/>
      <sz val="11"/>
      <name val="Arial Narrow"/>
      <family val="2"/>
    </font>
    <font>
      <b/>
      <i/>
      <sz val="9"/>
      <color indexed="17"/>
      <name val="Arial"/>
      <family val="2"/>
    </font>
    <font>
      <sz val="11"/>
      <name val="Arial Narrow"/>
      <family val="2"/>
    </font>
    <font>
      <b/>
      <i/>
      <sz val="11"/>
      <color indexed="10"/>
      <name val="Arial"/>
      <family val="2"/>
    </font>
    <font>
      <b/>
      <sz val="9"/>
      <color indexed="81"/>
      <name val="Tahoma"/>
      <family val="2"/>
    </font>
    <font>
      <b/>
      <sz val="8"/>
      <name val="Arial Narrow"/>
      <family val="2"/>
    </font>
    <font>
      <b/>
      <sz val="10"/>
      <name val="Arial Narrow"/>
      <family val="2"/>
    </font>
    <font>
      <b/>
      <sz val="12"/>
      <name val="Calibri"/>
      <family val="2"/>
      <scheme val="minor"/>
    </font>
    <font>
      <u/>
      <sz val="11"/>
      <color rgb="FF000000"/>
      <name val="Calibri"/>
      <family val="2"/>
    </font>
    <font>
      <sz val="11"/>
      <color rgb="FF000000"/>
      <name val="Calibri"/>
      <family val="2"/>
    </font>
    <font>
      <u/>
      <sz val="11"/>
      <name val="Calibri"/>
      <family val="2"/>
      <scheme val="minor"/>
    </font>
    <font>
      <sz val="9"/>
      <color indexed="81"/>
      <name val="Tahoma"/>
      <family val="2"/>
    </font>
  </fonts>
  <fills count="16">
    <fill>
      <patternFill patternType="none"/>
    </fill>
    <fill>
      <patternFill patternType="gray125"/>
    </fill>
    <fill>
      <patternFill patternType="solid">
        <fgColor indexed="42"/>
        <bgColor indexed="64"/>
      </patternFill>
    </fill>
    <fill>
      <patternFill patternType="solid">
        <fgColor indexed="42"/>
        <bgColor indexed="42"/>
      </patternFill>
    </fill>
    <fill>
      <patternFill patternType="solid">
        <fgColor indexed="44"/>
        <bgColor indexed="64"/>
      </patternFill>
    </fill>
    <fill>
      <patternFill patternType="solid">
        <fgColor indexed="57"/>
        <bgColor indexed="64"/>
      </patternFill>
    </fill>
    <fill>
      <patternFill patternType="solid">
        <fgColor indexed="13"/>
        <bgColor indexed="64"/>
      </patternFill>
    </fill>
    <fill>
      <patternFill patternType="solid">
        <fgColor indexed="51"/>
        <bgColor indexed="64"/>
      </patternFill>
    </fill>
    <fill>
      <patternFill patternType="solid">
        <fgColor indexed="45"/>
        <bgColor indexed="64"/>
      </patternFill>
    </fill>
    <fill>
      <patternFill patternType="solid">
        <fgColor rgb="FFCCFFCC"/>
        <bgColor indexed="64"/>
      </patternFill>
    </fill>
    <fill>
      <patternFill patternType="solid">
        <fgColor indexed="41"/>
        <bgColor indexed="41"/>
      </patternFill>
    </fill>
    <fill>
      <patternFill patternType="solid">
        <fgColor indexed="42"/>
        <bgColor indexed="9"/>
      </patternFill>
    </fill>
    <fill>
      <patternFill patternType="solid">
        <fgColor indexed="22"/>
        <bgColor indexed="9"/>
      </patternFill>
    </fill>
    <fill>
      <patternFill patternType="solid">
        <fgColor indexed="26"/>
        <bgColor indexed="9"/>
      </patternFill>
    </fill>
    <fill>
      <patternFill patternType="solid">
        <fgColor rgb="FF339966"/>
        <bgColor indexed="64"/>
      </patternFill>
    </fill>
    <fill>
      <patternFill patternType="solid">
        <fgColor rgb="FF92D050"/>
        <bgColor indexed="64"/>
      </patternFill>
    </fill>
  </fills>
  <borders count="88">
    <border>
      <left/>
      <right/>
      <top/>
      <bottom/>
      <diagonal/>
    </border>
    <border>
      <left/>
      <right/>
      <top style="thick">
        <color indexed="64"/>
      </top>
      <bottom style="thick">
        <color indexed="64"/>
      </bottom>
      <diagonal/>
    </border>
    <border>
      <left/>
      <right/>
      <top style="thick">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ck">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23"/>
      </left>
      <right style="medium">
        <color indexed="23"/>
      </right>
      <top style="thin">
        <color indexed="64"/>
      </top>
      <bottom style="thin">
        <color indexed="64"/>
      </bottom>
      <diagonal/>
    </border>
    <border>
      <left style="medium">
        <color indexed="23"/>
      </left>
      <right style="medium">
        <color indexed="23"/>
      </right>
      <top style="thin">
        <color indexed="8"/>
      </top>
      <bottom style="thin">
        <color indexed="8"/>
      </bottom>
      <diagonal/>
    </border>
    <border>
      <left style="thick">
        <color indexed="23"/>
      </left>
      <right/>
      <top style="thin">
        <color indexed="64"/>
      </top>
      <bottom style="thin">
        <color indexed="64"/>
      </bottom>
      <diagonal/>
    </border>
    <border>
      <left/>
      <right style="thick">
        <color indexed="23"/>
      </right>
      <top style="thin">
        <color indexed="64"/>
      </top>
      <bottom style="thin">
        <color indexed="64"/>
      </bottom>
      <diagonal/>
    </border>
    <border>
      <left style="thick">
        <color indexed="23"/>
      </left>
      <right style="thin">
        <color indexed="64"/>
      </right>
      <top style="thin">
        <color indexed="64"/>
      </top>
      <bottom style="thin">
        <color indexed="64"/>
      </bottom>
      <diagonal/>
    </border>
    <border>
      <left style="medium">
        <color indexed="23"/>
      </left>
      <right style="medium">
        <color indexed="23"/>
      </right>
      <top/>
      <bottom/>
      <diagonal/>
    </border>
    <border>
      <left style="thick">
        <color indexed="47"/>
      </left>
      <right/>
      <top style="thick">
        <color indexed="47"/>
      </top>
      <bottom style="thick">
        <color indexed="23"/>
      </bottom>
      <diagonal/>
    </border>
    <border>
      <left/>
      <right/>
      <top style="thick">
        <color indexed="47"/>
      </top>
      <bottom style="thick">
        <color indexed="23"/>
      </bottom>
      <diagonal/>
    </border>
    <border>
      <left style="medium">
        <color indexed="23"/>
      </left>
      <right style="medium">
        <color indexed="23"/>
      </right>
      <top style="thin">
        <color indexed="64"/>
      </top>
      <bottom style="medium">
        <color indexed="64"/>
      </bottom>
      <diagonal/>
    </border>
    <border>
      <left/>
      <right style="thin">
        <color indexed="64"/>
      </right>
      <top style="thin">
        <color indexed="64"/>
      </top>
      <bottom style="medium">
        <color indexed="64"/>
      </bottom>
      <diagonal/>
    </border>
    <border>
      <left style="thick">
        <color indexed="23"/>
      </left>
      <right style="thin">
        <color indexed="64"/>
      </right>
      <top style="thin">
        <color indexed="64"/>
      </top>
      <bottom style="medium">
        <color indexed="64"/>
      </bottom>
      <diagonal/>
    </border>
    <border>
      <left style="thick">
        <color indexed="23"/>
      </left>
      <right/>
      <top/>
      <bottom style="thin">
        <color indexed="64"/>
      </bottom>
      <diagonal/>
    </border>
    <border>
      <left style="thick">
        <color indexed="23"/>
      </left>
      <right/>
      <top style="thin">
        <color indexed="64"/>
      </top>
      <bottom style="medium">
        <color indexed="64"/>
      </bottom>
      <diagonal/>
    </border>
    <border>
      <left/>
      <right style="thick">
        <color indexed="23"/>
      </right>
      <top style="thin">
        <color indexed="64"/>
      </top>
      <bottom style="medium">
        <color indexed="64"/>
      </bottom>
      <diagonal/>
    </border>
    <border>
      <left style="thin">
        <color indexed="64"/>
      </left>
      <right/>
      <top/>
      <bottom style="medium">
        <color indexed="64"/>
      </bottom>
      <diagonal/>
    </border>
    <border>
      <left style="medium">
        <color indexed="23"/>
      </left>
      <right style="medium">
        <color indexed="23"/>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23"/>
      </left>
      <right style="medium">
        <color indexed="23"/>
      </right>
      <top/>
      <bottom style="thin">
        <color indexed="8"/>
      </bottom>
      <diagonal/>
    </border>
    <border>
      <left style="medium">
        <color indexed="64"/>
      </left>
      <right style="medium">
        <color indexed="23"/>
      </right>
      <top/>
      <bottom style="thin">
        <color indexed="64"/>
      </bottom>
      <diagonal/>
    </border>
    <border>
      <left style="medium">
        <color indexed="64"/>
      </left>
      <right style="medium">
        <color indexed="23"/>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23"/>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23"/>
      </left>
      <right/>
      <top style="thin">
        <color indexed="64"/>
      </top>
      <bottom/>
      <diagonal/>
    </border>
    <border>
      <left/>
      <right style="thick">
        <color indexed="23"/>
      </right>
      <top style="thin">
        <color indexed="64"/>
      </top>
      <bottom/>
      <diagonal/>
    </border>
    <border>
      <left style="thick">
        <color indexed="23"/>
      </left>
      <right style="thin">
        <color indexed="64"/>
      </right>
      <top style="thin">
        <color indexed="64"/>
      </top>
      <bottom/>
      <diagonal/>
    </border>
    <border>
      <left style="medium">
        <color indexed="64"/>
      </left>
      <right style="medium">
        <color indexed="23"/>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ck">
        <color indexed="23"/>
      </left>
      <right style="thick">
        <color indexed="23"/>
      </right>
      <top style="thin">
        <color indexed="64"/>
      </top>
      <bottom style="medium">
        <color indexed="64"/>
      </bottom>
      <diagonal/>
    </border>
    <border>
      <left style="thick">
        <color indexed="23"/>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23"/>
      </right>
      <top style="medium">
        <color indexed="64"/>
      </top>
      <bottom style="thin">
        <color indexed="64"/>
      </bottom>
      <diagonal/>
    </border>
    <border>
      <left style="medium">
        <color indexed="23"/>
      </left>
      <right style="medium">
        <color indexed="23"/>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diagonal/>
    </border>
  </borders>
  <cellStyleXfs count="8">
    <xf numFmtId="0" fontId="0" fillId="0" borderId="0"/>
    <xf numFmtId="0" fontId="23" fillId="0" borderId="0" applyNumberFormat="0" applyFill="0" applyBorder="0" applyAlignment="0" applyProtection="0">
      <alignment vertical="top"/>
      <protection locked="0"/>
    </xf>
    <xf numFmtId="0" fontId="24" fillId="0" borderId="0"/>
    <xf numFmtId="0" fontId="2" fillId="0" borderId="0"/>
    <xf numFmtId="0" fontId="2" fillId="0" borderId="0"/>
    <xf numFmtId="0" fontId="2" fillId="0" borderId="0"/>
    <xf numFmtId="0" fontId="2" fillId="0" borderId="0"/>
    <xf numFmtId="0" fontId="1" fillId="0" borderId="0"/>
  </cellStyleXfs>
  <cellXfs count="1297">
    <xf numFmtId="0" fontId="0" fillId="0" borderId="0" xfId="0"/>
    <xf numFmtId="0" fontId="0" fillId="0" borderId="1" xfId="0" applyFill="1" applyBorder="1"/>
    <xf numFmtId="0" fontId="6" fillId="0" borderId="1" xfId="0" applyFont="1" applyFill="1" applyBorder="1" applyAlignment="1">
      <alignment horizontal="left"/>
    </xf>
    <xf numFmtId="0" fontId="0" fillId="0" borderId="0" xfId="0" applyFill="1"/>
    <xf numFmtId="0" fontId="5" fillId="0" borderId="0" xfId="0" applyFont="1" applyFill="1"/>
    <xf numFmtId="14" fontId="5" fillId="0" borderId="2" xfId="0" applyNumberFormat="1" applyFont="1" applyFill="1" applyBorder="1" applyAlignment="1">
      <alignment vertical="center"/>
    </xf>
    <xf numFmtId="0" fontId="0" fillId="0" borderId="0" xfId="0" applyFill="1" applyProtection="1"/>
    <xf numFmtId="0" fontId="0" fillId="0" borderId="0" xfId="0" applyFill="1" applyBorder="1" applyProtection="1"/>
    <xf numFmtId="0" fontId="5" fillId="0" borderId="0" xfId="0" applyFont="1" applyFill="1" applyAlignment="1">
      <alignment horizontal="center"/>
    </xf>
    <xf numFmtId="0" fontId="7" fillId="2" borderId="3" xfId="0" applyFont="1" applyFill="1" applyBorder="1" applyAlignment="1" applyProtection="1">
      <alignment horizontal="center"/>
      <protection locked="0"/>
    </xf>
    <xf numFmtId="0" fontId="5" fillId="0" borderId="0" xfId="0" applyFont="1" applyFill="1" applyAlignment="1">
      <alignment horizontal="right"/>
    </xf>
    <xf numFmtId="0" fontId="0" fillId="2" borderId="3" xfId="0" applyFill="1" applyBorder="1" applyAlignment="1" applyProtection="1">
      <alignment horizontal="center"/>
      <protection locked="0"/>
    </xf>
    <xf numFmtId="165" fontId="0" fillId="0" borderId="0" xfId="0" applyNumberFormat="1" applyFill="1" applyBorder="1" applyAlignment="1" applyProtection="1">
      <alignment horizontal="center"/>
    </xf>
    <xf numFmtId="14" fontId="5" fillId="0" borderId="0" xfId="0" applyNumberFormat="1" applyFont="1" applyFill="1"/>
    <xf numFmtId="0" fontId="5" fillId="0" borderId="4" xfId="0" applyFont="1" applyFill="1" applyBorder="1"/>
    <xf numFmtId="2" fontId="0" fillId="0" borderId="4" xfId="0" applyNumberFormat="1" applyFill="1" applyBorder="1"/>
    <xf numFmtId="1" fontId="0" fillId="2" borderId="4" xfId="0" applyNumberFormat="1" applyFill="1" applyBorder="1" applyAlignment="1" applyProtection="1">
      <alignment horizontal="center"/>
      <protection locked="0"/>
    </xf>
    <xf numFmtId="164" fontId="0" fillId="2" borderId="4" xfId="0" applyNumberFormat="1" applyFill="1" applyBorder="1" applyAlignment="1" applyProtection="1">
      <alignment horizontal="center"/>
      <protection locked="0"/>
    </xf>
    <xf numFmtId="0" fontId="5" fillId="0" borderId="5" xfId="0" applyFont="1" applyFill="1" applyBorder="1"/>
    <xf numFmtId="0" fontId="5" fillId="0" borderId="6" xfId="0" applyFont="1" applyFill="1" applyBorder="1"/>
    <xf numFmtId="0" fontId="5" fillId="0" borderId="7" xfId="0" applyFont="1" applyFill="1" applyBorder="1"/>
    <xf numFmtId="2" fontId="0" fillId="3" borderId="4" xfId="0" applyNumberFormat="1" applyFill="1" applyBorder="1" applyAlignment="1" applyProtection="1">
      <alignment horizontal="center"/>
      <protection locked="0"/>
    </xf>
    <xf numFmtId="0" fontId="5" fillId="0" borderId="0" xfId="0" applyFont="1" applyFill="1" applyBorder="1"/>
    <xf numFmtId="2" fontId="0" fillId="2" borderId="4" xfId="0" applyNumberFormat="1" applyFill="1" applyBorder="1" applyAlignment="1" applyProtection="1">
      <alignment horizontal="center"/>
      <protection locked="0"/>
    </xf>
    <xf numFmtId="0" fontId="0" fillId="2" borderId="4" xfId="0" applyFill="1" applyBorder="1" applyAlignment="1" applyProtection="1">
      <alignment horizontal="center"/>
      <protection locked="0"/>
    </xf>
    <xf numFmtId="164" fontId="0" fillId="0" borderId="4" xfId="0" applyNumberFormat="1" applyFill="1" applyBorder="1"/>
    <xf numFmtId="0" fontId="0" fillId="0" borderId="0" xfId="0" applyFill="1" applyBorder="1"/>
    <xf numFmtId="0" fontId="0" fillId="0" borderId="3" xfId="0" applyFill="1" applyBorder="1"/>
    <xf numFmtId="0" fontId="9" fillId="0" borderId="0" xfId="0" applyFont="1" applyFill="1" applyBorder="1"/>
    <xf numFmtId="0" fontId="0" fillId="0" borderId="8" xfId="0" applyFill="1" applyBorder="1" applyProtection="1"/>
    <xf numFmtId="0" fontId="0" fillId="0" borderId="4" xfId="0" applyFill="1" applyBorder="1" applyProtection="1"/>
    <xf numFmtId="0" fontId="5" fillId="0" borderId="9" xfId="0" applyFont="1" applyFill="1" applyBorder="1" applyAlignment="1">
      <alignment horizontal="right"/>
    </xf>
    <xf numFmtId="0" fontId="5" fillId="0" borderId="4" xfId="0" applyFont="1" applyBorder="1"/>
    <xf numFmtId="0" fontId="5" fillId="0" borderId="0" xfId="0" applyFont="1"/>
    <xf numFmtId="0" fontId="9" fillId="4" borderId="10" xfId="0" applyFont="1" applyFill="1" applyBorder="1" applyAlignment="1">
      <alignment horizontal="center"/>
    </xf>
    <xf numFmtId="0" fontId="9" fillId="4" borderId="11" xfId="0" applyFont="1" applyFill="1" applyBorder="1"/>
    <xf numFmtId="0" fontId="7" fillId="0" borderId="12" xfId="0" applyFont="1" applyFill="1" applyBorder="1" applyAlignment="1">
      <alignment horizontal="right"/>
    </xf>
    <xf numFmtId="0" fontId="0" fillId="0" borderId="0" xfId="0" applyBorder="1"/>
    <xf numFmtId="0" fontId="7" fillId="4" borderId="8" xfId="0" applyFont="1" applyFill="1" applyBorder="1" applyAlignment="1">
      <alignment horizontal="center"/>
    </xf>
    <xf numFmtId="0" fontId="0" fillId="4" borderId="13" xfId="0" applyFill="1" applyBorder="1" applyAlignment="1">
      <alignment horizontal="center"/>
    </xf>
    <xf numFmtId="0" fontId="0" fillId="4" borderId="3" xfId="0" applyFill="1" applyBorder="1"/>
    <xf numFmtId="0" fontId="9" fillId="5" borderId="10" xfId="0" applyFont="1" applyFill="1" applyBorder="1" applyAlignment="1">
      <alignment horizontal="center"/>
    </xf>
    <xf numFmtId="0" fontId="9" fillId="5" borderId="11" xfId="0" applyFont="1" applyFill="1" applyBorder="1"/>
    <xf numFmtId="0" fontId="0" fillId="5" borderId="8" xfId="0" applyFill="1" applyBorder="1" applyAlignment="1">
      <alignment horizontal="center"/>
    </xf>
    <xf numFmtId="0" fontId="9" fillId="6" borderId="10" xfId="0" applyFont="1" applyFill="1" applyBorder="1" applyAlignment="1">
      <alignment horizontal="center"/>
    </xf>
    <xf numFmtId="0" fontId="9" fillId="6" borderId="11" xfId="0" applyFont="1" applyFill="1" applyBorder="1"/>
    <xf numFmtId="0" fontId="0" fillId="6" borderId="14" xfId="0" applyFill="1" applyBorder="1"/>
    <xf numFmtId="0" fontId="0" fillId="6" borderId="8" xfId="0" applyFill="1" applyBorder="1" applyAlignment="1">
      <alignment horizontal="center"/>
    </xf>
    <xf numFmtId="0" fontId="0" fillId="6" borderId="0" xfId="0" applyFill="1" applyBorder="1"/>
    <xf numFmtId="0" fontId="0" fillId="6" borderId="7" xfId="0" applyFill="1" applyBorder="1"/>
    <xf numFmtId="0" fontId="0" fillId="6" borderId="13" xfId="0" applyFill="1" applyBorder="1" applyAlignment="1">
      <alignment horizontal="center"/>
    </xf>
    <xf numFmtId="0" fontId="0" fillId="6" borderId="3" xfId="0" applyFill="1" applyBorder="1"/>
    <xf numFmtId="0" fontId="0" fillId="6" borderId="15" xfId="0" applyFill="1" applyBorder="1"/>
    <xf numFmtId="0" fontId="9" fillId="7" borderId="10" xfId="0" applyFont="1" applyFill="1" applyBorder="1" applyAlignment="1">
      <alignment horizontal="center"/>
    </xf>
    <xf numFmtId="0" fontId="9" fillId="7" borderId="11" xfId="0" applyFont="1" applyFill="1" applyBorder="1"/>
    <xf numFmtId="0" fontId="0" fillId="7" borderId="14" xfId="0" applyFill="1" applyBorder="1"/>
    <xf numFmtId="0" fontId="0" fillId="7" borderId="8" xfId="0" applyFill="1" applyBorder="1" applyAlignment="1">
      <alignment horizontal="center"/>
    </xf>
    <xf numFmtId="0" fontId="0" fillId="7" borderId="0" xfId="0" applyFill="1" applyBorder="1"/>
    <xf numFmtId="0" fontId="0" fillId="7" borderId="13" xfId="0" applyFill="1" applyBorder="1" applyAlignment="1">
      <alignment horizontal="center"/>
    </xf>
    <xf numFmtId="0" fontId="0" fillId="7" borderId="3" xfId="0" applyFill="1" applyBorder="1"/>
    <xf numFmtId="0" fontId="9" fillId="8" borderId="10" xfId="0" applyFont="1" applyFill="1" applyBorder="1" applyAlignment="1">
      <alignment horizontal="center"/>
    </xf>
    <xf numFmtId="0" fontId="9" fillId="8" borderId="11" xfId="0" applyFont="1" applyFill="1" applyBorder="1"/>
    <xf numFmtId="0" fontId="0" fillId="8" borderId="8" xfId="0" applyFill="1" applyBorder="1" applyAlignment="1">
      <alignment horizontal="center"/>
    </xf>
    <xf numFmtId="0" fontId="0" fillId="8" borderId="0" xfId="0" applyFill="1" applyBorder="1"/>
    <xf numFmtId="0" fontId="0" fillId="8" borderId="13" xfId="0" applyFill="1" applyBorder="1" applyAlignment="1">
      <alignment horizontal="center"/>
    </xf>
    <xf numFmtId="0" fontId="0" fillId="8" borderId="3" xfId="0" applyFill="1" applyBorder="1"/>
    <xf numFmtId="2" fontId="0" fillId="0" borderId="0" xfId="0" applyNumberFormat="1"/>
    <xf numFmtId="14" fontId="0" fillId="0" borderId="0" xfId="0" applyNumberFormat="1" applyFill="1" applyBorder="1" applyAlignment="1">
      <alignment horizontal="center"/>
    </xf>
    <xf numFmtId="0" fontId="5" fillId="0" borderId="0" xfId="0" applyFont="1" applyFill="1" applyAlignment="1"/>
    <xf numFmtId="0" fontId="5" fillId="0" borderId="0" xfId="0" applyFont="1" applyAlignment="1">
      <alignment horizontal="right"/>
    </xf>
    <xf numFmtId="0" fontId="0" fillId="0" borderId="3" xfId="0" applyBorder="1"/>
    <xf numFmtId="0" fontId="0" fillId="0" borderId="16" xfId="0" applyBorder="1"/>
    <xf numFmtId="0" fontId="5" fillId="0" borderId="0" xfId="0" applyFont="1" applyFill="1" applyBorder="1" applyAlignment="1">
      <alignment horizontal="right"/>
    </xf>
    <xf numFmtId="0" fontId="5" fillId="0" borderId="0" xfId="0" applyFont="1" applyFill="1" applyBorder="1" applyAlignment="1">
      <alignment horizontal="center"/>
    </xf>
    <xf numFmtId="0" fontId="5" fillId="0" borderId="0" xfId="0" applyFont="1" applyFill="1" applyBorder="1" applyAlignment="1">
      <alignment horizontal="left"/>
    </xf>
    <xf numFmtId="0" fontId="5" fillId="0" borderId="3" xfId="0" applyFont="1" applyFill="1" applyBorder="1"/>
    <xf numFmtId="3" fontId="0" fillId="0" borderId="4" xfId="0" applyNumberFormat="1" applyFill="1" applyBorder="1"/>
    <xf numFmtId="0" fontId="0" fillId="0" borderId="0" xfId="0" applyFill="1" applyBorder="1" applyAlignment="1">
      <alignment horizontal="center"/>
    </xf>
    <xf numFmtId="0" fontId="5" fillId="0" borderId="4" xfId="0" applyFont="1" applyFill="1" applyBorder="1" applyAlignment="1">
      <alignment horizontal="center"/>
    </xf>
    <xf numFmtId="0" fontId="8" fillId="0" borderId="3" xfId="0" applyFont="1" applyFill="1" applyBorder="1"/>
    <xf numFmtId="0" fontId="8" fillId="0" borderId="0" xfId="0" applyFont="1" applyFill="1" applyBorder="1"/>
    <xf numFmtId="3" fontId="7" fillId="0" borderId="4" xfId="0" applyNumberFormat="1" applyFont="1" applyFill="1" applyBorder="1"/>
    <xf numFmtId="0" fontId="8" fillId="0" borderId="4" xfId="0" applyFont="1" applyFill="1" applyBorder="1"/>
    <xf numFmtId="0" fontId="0" fillId="0" borderId="4" xfId="0" applyBorder="1"/>
    <xf numFmtId="2" fontId="0" fillId="0" borderId="4" xfId="0" applyNumberFormat="1" applyBorder="1"/>
    <xf numFmtId="0" fontId="5" fillId="0" borderId="4" xfId="0" applyFont="1" applyFill="1" applyBorder="1" applyAlignment="1"/>
    <xf numFmtId="0" fontId="0" fillId="0" borderId="4" xfId="0" applyFill="1" applyBorder="1"/>
    <xf numFmtId="0" fontId="0" fillId="0" borderId="4" xfId="0" applyFill="1" applyBorder="1" applyAlignment="1" applyProtection="1">
      <alignment horizontal="right"/>
    </xf>
    <xf numFmtId="167" fontId="0" fillId="2" borderId="4" xfId="0" applyNumberFormat="1" applyFill="1" applyBorder="1" applyAlignment="1" applyProtection="1">
      <alignment horizontal="center"/>
      <protection locked="0"/>
    </xf>
    <xf numFmtId="0" fontId="0" fillId="4" borderId="8" xfId="0" applyFill="1" applyBorder="1" applyAlignment="1">
      <alignment horizontal="center"/>
    </xf>
    <xf numFmtId="0" fontId="0" fillId="0" borderId="0" xfId="0" applyFont="1" applyFill="1" applyBorder="1" applyProtection="1"/>
    <xf numFmtId="0" fontId="4" fillId="0" borderId="17" xfId="0" applyFont="1" applyFill="1" applyBorder="1" applyAlignment="1"/>
    <xf numFmtId="0" fontId="4" fillId="0" borderId="1" xfId="0" applyFont="1" applyFill="1" applyBorder="1" applyAlignment="1"/>
    <xf numFmtId="0" fontId="0" fillId="0" borderId="0" xfId="0"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166" fontId="7" fillId="0" borderId="4" xfId="0" applyNumberFormat="1" applyFont="1" applyBorder="1" applyAlignment="1">
      <alignment horizontal="center"/>
    </xf>
    <xf numFmtId="0" fontId="0" fillId="0" borderId="5" xfId="0" applyBorder="1" applyAlignment="1">
      <alignment horizontal="center"/>
    </xf>
    <xf numFmtId="167" fontId="0" fillId="0" borderId="6" xfId="0" applyNumberFormat="1" applyBorder="1" applyAlignment="1">
      <alignment horizontal="center"/>
    </xf>
    <xf numFmtId="166" fontId="0" fillId="0" borderId="0" xfId="0" applyNumberFormat="1" applyFill="1" applyBorder="1" applyAlignment="1" applyProtection="1">
      <alignment horizontal="center"/>
    </xf>
    <xf numFmtId="166" fontId="7" fillId="0" borderId="0" xfId="0" applyNumberFormat="1" applyFont="1" applyBorder="1" applyAlignment="1">
      <alignment horizontal="center"/>
    </xf>
    <xf numFmtId="0" fontId="0" fillId="0" borderId="15" xfId="0" applyFill="1" applyBorder="1" applyProtection="1"/>
    <xf numFmtId="0" fontId="7" fillId="0" borderId="0" xfId="0" applyFont="1" applyBorder="1" applyAlignment="1"/>
    <xf numFmtId="0" fontId="0" fillId="0" borderId="7" xfId="0" applyFill="1" applyBorder="1" applyProtection="1"/>
    <xf numFmtId="0" fontId="0" fillId="0" borderId="5" xfId="0" applyFill="1" applyBorder="1" applyAlignment="1">
      <alignment horizontal="center"/>
    </xf>
    <xf numFmtId="0" fontId="0" fillId="0" borderId="9" xfId="0" applyBorder="1"/>
    <xf numFmtId="0" fontId="0" fillId="0" borderId="12" xfId="0" applyBorder="1"/>
    <xf numFmtId="0" fontId="19" fillId="0" borderId="12" xfId="0" applyFont="1" applyFill="1" applyBorder="1" applyAlignment="1">
      <alignment horizontal="right"/>
    </xf>
    <xf numFmtId="0" fontId="0" fillId="0" borderId="18" xfId="0" applyBorder="1"/>
    <xf numFmtId="0" fontId="20" fillId="0" borderId="13" xfId="0" applyFont="1" applyFill="1" applyBorder="1" applyProtection="1"/>
    <xf numFmtId="2" fontId="0" fillId="0" borderId="0" xfId="0" applyNumberFormat="1" applyFill="1" applyBorder="1" applyAlignment="1" applyProtection="1">
      <alignment horizontal="center"/>
    </xf>
    <xf numFmtId="0" fontId="5" fillId="0" borderId="0" xfId="0" applyFont="1" applyFill="1" applyBorder="1" applyAlignment="1" applyProtection="1">
      <alignment horizontal="left"/>
    </xf>
    <xf numFmtId="0" fontId="5" fillId="0" borderId="0" xfId="0" applyFont="1" applyFill="1" applyBorder="1" applyProtection="1"/>
    <xf numFmtId="0" fontId="0" fillId="0" borderId="0" xfId="0" applyFill="1" applyBorder="1" applyAlignment="1" applyProtection="1">
      <alignment horizontal="right"/>
    </xf>
    <xf numFmtId="0" fontId="5" fillId="0" borderId="0" xfId="0" quotePrefix="1" applyFont="1" applyFill="1" applyBorder="1" applyProtection="1"/>
    <xf numFmtId="166" fontId="7" fillId="0" borderId="0" xfId="0" applyNumberFormat="1" applyFont="1" applyFill="1" applyBorder="1" applyAlignment="1" applyProtection="1">
      <alignment horizontal="center"/>
    </xf>
    <xf numFmtId="1" fontId="0" fillId="0" borderId="0" xfId="0" applyNumberFormat="1" applyFill="1" applyBorder="1" applyAlignment="1" applyProtection="1">
      <alignment horizontal="center"/>
    </xf>
    <xf numFmtId="0" fontId="8" fillId="0" borderId="0" xfId="0" applyFont="1" applyFill="1" applyBorder="1" applyProtection="1"/>
    <xf numFmtId="164" fontId="0" fillId="0" borderId="0" xfId="0" applyNumberFormat="1" applyFill="1" applyBorder="1" applyAlignment="1" applyProtection="1">
      <alignment horizontal="center"/>
    </xf>
    <xf numFmtId="164" fontId="0" fillId="0" borderId="3" xfId="0" applyNumberFormat="1" applyFill="1" applyBorder="1" applyAlignment="1" applyProtection="1">
      <alignment horizontal="center"/>
    </xf>
    <xf numFmtId="2" fontId="0" fillId="0" borderId="3" xfId="0" applyNumberFormat="1" applyFill="1" applyBorder="1" applyAlignment="1" applyProtection="1">
      <alignment horizontal="center"/>
    </xf>
    <xf numFmtId="0" fontId="5" fillId="0" borderId="0" xfId="0" applyFont="1" applyFill="1" applyAlignment="1" applyProtection="1">
      <alignment horizontal="left"/>
    </xf>
    <xf numFmtId="0" fontId="0" fillId="0" borderId="0" xfId="0" applyProtection="1"/>
    <xf numFmtId="3" fontId="0" fillId="0" borderId="0" xfId="0" applyNumberFormat="1" applyFill="1" applyBorder="1" applyProtection="1"/>
    <xf numFmtId="1" fontId="0" fillId="0" borderId="0" xfId="0" applyNumberFormat="1" applyProtection="1"/>
    <xf numFmtId="0" fontId="0" fillId="0" borderId="0" xfId="0" applyBorder="1" applyProtection="1"/>
    <xf numFmtId="9" fontId="10" fillId="0" borderId="0" xfId="0" applyNumberFormat="1" applyFont="1" applyFill="1" applyBorder="1" applyAlignment="1" applyProtection="1">
      <alignment horizontal="center"/>
    </xf>
    <xf numFmtId="0" fontId="9" fillId="0" borderId="0" xfId="0" applyFont="1" applyFill="1" applyBorder="1" applyProtection="1"/>
    <xf numFmtId="0" fontId="2" fillId="0" borderId="0" xfId="0" applyFont="1" applyFill="1" applyBorder="1" applyProtection="1"/>
    <xf numFmtId="0" fontId="0" fillId="0" borderId="0" xfId="0" applyFill="1" applyBorder="1" applyAlignment="1" applyProtection="1">
      <alignment horizontal="center"/>
    </xf>
    <xf numFmtId="0" fontId="5" fillId="0" borderId="0" xfId="0" applyFont="1" applyFill="1" applyAlignment="1" applyProtection="1">
      <alignment horizontal="right"/>
    </xf>
    <xf numFmtId="0" fontId="17" fillId="0" borderId="0" xfId="0" applyFont="1" applyAlignment="1" applyProtection="1">
      <alignment horizontal="center"/>
      <protection locked="0"/>
    </xf>
    <xf numFmtId="49" fontId="13" fillId="0" borderId="0" xfId="0" applyNumberFormat="1" applyFont="1" applyFill="1" applyAlignment="1" applyProtection="1">
      <alignment horizontal="right"/>
      <protection locked="0"/>
    </xf>
    <xf numFmtId="0" fontId="0" fillId="0" borderId="13" xfId="0" applyBorder="1" applyAlignment="1">
      <alignment horizontal="center"/>
    </xf>
    <xf numFmtId="0" fontId="7" fillId="4" borderId="7" xfId="0" applyFont="1" applyFill="1" applyBorder="1" applyAlignment="1">
      <alignment horizontal="right"/>
    </xf>
    <xf numFmtId="0" fontId="9" fillId="4" borderId="14" xfId="0" applyFont="1" applyFill="1" applyBorder="1" applyAlignment="1">
      <alignment horizontal="right"/>
    </xf>
    <xf numFmtId="0" fontId="9" fillId="5" borderId="14" xfId="0" applyFont="1" applyFill="1" applyBorder="1" applyAlignment="1">
      <alignment horizontal="right"/>
    </xf>
    <xf numFmtId="0" fontId="9" fillId="8" borderId="14" xfId="0" applyFont="1" applyFill="1" applyBorder="1" applyAlignment="1">
      <alignment horizontal="right"/>
    </xf>
    <xf numFmtId="0" fontId="0" fillId="4" borderId="0" xfId="0" applyFill="1" applyBorder="1" applyAlignment="1">
      <alignment horizontal="left"/>
    </xf>
    <xf numFmtId="0" fontId="0" fillId="4" borderId="3" xfId="0" applyFill="1" applyBorder="1" applyAlignment="1">
      <alignment horizontal="left"/>
    </xf>
    <xf numFmtId="166" fontId="0" fillId="0" borderId="0" xfId="0" applyNumberFormat="1"/>
    <xf numFmtId="0" fontId="0" fillId="0" borderId="4" xfId="0" applyFill="1" applyBorder="1" applyAlignment="1">
      <alignment horizontal="center"/>
    </xf>
    <xf numFmtId="166" fontId="0" fillId="0" borderId="4" xfId="0" applyNumberFormat="1" applyFill="1" applyBorder="1" applyAlignment="1">
      <alignment horizontal="center"/>
    </xf>
    <xf numFmtId="3" fontId="0" fillId="0" borderId="4" xfId="0" applyNumberFormat="1" applyBorder="1" applyAlignment="1">
      <alignment horizontal="center"/>
    </xf>
    <xf numFmtId="0" fontId="0" fillId="0" borderId="4" xfId="0" applyBorder="1" applyAlignment="1">
      <alignment horizontal="center"/>
    </xf>
    <xf numFmtId="2" fontId="0" fillId="0" borderId="0" xfId="0" applyNumberFormat="1" applyProtection="1">
      <protection locked="0"/>
    </xf>
    <xf numFmtId="166" fontId="0" fillId="4" borderId="7" xfId="0" applyNumberFormat="1" applyFill="1" applyBorder="1" applyAlignment="1" applyProtection="1">
      <alignment horizontal="right"/>
      <protection locked="0"/>
    </xf>
    <xf numFmtId="166" fontId="0" fillId="4" borderId="7" xfId="0" applyNumberFormat="1" applyFill="1" applyBorder="1" applyProtection="1">
      <protection locked="0"/>
    </xf>
    <xf numFmtId="166" fontId="0" fillId="4" borderId="15" xfId="0" applyNumberFormat="1" applyFill="1" applyBorder="1" applyProtection="1">
      <protection locked="0"/>
    </xf>
    <xf numFmtId="166" fontId="7" fillId="4" borderId="7" xfId="0" applyNumberFormat="1" applyFont="1" applyFill="1" applyBorder="1" applyAlignment="1" applyProtection="1">
      <alignment horizontal="right"/>
      <protection locked="0"/>
    </xf>
    <xf numFmtId="166" fontId="21" fillId="0" borderId="0" xfId="0" applyNumberFormat="1" applyFont="1" applyAlignment="1">
      <alignment horizontal="center"/>
    </xf>
    <xf numFmtId="166" fontId="0" fillId="0" borderId="4" xfId="0" applyNumberFormat="1" applyFill="1" applyBorder="1" applyAlignment="1" applyProtection="1">
      <alignment horizontal="center"/>
    </xf>
    <xf numFmtId="2" fontId="0" fillId="0" borderId="4" xfId="0" applyNumberFormat="1" applyBorder="1" applyAlignment="1">
      <alignment horizontal="center"/>
    </xf>
    <xf numFmtId="2" fontId="21" fillId="0" borderId="0" xfId="0" applyNumberFormat="1" applyFont="1" applyAlignment="1">
      <alignment horizontal="center"/>
    </xf>
    <xf numFmtId="167" fontId="0" fillId="2" borderId="6" xfId="0" applyNumberFormat="1" applyFill="1" applyBorder="1" applyAlignment="1" applyProtection="1">
      <alignment horizontal="center"/>
      <protection locked="0"/>
    </xf>
    <xf numFmtId="167" fontId="7" fillId="2" borderId="4" xfId="0" applyNumberFormat="1" applyFont="1" applyFill="1" applyBorder="1" applyAlignment="1" applyProtection="1">
      <alignment horizontal="center"/>
      <protection locked="0"/>
    </xf>
    <xf numFmtId="168" fontId="0" fillId="2" borderId="5" xfId="0" applyNumberFormat="1" applyFill="1" applyBorder="1" applyAlignment="1" applyProtection="1">
      <alignment horizontal="center"/>
      <protection locked="0"/>
    </xf>
    <xf numFmtId="168" fontId="7" fillId="2" borderId="5" xfId="0" applyNumberFormat="1" applyFont="1" applyFill="1" applyBorder="1" applyAlignment="1" applyProtection="1">
      <alignment horizontal="center"/>
      <protection locked="0"/>
    </xf>
    <xf numFmtId="167" fontId="0" fillId="0" borderId="0" xfId="0" applyNumberFormat="1" applyFill="1" applyBorder="1" applyAlignment="1" applyProtection="1">
      <alignment horizontal="center"/>
      <protection locked="0"/>
    </xf>
    <xf numFmtId="0" fontId="0" fillId="7" borderId="7" xfId="0" applyFill="1" applyBorder="1" applyProtection="1">
      <protection locked="0"/>
    </xf>
    <xf numFmtId="0" fontId="0" fillId="7" borderId="15" xfId="0" applyFill="1" applyBorder="1" applyProtection="1">
      <protection locked="0"/>
    </xf>
    <xf numFmtId="164" fontId="0" fillId="8" borderId="7" xfId="0" applyNumberFormat="1" applyFill="1" applyBorder="1" applyAlignment="1" applyProtection="1">
      <alignment horizontal="right"/>
    </xf>
    <xf numFmtId="164" fontId="0" fillId="8" borderId="15" xfId="0" applyNumberFormat="1" applyFill="1" applyBorder="1" applyAlignment="1" applyProtection="1">
      <alignment horizontal="right"/>
    </xf>
    <xf numFmtId="0" fontId="0" fillId="0" borderId="0" xfId="0" applyProtection="1">
      <protection locked="0"/>
    </xf>
    <xf numFmtId="0" fontId="7" fillId="0" borderId="0" xfId="0" applyFont="1" applyAlignment="1" applyProtection="1">
      <protection locked="0"/>
    </xf>
    <xf numFmtId="164" fontId="0" fillId="2" borderId="4" xfId="0" applyNumberFormat="1" applyFill="1" applyBorder="1" applyProtection="1">
      <protection locked="0"/>
    </xf>
    <xf numFmtId="164" fontId="0" fillId="0" borderId="0" xfId="0" applyNumberFormat="1" applyFill="1" applyBorder="1" applyAlignment="1" applyProtection="1">
      <alignment horizontal="right"/>
    </xf>
    <xf numFmtId="0" fontId="2" fillId="5" borderId="0" xfId="0" applyFont="1" applyFill="1" applyBorder="1" applyAlignment="1" applyProtection="1">
      <alignment horizontal="left"/>
      <protection locked="0"/>
    </xf>
    <xf numFmtId="164" fontId="0" fillId="5" borderId="7" xfId="0" applyNumberFormat="1" applyFill="1" applyBorder="1" applyAlignment="1" applyProtection="1">
      <alignment horizontal="right"/>
      <protection locked="0"/>
    </xf>
    <xf numFmtId="2" fontId="5" fillId="2" borderId="4" xfId="0" applyNumberFormat="1" applyFont="1" applyFill="1" applyBorder="1" applyProtection="1">
      <protection locked="0"/>
    </xf>
    <xf numFmtId="166" fontId="0" fillId="0" borderId="4" xfId="0" applyNumberFormat="1" applyBorder="1" applyAlignment="1">
      <alignment horizontal="right"/>
    </xf>
    <xf numFmtId="2" fontId="5" fillId="2" borderId="4" xfId="0" applyNumberFormat="1" applyFont="1" applyFill="1" applyBorder="1" applyAlignment="1" applyProtection="1">
      <alignment horizontal="right"/>
      <protection locked="0"/>
    </xf>
    <xf numFmtId="2" fontId="7" fillId="2" borderId="4" xfId="0" applyNumberFormat="1" applyFont="1" applyFill="1" applyBorder="1" applyAlignment="1" applyProtection="1">
      <alignment horizontal="center"/>
      <protection locked="0"/>
    </xf>
    <xf numFmtId="0" fontId="7" fillId="4" borderId="0" xfId="0" applyFont="1" applyFill="1" applyBorder="1" applyProtection="1">
      <protection locked="0"/>
    </xf>
    <xf numFmtId="0" fontId="0" fillId="4" borderId="0" xfId="0" applyFill="1" applyBorder="1" applyProtection="1">
      <protection locked="0"/>
    </xf>
    <xf numFmtId="166" fontId="0" fillId="4" borderId="15" xfId="0" applyNumberFormat="1" applyFill="1" applyBorder="1" applyAlignment="1" applyProtection="1">
      <alignment horizontal="right"/>
      <protection locked="0"/>
    </xf>
    <xf numFmtId="0" fontId="0" fillId="0" borderId="14" xfId="0" applyBorder="1"/>
    <xf numFmtId="0" fontId="0" fillId="0" borderId="7" xfId="0" applyBorder="1"/>
    <xf numFmtId="0" fontId="19" fillId="0" borderId="7" xfId="0" applyFont="1" applyFill="1" applyBorder="1" applyAlignment="1">
      <alignment horizontal="right"/>
    </xf>
    <xf numFmtId="0" fontId="0" fillId="0" borderId="15" xfId="0" applyBorder="1"/>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166" fontId="5" fillId="0" borderId="9" xfId="0" applyNumberFormat="1" applyFont="1" applyBorder="1" applyAlignment="1">
      <alignment horizontal="center" vertical="center" wrapText="1"/>
    </xf>
    <xf numFmtId="166" fontId="5" fillId="0" borderId="18" xfId="0" applyNumberFormat="1" applyFont="1" applyBorder="1" applyAlignment="1">
      <alignment horizontal="center" vertical="center" wrapText="1"/>
    </xf>
    <xf numFmtId="0" fontId="5" fillId="0" borderId="9" xfId="0" applyFont="1" applyFill="1" applyBorder="1" applyAlignment="1" applyProtection="1">
      <alignment horizontal="center" vertical="center" wrapText="1"/>
    </xf>
    <xf numFmtId="0" fontId="5" fillId="0" borderId="18" xfId="0" applyFont="1" applyFill="1" applyBorder="1" applyAlignment="1" applyProtection="1">
      <alignment horizontal="center" vertical="center" wrapText="1"/>
    </xf>
    <xf numFmtId="0" fontId="7" fillId="0" borderId="0" xfId="0" applyFont="1" applyFill="1" applyBorder="1" applyAlignment="1" applyProtection="1">
      <alignment horizontal="center"/>
      <protection locked="0"/>
    </xf>
    <xf numFmtId="0" fontId="15" fillId="0" borderId="0" xfId="0" applyFont="1" applyFill="1" applyBorder="1" applyAlignment="1" applyProtection="1"/>
    <xf numFmtId="166" fontId="0" fillId="0" borderId="4" xfId="0" applyNumberFormat="1" applyBorder="1" applyAlignment="1">
      <alignment horizontal="center"/>
    </xf>
    <xf numFmtId="167" fontId="0" fillId="0" borderId="0" xfId="0" applyNumberFormat="1" applyFill="1" applyBorder="1" applyAlignment="1">
      <alignment horizontal="center"/>
    </xf>
    <xf numFmtId="0" fontId="20" fillId="0" borderId="0" xfId="0" applyFont="1" applyFill="1" applyBorder="1" applyProtection="1"/>
    <xf numFmtId="0" fontId="5" fillId="0" borderId="4" xfId="0" applyFont="1" applyBorder="1" applyAlignment="1">
      <alignment horizontal="center"/>
    </xf>
    <xf numFmtId="166" fontId="0" fillId="2" borderId="5" xfId="0" applyNumberFormat="1" applyFill="1" applyBorder="1" applyAlignment="1" applyProtection="1">
      <alignment horizontal="center"/>
      <protection locked="0"/>
    </xf>
    <xf numFmtId="166" fontId="0" fillId="2" borderId="4" xfId="0" applyNumberFormat="1" applyFill="1" applyBorder="1" applyAlignment="1" applyProtection="1">
      <alignment horizontal="center"/>
      <protection locked="0"/>
    </xf>
    <xf numFmtId="164" fontId="7" fillId="2" borderId="4" xfId="0" applyNumberFormat="1" applyFont="1" applyFill="1" applyBorder="1" applyAlignment="1" applyProtection="1">
      <alignment horizontal="center"/>
      <protection locked="0"/>
    </xf>
    <xf numFmtId="167" fontId="0" fillId="0" borderId="0" xfId="0" applyNumberFormat="1" applyFill="1" applyBorder="1" applyAlignment="1" applyProtection="1">
      <alignment horizontal="center"/>
    </xf>
    <xf numFmtId="168" fontId="0" fillId="0" borderId="0" xfId="0" applyNumberFormat="1" applyFill="1" applyBorder="1" applyAlignment="1" applyProtection="1">
      <alignment horizontal="center"/>
    </xf>
    <xf numFmtId="0" fontId="0" fillId="0" borderId="9" xfId="0" applyBorder="1" applyProtection="1">
      <protection locked="0"/>
    </xf>
    <xf numFmtId="0" fontId="0" fillId="0" borderId="12" xfId="0" applyBorder="1" applyProtection="1">
      <protection locked="0"/>
    </xf>
    <xf numFmtId="0" fontId="0" fillId="0" borderId="0" xfId="0" applyAlignment="1">
      <alignment horizontal="left"/>
    </xf>
    <xf numFmtId="0" fontId="0" fillId="0" borderId="0" xfId="0" applyAlignment="1"/>
    <xf numFmtId="0" fontId="5" fillId="0" borderId="0" xfId="0" applyFont="1" applyAlignment="1">
      <alignment horizontal="left"/>
    </xf>
    <xf numFmtId="0" fontId="5" fillId="0" borderId="0" xfId="0" applyFont="1" applyAlignment="1"/>
    <xf numFmtId="0" fontId="0" fillId="0" borderId="0" xfId="0" applyAlignment="1">
      <alignment vertical="top"/>
    </xf>
    <xf numFmtId="0" fontId="0" fillId="0" borderId="0" xfId="0" applyFill="1" applyBorder="1" applyAlignment="1"/>
    <xf numFmtId="0" fontId="10" fillId="0" borderId="0" xfId="0" applyFont="1" applyAlignment="1">
      <alignment horizontal="left"/>
    </xf>
    <xf numFmtId="0" fontId="10" fillId="0" borderId="0" xfId="0" applyFont="1" applyAlignment="1"/>
    <xf numFmtId="0" fontId="10" fillId="0" borderId="0" xfId="0" applyFont="1"/>
    <xf numFmtId="1" fontId="0" fillId="0" borderId="4" xfId="0" applyNumberFormat="1" applyFill="1" applyBorder="1" applyAlignment="1" applyProtection="1">
      <alignment horizontal="center"/>
    </xf>
    <xf numFmtId="0" fontId="13" fillId="0" borderId="0" xfId="0" applyFont="1" applyAlignment="1" applyProtection="1">
      <alignment horizontal="center"/>
      <protection locked="0"/>
    </xf>
    <xf numFmtId="0" fontId="2" fillId="7" borderId="0" xfId="0" applyFont="1" applyFill="1" applyBorder="1"/>
    <xf numFmtId="0" fontId="2" fillId="7" borderId="3" xfId="0" applyFont="1" applyFill="1" applyBorder="1"/>
    <xf numFmtId="0" fontId="5" fillId="0" borderId="0" xfId="0" applyFont="1" applyBorder="1"/>
    <xf numFmtId="0" fontId="5" fillId="0" borderId="0" xfId="0" applyFont="1" applyBorder="1" applyAlignment="1">
      <alignment horizontal="right"/>
    </xf>
    <xf numFmtId="14" fontId="0" fillId="0" borderId="0" xfId="0" applyNumberFormat="1" applyBorder="1" applyAlignment="1">
      <alignment horizontal="center"/>
    </xf>
    <xf numFmtId="0" fontId="0" fillId="0" borderId="0" xfId="0" applyBorder="1" applyAlignment="1">
      <alignment horizontal="center"/>
    </xf>
    <xf numFmtId="0" fontId="0" fillId="0" borderId="3" xfId="0" applyFill="1" applyBorder="1" applyAlignment="1" applyProtection="1">
      <alignment horizontal="center"/>
    </xf>
    <xf numFmtId="0" fontId="5" fillId="0" borderId="0" xfId="0" applyFont="1" applyBorder="1" applyAlignment="1">
      <alignment horizontal="center"/>
    </xf>
    <xf numFmtId="167" fontId="0" fillId="9" borderId="4" xfId="0" applyNumberFormat="1" applyFill="1" applyBorder="1" applyAlignment="1" applyProtection="1">
      <alignment horizontal="center"/>
      <protection locked="0"/>
    </xf>
    <xf numFmtId="167" fontId="2" fillId="9" borderId="4" xfId="0" applyNumberFormat="1" applyFont="1" applyFill="1" applyBorder="1" applyAlignment="1" applyProtection="1">
      <alignment horizontal="center"/>
      <protection locked="0"/>
    </xf>
    <xf numFmtId="167" fontId="0" fillId="0" borderId="0" xfId="0" applyNumberFormat="1" applyBorder="1"/>
    <xf numFmtId="2" fontId="0" fillId="0" borderId="0" xfId="0" applyNumberFormat="1" applyBorder="1"/>
    <xf numFmtId="0" fontId="2" fillId="0" borderId="0" xfId="3"/>
    <xf numFmtId="0" fontId="2" fillId="0" borderId="0" xfId="3" applyAlignment="1"/>
    <xf numFmtId="0" fontId="2" fillId="0" borderId="0" xfId="3" applyProtection="1"/>
    <xf numFmtId="0" fontId="2" fillId="0" borderId="0" xfId="3" applyBorder="1" applyAlignment="1" applyProtection="1">
      <alignment horizontal="center" vertical="top" wrapText="1"/>
    </xf>
    <xf numFmtId="0" fontId="2" fillId="0" borderId="0" xfId="3" applyAlignment="1" applyProtection="1"/>
    <xf numFmtId="0" fontId="2" fillId="0" borderId="0" xfId="3" applyFont="1" applyBorder="1" applyAlignment="1" applyProtection="1">
      <alignment vertical="top" wrapText="1"/>
    </xf>
    <xf numFmtId="167" fontId="2" fillId="0" borderId="0" xfId="3" applyNumberFormat="1" applyFont="1" applyFill="1" applyBorder="1" applyAlignment="1" applyProtection="1">
      <alignment horizontal="center" vertical="center"/>
    </xf>
    <xf numFmtId="167" fontId="10" fillId="0" borderId="0" xfId="3" applyNumberFormat="1" applyFont="1" applyFill="1" applyBorder="1" applyAlignment="1" applyProtection="1"/>
    <xf numFmtId="1" fontId="2" fillId="0" borderId="0" xfId="3" applyNumberFormat="1" applyFont="1" applyBorder="1" applyAlignment="1" applyProtection="1">
      <alignment horizontal="left"/>
    </xf>
    <xf numFmtId="164" fontId="10" fillId="0" borderId="0" xfId="3" applyNumberFormat="1" applyFont="1" applyBorder="1" applyAlignment="1" applyProtection="1">
      <alignment horizontal="center"/>
    </xf>
    <xf numFmtId="0" fontId="10" fillId="0" borderId="23" xfId="3" applyFont="1" applyBorder="1" applyAlignment="1" applyProtection="1"/>
    <xf numFmtId="0" fontId="10" fillId="0" borderId="0" xfId="3" applyFont="1" applyBorder="1" applyAlignment="1" applyProtection="1"/>
    <xf numFmtId="0" fontId="10" fillId="0" borderId="24" xfId="3" applyFont="1" applyBorder="1" applyAlignment="1" applyProtection="1"/>
    <xf numFmtId="0" fontId="14" fillId="0" borderId="23" xfId="3" applyFont="1" applyBorder="1" applyAlignment="1" applyProtection="1"/>
    <xf numFmtId="1" fontId="10" fillId="0" borderId="0" xfId="3" applyNumberFormat="1" applyFont="1" applyBorder="1" applyAlignment="1" applyProtection="1"/>
    <xf numFmtId="2" fontId="10" fillId="0" borderId="0" xfId="3" applyNumberFormat="1" applyFont="1" applyBorder="1" applyAlignment="1" applyProtection="1"/>
    <xf numFmtId="2" fontId="10" fillId="0" borderId="24" xfId="3" applyNumberFormat="1" applyFont="1" applyBorder="1" applyAlignment="1" applyProtection="1"/>
    <xf numFmtId="167" fontId="10" fillId="0" borderId="0" xfId="3" applyNumberFormat="1" applyFont="1" applyBorder="1" applyAlignment="1" applyProtection="1">
      <alignment horizontal="center"/>
    </xf>
    <xf numFmtId="0" fontId="2" fillId="0" borderId="0" xfId="3" applyBorder="1" applyAlignment="1" applyProtection="1">
      <alignment horizontal="center"/>
    </xf>
    <xf numFmtId="0" fontId="2" fillId="0" borderId="0" xfId="3" applyBorder="1" applyProtection="1"/>
    <xf numFmtId="0" fontId="2" fillId="0" borderId="0" xfId="3" applyBorder="1" applyAlignment="1" applyProtection="1"/>
    <xf numFmtId="0" fontId="2" fillId="0" borderId="24" xfId="3" applyBorder="1" applyProtection="1"/>
    <xf numFmtId="0" fontId="2" fillId="0" borderId="23" xfId="3" applyBorder="1"/>
    <xf numFmtId="0" fontId="2" fillId="0" borderId="23" xfId="3" applyBorder="1" applyProtection="1"/>
    <xf numFmtId="0" fontId="5" fillId="0" borderId="0" xfId="3" applyFont="1" applyBorder="1" applyProtection="1"/>
    <xf numFmtId="0" fontId="25" fillId="0" borderId="0" xfId="3" applyFont="1" applyBorder="1" applyAlignment="1" applyProtection="1"/>
    <xf numFmtId="0" fontId="27" fillId="0" borderId="3" xfId="3" applyFont="1" applyBorder="1" applyAlignment="1" applyProtection="1">
      <alignment horizontal="center"/>
    </xf>
    <xf numFmtId="0" fontId="25" fillId="0" borderId="0" xfId="3" applyFont="1" applyBorder="1" applyAlignment="1" applyProtection="1">
      <alignment horizontal="right"/>
    </xf>
    <xf numFmtId="0" fontId="22" fillId="0" borderId="23" xfId="3" applyFont="1" applyBorder="1" applyAlignment="1" applyProtection="1">
      <alignment vertical="center"/>
    </xf>
    <xf numFmtId="0" fontId="22" fillId="0" borderId="0" xfId="3" applyFont="1" applyBorder="1" applyAlignment="1" applyProtection="1">
      <alignment vertical="center"/>
    </xf>
    <xf numFmtId="0" fontId="25" fillId="0" borderId="0" xfId="6" applyFont="1" applyBorder="1" applyAlignment="1" applyProtection="1"/>
    <xf numFmtId="0" fontId="25" fillId="0" borderId="0" xfId="6" applyNumberFormat="1" applyFont="1" applyBorder="1" applyAlignment="1" applyProtection="1"/>
    <xf numFmtId="0" fontId="22" fillId="0" borderId="24" xfId="3" applyFont="1" applyBorder="1" applyAlignment="1" applyProtection="1">
      <alignment vertical="center"/>
    </xf>
    <xf numFmtId="0" fontId="14" fillId="0" borderId="23" xfId="3" applyFont="1" applyBorder="1" applyAlignment="1" applyProtection="1">
      <alignment horizontal="left"/>
    </xf>
    <xf numFmtId="0" fontId="14" fillId="0" borderId="0" xfId="3" applyFont="1" applyBorder="1" applyAlignment="1" applyProtection="1">
      <alignment horizontal="left"/>
    </xf>
    <xf numFmtId="0" fontId="2" fillId="0" borderId="0" xfId="3" applyFill="1" applyBorder="1" applyAlignment="1" applyProtection="1">
      <alignment horizontal="left" vertical="top" wrapText="1"/>
    </xf>
    <xf numFmtId="0" fontId="2" fillId="0" borderId="0" xfId="3" applyFill="1" applyBorder="1" applyAlignment="1">
      <alignment horizontal="center" wrapText="1"/>
    </xf>
    <xf numFmtId="0" fontId="2" fillId="0" borderId="0" xfId="3" applyFill="1" applyBorder="1" applyAlignment="1">
      <alignment vertical="top" wrapText="1"/>
    </xf>
    <xf numFmtId="0" fontId="2" fillId="0" borderId="24" xfId="3" applyFill="1" applyBorder="1" applyAlignment="1">
      <alignment vertical="top" wrapText="1"/>
    </xf>
    <xf numFmtId="167" fontId="2" fillId="0" borderId="0" xfId="3" applyNumberFormat="1"/>
    <xf numFmtId="0" fontId="2" fillId="0" borderId="23" xfId="3" applyBorder="1" applyAlignment="1" applyProtection="1"/>
    <xf numFmtId="0" fontId="28" fillId="0" borderId="0" xfId="3" quotePrefix="1" applyFont="1" applyBorder="1" applyAlignment="1" applyProtection="1"/>
    <xf numFmtId="0" fontId="14" fillId="0" borderId="0" xfId="3" applyFont="1" applyProtection="1"/>
    <xf numFmtId="0" fontId="2" fillId="0" borderId="0" xfId="3" applyBorder="1" applyAlignment="1" applyProtection="1">
      <alignment horizontal="center" wrapText="1"/>
    </xf>
    <xf numFmtId="0" fontId="2" fillId="0" borderId="0" xfId="3" applyFill="1" applyBorder="1" applyAlignment="1" applyProtection="1">
      <alignment vertical="top" wrapText="1"/>
    </xf>
    <xf numFmtId="0" fontId="2" fillId="0" borderId="0" xfId="3" applyBorder="1" applyAlignment="1" applyProtection="1">
      <alignment wrapText="1"/>
    </xf>
    <xf numFmtId="0" fontId="2" fillId="0" borderId="24" xfId="3" applyBorder="1" applyAlignment="1" applyProtection="1">
      <alignment wrapText="1"/>
    </xf>
    <xf numFmtId="0" fontId="2" fillId="0" borderId="23" xfId="3" applyBorder="1" applyAlignment="1" applyProtection="1">
      <alignment wrapText="1"/>
    </xf>
    <xf numFmtId="0" fontId="28" fillId="0" borderId="0" xfId="3" quotePrefix="1" applyFont="1" applyBorder="1" applyAlignment="1" applyProtection="1">
      <alignment wrapText="1"/>
    </xf>
    <xf numFmtId="0" fontId="2" fillId="0" borderId="24" xfId="3" applyBorder="1" applyAlignment="1" applyProtection="1"/>
    <xf numFmtId="0" fontId="10" fillId="0" borderId="23" xfId="3" applyFont="1" applyFill="1" applyBorder="1" applyAlignment="1" applyProtection="1">
      <alignment wrapText="1"/>
    </xf>
    <xf numFmtId="0" fontId="28" fillId="0" borderId="0" xfId="3" quotePrefix="1" applyFont="1" applyFill="1" applyBorder="1" applyAlignment="1" applyProtection="1">
      <alignment wrapText="1"/>
    </xf>
    <xf numFmtId="0" fontId="2" fillId="0" borderId="0" xfId="3" applyFill="1" applyBorder="1" applyAlignment="1" applyProtection="1">
      <alignment horizontal="center" wrapText="1"/>
    </xf>
    <xf numFmtId="0" fontId="10" fillId="0" borderId="0" xfId="3" applyFont="1" applyFill="1" applyBorder="1" applyAlignment="1" applyProtection="1">
      <alignment wrapText="1"/>
    </xf>
    <xf numFmtId="49" fontId="2" fillId="0" borderId="0" xfId="3" applyNumberFormat="1" applyFont="1" applyFill="1" applyBorder="1" applyAlignment="1" applyProtection="1">
      <alignment vertical="top" wrapText="1"/>
    </xf>
    <xf numFmtId="49" fontId="2" fillId="0" borderId="24" xfId="3" applyNumberFormat="1" applyFont="1" applyFill="1" applyBorder="1" applyAlignment="1" applyProtection="1">
      <alignment vertical="top" wrapText="1"/>
    </xf>
    <xf numFmtId="2" fontId="2" fillId="0" borderId="0" xfId="3" applyNumberFormat="1"/>
    <xf numFmtId="0" fontId="10" fillId="0" borderId="23" xfId="3" applyFont="1" applyFill="1" applyBorder="1" applyAlignment="1" applyProtection="1"/>
    <xf numFmtId="0" fontId="28" fillId="0" borderId="0" xfId="3" quotePrefix="1" applyFont="1" applyFill="1" applyBorder="1" applyAlignment="1" applyProtection="1"/>
    <xf numFmtId="0" fontId="2" fillId="0" borderId="0" xfId="3" applyFill="1" applyBorder="1" applyAlignment="1" applyProtection="1">
      <alignment horizontal="center"/>
    </xf>
    <xf numFmtId="0" fontId="10" fillId="0" borderId="0" xfId="3" applyFont="1" applyFill="1" applyBorder="1" applyAlignment="1" applyProtection="1"/>
    <xf numFmtId="167" fontId="10" fillId="0" borderId="0" xfId="3" applyNumberFormat="1" applyFont="1" applyFill="1" applyBorder="1" applyAlignment="1" applyProtection="1">
      <alignment horizontal="center"/>
    </xf>
    <xf numFmtId="0" fontId="10" fillId="0" borderId="0" xfId="3" applyFont="1" applyFill="1" applyBorder="1" applyAlignment="1" applyProtection="1">
      <alignment horizontal="center" wrapText="1"/>
    </xf>
    <xf numFmtId="0" fontId="2" fillId="0" borderId="0" xfId="3" applyFont="1" applyFill="1" applyBorder="1" applyAlignment="1" applyProtection="1">
      <alignment horizontal="center" vertical="top" wrapText="1"/>
    </xf>
    <xf numFmtId="2" fontId="10" fillId="0" borderId="23" xfId="3" applyNumberFormat="1" applyFont="1" applyBorder="1" applyAlignment="1" applyProtection="1"/>
    <xf numFmtId="2" fontId="10" fillId="0" borderId="23" xfId="3" applyNumberFormat="1" applyFont="1" applyBorder="1" applyAlignment="1"/>
    <xf numFmtId="1" fontId="2" fillId="0" borderId="0" xfId="3" applyNumberFormat="1"/>
    <xf numFmtId="2" fontId="10" fillId="0" borderId="0" xfId="3" applyNumberFormat="1" applyFont="1" applyFill="1" applyBorder="1" applyAlignment="1" applyProtection="1"/>
    <xf numFmtId="2" fontId="2" fillId="0" borderId="0" xfId="3" applyNumberFormat="1" applyFill="1" applyBorder="1" applyAlignment="1" applyProtection="1"/>
    <xf numFmtId="0" fontId="30" fillId="0" borderId="0" xfId="6" applyFont="1" applyBorder="1" applyAlignment="1" applyProtection="1"/>
    <xf numFmtId="2" fontId="10" fillId="0" borderId="24" xfId="3" applyNumberFormat="1" applyFont="1" applyBorder="1" applyAlignment="1"/>
    <xf numFmtId="0" fontId="2" fillId="0" borderId="0" xfId="3" applyFont="1" applyFill="1" applyBorder="1" applyAlignment="1" applyProtection="1"/>
    <xf numFmtId="0" fontId="15" fillId="0" borderId="0" xfId="6" applyFont="1" applyBorder="1" applyAlignment="1" applyProtection="1">
      <alignment vertical="top" wrapText="1"/>
    </xf>
    <xf numFmtId="2" fontId="10" fillId="0" borderId="0" xfId="3" applyNumberFormat="1" applyFont="1" applyFill="1" applyBorder="1" applyAlignment="1" applyProtection="1">
      <alignment horizontal="center"/>
    </xf>
    <xf numFmtId="0" fontId="2" fillId="0" borderId="0" xfId="3" applyFont="1" applyBorder="1" applyAlignment="1" applyProtection="1"/>
    <xf numFmtId="0" fontId="32" fillId="0" borderId="0" xfId="3" applyFont="1" applyBorder="1" applyAlignment="1" applyProtection="1">
      <alignment vertical="center"/>
    </xf>
    <xf numFmtId="0" fontId="32" fillId="0" borderId="24" xfId="3" applyFont="1" applyBorder="1" applyAlignment="1" applyProtection="1">
      <alignment vertical="center"/>
    </xf>
    <xf numFmtId="0" fontId="33" fillId="0" borderId="0" xfId="3" applyFont="1" applyBorder="1" applyAlignment="1" applyProtection="1"/>
    <xf numFmtId="0" fontId="33" fillId="0" borderId="24" xfId="3" applyFont="1" applyBorder="1" applyAlignment="1" applyProtection="1"/>
    <xf numFmtId="0" fontId="2" fillId="0" borderId="26" xfId="3" applyBorder="1" applyProtection="1"/>
    <xf numFmtId="0" fontId="2" fillId="0" borderId="27" xfId="3" applyBorder="1" applyAlignment="1" applyProtection="1"/>
    <xf numFmtId="1" fontId="10" fillId="0" borderId="27" xfId="3" applyNumberFormat="1" applyFont="1" applyBorder="1" applyAlignment="1" applyProtection="1"/>
    <xf numFmtId="0" fontId="2" fillId="0" borderId="27" xfId="3" applyFont="1" applyBorder="1" applyAlignment="1" applyProtection="1"/>
    <xf numFmtId="0" fontId="2" fillId="0" borderId="27" xfId="3" applyBorder="1" applyProtection="1"/>
    <xf numFmtId="0" fontId="33" fillId="0" borderId="27" xfId="3" applyFont="1" applyBorder="1" applyAlignment="1" applyProtection="1"/>
    <xf numFmtId="0" fontId="33" fillId="0" borderId="28" xfId="3" applyFont="1" applyBorder="1" applyAlignment="1" applyProtection="1"/>
    <xf numFmtId="0" fontId="2" fillId="0" borderId="0" xfId="3" applyBorder="1" applyAlignment="1"/>
    <xf numFmtId="0" fontId="35" fillId="0" borderId="0" xfId="3" applyFont="1" applyBorder="1" applyAlignment="1"/>
    <xf numFmtId="0" fontId="2" fillId="0" borderId="22" xfId="3" applyBorder="1" applyAlignment="1">
      <alignment horizontal="center"/>
    </xf>
    <xf numFmtId="0" fontId="35" fillId="0" borderId="0" xfId="3" applyFont="1" applyBorder="1" applyAlignment="1">
      <alignment vertical="center"/>
    </xf>
    <xf numFmtId="0" fontId="2" fillId="0" borderId="0" xfId="3" applyBorder="1"/>
    <xf numFmtId="0" fontId="35" fillId="0" borderId="24" xfId="3" applyFont="1" applyBorder="1" applyAlignment="1"/>
    <xf numFmtId="0" fontId="35" fillId="0" borderId="0" xfId="3" applyFont="1" applyBorder="1" applyAlignment="1">
      <alignment vertical="top"/>
    </xf>
    <xf numFmtId="0" fontId="35" fillId="0" borderId="0" xfId="3" applyFont="1" applyBorder="1"/>
    <xf numFmtId="0" fontId="2" fillId="0" borderId="24" xfId="3" applyBorder="1"/>
    <xf numFmtId="0" fontId="10" fillId="0" borderId="0" xfId="3" applyFont="1" applyBorder="1" applyAlignment="1"/>
    <xf numFmtId="0" fontId="35" fillId="0" borderId="0" xfId="3" applyFont="1" applyBorder="1" applyAlignment="1" applyProtection="1"/>
    <xf numFmtId="0" fontId="13" fillId="0" borderId="0" xfId="3" applyFont="1" applyBorder="1" applyProtection="1"/>
    <xf numFmtId="0" fontId="35" fillId="0" borderId="24" xfId="3" applyFont="1" applyBorder="1" applyAlignment="1">
      <alignment vertical="top"/>
    </xf>
    <xf numFmtId="0" fontId="35" fillId="0" borderId="31" xfId="3" applyFont="1" applyBorder="1" applyAlignment="1">
      <alignment vertical="top"/>
    </xf>
    <xf numFmtId="0" fontId="35" fillId="0" borderId="11" xfId="3" applyFont="1" applyBorder="1" applyAlignment="1">
      <alignment vertical="top"/>
    </xf>
    <xf numFmtId="0" fontId="35" fillId="0" borderId="32" xfId="3" applyFont="1" applyBorder="1" applyAlignment="1">
      <alignment vertical="top"/>
    </xf>
    <xf numFmtId="0" fontId="35" fillId="0" borderId="0" xfId="3" applyFont="1" applyBorder="1" applyAlignment="1" applyProtection="1">
      <alignment vertical="top"/>
    </xf>
    <xf numFmtId="0" fontId="31" fillId="0" borderId="24" xfId="3" applyFont="1" applyBorder="1" applyAlignment="1"/>
    <xf numFmtId="0" fontId="2" fillId="0" borderId="26" xfId="3" applyBorder="1"/>
    <xf numFmtId="0" fontId="2" fillId="0" borderId="27" xfId="3" applyBorder="1"/>
    <xf numFmtId="0" fontId="2" fillId="0" borderId="27" xfId="3" applyBorder="1" applyAlignment="1"/>
    <xf numFmtId="0" fontId="15" fillId="0" borderId="26" xfId="3" applyFont="1" applyBorder="1" applyAlignment="1">
      <alignment vertical="center"/>
    </xf>
    <xf numFmtId="0" fontId="15" fillId="0" borderId="27" xfId="3" applyFont="1" applyBorder="1" applyAlignment="1">
      <alignment vertical="center"/>
    </xf>
    <xf numFmtId="0" fontId="15" fillId="0" borderId="28" xfId="3" applyFont="1" applyBorder="1" applyAlignment="1">
      <alignment vertical="center"/>
    </xf>
    <xf numFmtId="0" fontId="35" fillId="0" borderId="27" xfId="3" applyFont="1" applyBorder="1" applyAlignment="1">
      <alignment vertical="center"/>
    </xf>
    <xf numFmtId="0" fontId="31" fillId="0" borderId="27" xfId="3" applyFont="1" applyBorder="1" applyAlignment="1" applyProtection="1">
      <alignment horizontal="center" vertical="center" shrinkToFit="1"/>
    </xf>
    <xf numFmtId="0" fontId="31" fillId="0" borderId="27" xfId="3" applyFont="1" applyBorder="1" applyAlignment="1"/>
    <xf numFmtId="0" fontId="31" fillId="0" borderId="28" xfId="3" applyFont="1" applyBorder="1" applyAlignment="1"/>
    <xf numFmtId="0" fontId="35" fillId="0" borderId="28" xfId="3" applyFont="1" applyBorder="1" applyAlignment="1">
      <alignment vertical="top"/>
    </xf>
    <xf numFmtId="0" fontId="31" fillId="0" borderId="0" xfId="3" applyFont="1" applyProtection="1"/>
    <xf numFmtId="0" fontId="5" fillId="0" borderId="0" xfId="3" applyFont="1" applyBorder="1" applyAlignment="1" applyProtection="1">
      <alignment vertical="center"/>
    </xf>
    <xf numFmtId="0" fontId="5" fillId="0" borderId="0" xfId="3" applyFont="1" applyBorder="1" applyAlignment="1" applyProtection="1">
      <alignment horizontal="center" vertical="center"/>
    </xf>
    <xf numFmtId="0" fontId="13" fillId="0" borderId="0" xfId="3" applyFont="1" applyBorder="1" applyAlignment="1" applyProtection="1"/>
    <xf numFmtId="0" fontId="34" fillId="0" borderId="0" xfId="3" applyFont="1" applyBorder="1" applyAlignment="1" applyProtection="1"/>
    <xf numFmtId="0" fontId="37" fillId="0" borderId="0" xfId="3" applyFont="1" applyBorder="1" applyAlignment="1" applyProtection="1"/>
    <xf numFmtId="0" fontId="13" fillId="0" borderId="0" xfId="3" applyFont="1" applyBorder="1" applyAlignment="1" applyProtection="1">
      <alignment vertical="center"/>
    </xf>
    <xf numFmtId="0" fontId="13" fillId="0" borderId="0" xfId="3" applyFont="1" applyBorder="1" applyAlignment="1" applyProtection="1">
      <alignment horizontal="center" vertical="center"/>
    </xf>
    <xf numFmtId="0" fontId="35" fillId="0" borderId="0" xfId="3" applyFont="1" applyFill="1" applyBorder="1" applyAlignment="1" applyProtection="1">
      <alignment vertical="center"/>
    </xf>
    <xf numFmtId="169" fontId="34" fillId="0" borderId="0" xfId="3" applyNumberFormat="1" applyFont="1" applyBorder="1" applyAlignment="1" applyProtection="1"/>
    <xf numFmtId="170" fontId="39" fillId="0" borderId="0" xfId="3" applyNumberFormat="1" applyFont="1" applyBorder="1" applyAlignment="1" applyProtection="1">
      <alignment horizontal="center"/>
    </xf>
    <xf numFmtId="0" fontId="36" fillId="0" borderId="0" xfId="3" applyFont="1" applyFill="1" applyBorder="1" applyAlignment="1" applyProtection="1">
      <alignment vertical="center"/>
    </xf>
    <xf numFmtId="0" fontId="2" fillId="0" borderId="0" xfId="3" applyFont="1" applyBorder="1" applyAlignment="1" applyProtection="1">
      <alignment vertical="center"/>
    </xf>
    <xf numFmtId="0" fontId="2" fillId="0" borderId="0" xfId="3" applyFont="1" applyBorder="1" applyAlignment="1" applyProtection="1">
      <alignment horizontal="center" vertical="center"/>
    </xf>
    <xf numFmtId="0" fontId="2" fillId="0" borderId="0" xfId="3" applyBorder="1" applyAlignment="1" applyProtection="1">
      <alignment horizontal="left" wrapText="1"/>
    </xf>
    <xf numFmtId="0" fontId="15" fillId="0" borderId="0" xfId="3" applyFont="1" applyBorder="1" applyAlignment="1" applyProtection="1"/>
    <xf numFmtId="0" fontId="15" fillId="0" borderId="0" xfId="3" applyFont="1" applyBorder="1" applyAlignment="1" applyProtection="1">
      <alignment horizontal="center"/>
    </xf>
    <xf numFmtId="0" fontId="13" fillId="0" borderId="0" xfId="3" applyFont="1" applyFill="1" applyBorder="1" applyAlignment="1" applyProtection="1"/>
    <xf numFmtId="0" fontId="38" fillId="0" borderId="0" xfId="3" applyFont="1" applyFill="1" applyBorder="1" applyAlignment="1" applyProtection="1">
      <alignment vertical="center"/>
    </xf>
    <xf numFmtId="0" fontId="0" fillId="0" borderId="0" xfId="0" applyBorder="1" applyAlignment="1">
      <alignment horizontal="center"/>
    </xf>
    <xf numFmtId="0" fontId="5" fillId="0" borderId="0" xfId="0" applyFont="1" applyBorder="1" applyAlignment="1">
      <alignment horizontal="right"/>
    </xf>
    <xf numFmtId="0" fontId="0" fillId="0" borderId="3" xfId="0" applyFill="1" applyBorder="1" applyAlignment="1" applyProtection="1">
      <alignment horizontal="center"/>
    </xf>
    <xf numFmtId="0" fontId="2" fillId="0" borderId="0" xfId="3" applyBorder="1" applyAlignment="1" applyProtection="1">
      <alignment horizontal="center"/>
    </xf>
    <xf numFmtId="0" fontId="2" fillId="0" borderId="0" xfId="3" applyFill="1" applyBorder="1" applyAlignment="1" applyProtection="1">
      <alignment horizontal="center" wrapText="1"/>
    </xf>
    <xf numFmtId="0" fontId="5" fillId="0" borderId="0" xfId="3" applyFont="1" applyBorder="1" applyAlignment="1" applyProtection="1">
      <alignment horizontal="center" vertical="center"/>
    </xf>
    <xf numFmtId="0" fontId="2" fillId="0" borderId="0" xfId="3" applyProtection="1"/>
    <xf numFmtId="0" fontId="2" fillId="0" borderId="0" xfId="3" applyBorder="1" applyProtection="1"/>
    <xf numFmtId="0" fontId="2" fillId="0" borderId="0" xfId="3" applyBorder="1" applyAlignment="1" applyProtection="1">
      <alignment horizontal="center" vertical="top" wrapText="1"/>
    </xf>
    <xf numFmtId="0" fontId="2" fillId="0" borderId="0" xfId="3" applyProtection="1"/>
    <xf numFmtId="0" fontId="2" fillId="0" borderId="0" xfId="3" applyBorder="1" applyProtection="1"/>
    <xf numFmtId="0" fontId="38" fillId="2" borderId="28" xfId="0" applyFont="1" applyFill="1" applyBorder="1" applyAlignment="1" applyProtection="1">
      <alignment horizontal="center" vertical="center"/>
      <protection locked="0"/>
    </xf>
    <xf numFmtId="0" fontId="35" fillId="0" borderId="27" xfId="0" applyFont="1" applyBorder="1" applyAlignment="1">
      <alignment horizontal="center" vertical="center"/>
    </xf>
    <xf numFmtId="0" fontId="38" fillId="2" borderId="27" xfId="0" applyFont="1" applyFill="1" applyBorder="1" applyAlignment="1" applyProtection="1">
      <alignment horizontal="center" vertical="center"/>
      <protection locked="0"/>
    </xf>
    <xf numFmtId="0" fontId="13" fillId="0" borderId="27" xfId="0" applyFont="1" applyBorder="1" applyAlignment="1">
      <alignment horizontal="center" vertical="center"/>
    </xf>
    <xf numFmtId="0" fontId="0" fillId="0" borderId="27" xfId="0" applyBorder="1"/>
    <xf numFmtId="0" fontId="0" fillId="0" borderId="26" xfId="0" applyBorder="1"/>
    <xf numFmtId="0" fontId="0" fillId="0" borderId="24" xfId="0" applyBorder="1"/>
    <xf numFmtId="169" fontId="34" fillId="0" borderId="3" xfId="0" applyNumberFormat="1" applyFont="1" applyBorder="1" applyAlignment="1" applyProtection="1">
      <alignment horizontal="center"/>
      <protection locked="0"/>
    </xf>
    <xf numFmtId="0" fontId="13" fillId="0" borderId="0" xfId="0" applyFont="1" applyBorder="1"/>
    <xf numFmtId="0" fontId="0" fillId="0" borderId="23" xfId="0" applyBorder="1"/>
    <xf numFmtId="169" fontId="34" fillId="0" borderId="0" xfId="0" applyNumberFormat="1" applyFont="1" applyBorder="1" applyAlignment="1">
      <alignment horizontal="center"/>
    </xf>
    <xf numFmtId="169" fontId="34" fillId="0" borderId="3" xfId="0" applyNumberFormat="1" applyFont="1" applyBorder="1" applyAlignment="1">
      <alignment horizontal="center"/>
    </xf>
    <xf numFmtId="0" fontId="13" fillId="0" borderId="0" xfId="0" applyFont="1" applyBorder="1" applyAlignment="1">
      <alignment horizontal="center"/>
    </xf>
    <xf numFmtId="0" fontId="5" fillId="0" borderId="0" xfId="0" applyFont="1" applyBorder="1" applyAlignment="1">
      <alignment vertical="center"/>
    </xf>
    <xf numFmtId="0" fontId="13" fillId="0" borderId="24" xfId="0" applyFont="1" applyBorder="1" applyAlignment="1">
      <alignment horizontal="center"/>
    </xf>
    <xf numFmtId="0" fontId="5" fillId="0" borderId="21" xfId="0" applyFont="1" applyBorder="1" applyAlignment="1">
      <alignment vertical="center"/>
    </xf>
    <xf numFmtId="0" fontId="0" fillId="0" borderId="28" xfId="0" applyBorder="1"/>
    <xf numFmtId="0" fontId="0" fillId="0" borderId="22" xfId="0" applyBorder="1"/>
    <xf numFmtId="0" fontId="0" fillId="0" borderId="21" xfId="0" applyBorder="1"/>
    <xf numFmtId="0" fontId="0" fillId="0" borderId="20" xfId="0" applyBorder="1"/>
    <xf numFmtId="0" fontId="2" fillId="0" borderId="0" xfId="0" applyFont="1"/>
    <xf numFmtId="167" fontId="0" fillId="0" borderId="4" xfId="0" applyNumberFormat="1" applyFill="1" applyBorder="1" applyAlignment="1" applyProtection="1">
      <alignment horizontal="center"/>
    </xf>
    <xf numFmtId="2" fontId="0" fillId="0" borderId="4" xfId="0" applyNumberFormat="1" applyFill="1" applyBorder="1" applyAlignment="1" applyProtection="1">
      <alignment horizontal="center"/>
    </xf>
    <xf numFmtId="10" fontId="0" fillId="0" borderId="4" xfId="0" applyNumberFormat="1" applyFill="1" applyBorder="1" applyAlignment="1" applyProtection="1">
      <alignment horizontal="center"/>
    </xf>
    <xf numFmtId="2" fontId="0" fillId="0" borderId="4" xfId="0" applyNumberFormat="1" applyBorder="1" applyAlignment="1" applyProtection="1">
      <alignment horizontal="center"/>
    </xf>
    <xf numFmtId="0" fontId="0" fillId="0" borderId="4" xfId="0" applyFill="1" applyBorder="1" applyAlignment="1" applyProtection="1">
      <alignment horizontal="center"/>
    </xf>
    <xf numFmtId="0" fontId="0" fillId="0" borderId="11" xfId="0" applyBorder="1" applyAlignment="1"/>
    <xf numFmtId="0" fontId="0" fillId="0" borderId="0" xfId="0" applyAlignment="1">
      <alignment horizontal="right"/>
    </xf>
    <xf numFmtId="0" fontId="2" fillId="0" borderId="0" xfId="0" applyFont="1" applyAlignment="1">
      <alignment horizontal="left"/>
    </xf>
    <xf numFmtId="0" fontId="2" fillId="0" borderId="4" xfId="0" applyFont="1" applyBorder="1"/>
    <xf numFmtId="0" fontId="0" fillId="0" borderId="4" xfId="0" applyBorder="1" applyProtection="1">
      <protection locked="0"/>
    </xf>
    <xf numFmtId="0" fontId="2" fillId="0" borderId="4" xfId="0" applyFont="1" applyBorder="1" applyProtection="1">
      <protection locked="0"/>
    </xf>
    <xf numFmtId="2" fontId="0" fillId="0" borderId="4" xfId="0" applyNumberFormat="1" applyBorder="1" applyProtection="1">
      <protection locked="0"/>
    </xf>
    <xf numFmtId="0" fontId="2" fillId="0" borderId="4" xfId="0" applyFont="1" applyFill="1" applyBorder="1"/>
    <xf numFmtId="2" fontId="5" fillId="9" borderId="4" xfId="5" applyNumberFormat="1" applyFont="1" applyFill="1" applyBorder="1" applyAlignment="1" applyProtection="1">
      <alignment horizontal="center"/>
      <protection locked="0"/>
    </xf>
    <xf numFmtId="0" fontId="2" fillId="0" borderId="0" xfId="5"/>
    <xf numFmtId="167" fontId="2" fillId="0" borderId="0" xfId="5" applyNumberFormat="1"/>
    <xf numFmtId="167" fontId="0" fillId="0" borderId="0" xfId="0" applyNumberFormat="1"/>
    <xf numFmtId="0" fontId="2" fillId="0" borderId="0" xfId="5" applyBorder="1"/>
    <xf numFmtId="2" fontId="2" fillId="0" borderId="0" xfId="5" applyNumberFormat="1"/>
    <xf numFmtId="166" fontId="2" fillId="0" borderId="0" xfId="5" applyNumberFormat="1" applyProtection="1">
      <protection locked="0"/>
    </xf>
    <xf numFmtId="0" fontId="2" fillId="0" borderId="14" xfId="5" applyBorder="1"/>
    <xf numFmtId="0" fontId="2" fillId="0" borderId="3" xfId="5" applyBorder="1"/>
    <xf numFmtId="0" fontId="2" fillId="0" borderId="6" xfId="5" applyBorder="1"/>
    <xf numFmtId="1" fontId="0" fillId="0" borderId="0" xfId="0" applyNumberFormat="1"/>
    <xf numFmtId="0" fontId="22" fillId="0" borderId="20" xfId="3" applyFont="1" applyBorder="1" applyAlignment="1" applyProtection="1"/>
    <xf numFmtId="0" fontId="22" fillId="0" borderId="21" xfId="3" applyFont="1" applyBorder="1" applyAlignment="1" applyProtection="1"/>
    <xf numFmtId="0" fontId="22" fillId="0" borderId="22" xfId="3" applyFont="1" applyBorder="1" applyAlignment="1" applyProtection="1"/>
    <xf numFmtId="0" fontId="22" fillId="0" borderId="23" xfId="3" applyFont="1" applyBorder="1" applyAlignment="1" applyProtection="1"/>
    <xf numFmtId="0" fontId="22" fillId="0" borderId="0" xfId="3" applyFont="1" applyBorder="1" applyAlignment="1" applyProtection="1"/>
    <xf numFmtId="0" fontId="22" fillId="0" borderId="24" xfId="3" applyFont="1" applyBorder="1" applyAlignment="1" applyProtection="1"/>
    <xf numFmtId="0" fontId="2" fillId="0" borderId="0" xfId="3" applyBorder="1" applyAlignment="1" applyProtection="1">
      <alignment vertical="top" wrapText="1"/>
    </xf>
    <xf numFmtId="164" fontId="10" fillId="0" borderId="0" xfId="3" applyNumberFormat="1" applyFont="1" applyBorder="1" applyAlignment="1" applyProtection="1"/>
    <xf numFmtId="0" fontId="25" fillId="0" borderId="23" xfId="3" applyFont="1" applyBorder="1" applyAlignment="1" applyProtection="1"/>
    <xf numFmtId="0" fontId="25" fillId="0" borderId="24" xfId="3" applyFont="1" applyBorder="1" applyAlignment="1" applyProtection="1"/>
    <xf numFmtId="167" fontId="41" fillId="0" borderId="4" xfId="3" applyNumberFormat="1" applyFont="1" applyFill="1" applyBorder="1" applyAlignment="1" applyProtection="1">
      <alignment horizontal="center"/>
      <protection locked="0"/>
    </xf>
    <xf numFmtId="2" fontId="41" fillId="0" borderId="4" xfId="3" applyNumberFormat="1" applyFont="1" applyFill="1" applyBorder="1" applyAlignment="1" applyProtection="1">
      <alignment horizontal="center"/>
      <protection locked="0"/>
    </xf>
    <xf numFmtId="2" fontId="41" fillId="0" borderId="4" xfId="6" applyNumberFormat="1" applyFont="1" applyBorder="1" applyAlignment="1" applyProtection="1">
      <alignment horizontal="center"/>
      <protection locked="0"/>
    </xf>
    <xf numFmtId="0" fontId="14" fillId="0" borderId="0" xfId="6" applyFont="1" applyFill="1" applyBorder="1" applyAlignment="1">
      <alignment vertical="center"/>
    </xf>
    <xf numFmtId="0" fontId="19" fillId="0" borderId="0" xfId="6" applyFont="1" applyBorder="1" applyAlignment="1"/>
    <xf numFmtId="0" fontId="42" fillId="0" borderId="0" xfId="3" quotePrefix="1" applyFont="1" applyFill="1" applyBorder="1" applyAlignment="1" applyProtection="1">
      <alignment wrapText="1"/>
    </xf>
    <xf numFmtId="0" fontId="42" fillId="0" borderId="0" xfId="3" applyFont="1" applyProtection="1"/>
    <xf numFmtId="0" fontId="42" fillId="0" borderId="0" xfId="3" applyFont="1" applyFill="1" applyBorder="1" applyAlignment="1" applyProtection="1">
      <alignment horizontal="center" wrapText="1"/>
    </xf>
    <xf numFmtId="167" fontId="43" fillId="0" borderId="0" xfId="3" applyNumberFormat="1" applyFont="1" applyFill="1" applyBorder="1" applyAlignment="1" applyProtection="1"/>
    <xf numFmtId="0" fontId="43" fillId="0" borderId="0" xfId="3" applyFont="1" applyFill="1" applyBorder="1" applyAlignment="1" applyProtection="1">
      <alignment wrapText="1"/>
    </xf>
    <xf numFmtId="0" fontId="43" fillId="0" borderId="0" xfId="6" applyFont="1" applyBorder="1" applyAlignment="1" applyProtection="1"/>
    <xf numFmtId="1" fontId="42" fillId="0" borderId="0" xfId="3" applyNumberFormat="1" applyFont="1" applyFill="1" applyBorder="1" applyAlignment="1" applyProtection="1"/>
    <xf numFmtId="1" fontId="2" fillId="0" borderId="0" xfId="3" applyNumberFormat="1" applyFill="1" applyBorder="1" applyAlignment="1" applyProtection="1"/>
    <xf numFmtId="0" fontId="44" fillId="0" borderId="0" xfId="3" quotePrefix="1" applyFont="1" applyFill="1" applyBorder="1" applyAlignment="1" applyProtection="1"/>
    <xf numFmtId="0" fontId="44" fillId="0" borderId="0" xfId="3" applyFont="1" applyProtection="1"/>
    <xf numFmtId="0" fontId="42" fillId="0" borderId="0" xfId="3" applyFont="1" applyFill="1" applyBorder="1" applyAlignment="1" applyProtection="1">
      <alignment horizontal="center"/>
    </xf>
    <xf numFmtId="0" fontId="43" fillId="0" borderId="0" xfId="3" applyFont="1" applyFill="1" applyBorder="1" applyAlignment="1" applyProtection="1"/>
    <xf numFmtId="167" fontId="43" fillId="0" borderId="0" xfId="3" applyNumberFormat="1" applyFont="1" applyFill="1" applyBorder="1" applyAlignment="1" applyProtection="1">
      <alignment horizontal="center"/>
    </xf>
    <xf numFmtId="0" fontId="43" fillId="0" borderId="0" xfId="3" applyFont="1" applyFill="1" applyBorder="1" applyAlignment="1" applyProtection="1">
      <alignment horizontal="center" wrapText="1"/>
    </xf>
    <xf numFmtId="0" fontId="44" fillId="0" borderId="0" xfId="3" quotePrefix="1" applyFont="1" applyBorder="1" applyAlignment="1" applyProtection="1"/>
    <xf numFmtId="0" fontId="42" fillId="0" borderId="0" xfId="3" applyFont="1" applyBorder="1" applyAlignment="1" applyProtection="1">
      <alignment horizontal="center" wrapText="1"/>
    </xf>
    <xf numFmtId="0" fontId="42" fillId="0" borderId="0" xfId="3" applyFont="1" applyFill="1" applyBorder="1" applyAlignment="1" applyProtection="1">
      <alignment vertical="top" wrapText="1"/>
    </xf>
    <xf numFmtId="0" fontId="10" fillId="0" borderId="0" xfId="6" applyFont="1" applyBorder="1" applyAlignment="1" applyProtection="1"/>
    <xf numFmtId="0" fontId="2" fillId="0" borderId="8" xfId="3" applyBorder="1" applyAlignment="1"/>
    <xf numFmtId="0" fontId="15" fillId="0" borderId="0" xfId="6" applyFont="1" applyBorder="1" applyAlignment="1" applyProtection="1">
      <alignment vertical="center" wrapText="1"/>
    </xf>
    <xf numFmtId="0" fontId="41" fillId="0" borderId="11" xfId="3" applyFont="1" applyBorder="1" applyAlignment="1" applyProtection="1"/>
    <xf numFmtId="2" fontId="41" fillId="0" borderId="0" xfId="3" applyNumberFormat="1" applyFont="1" applyFill="1" applyBorder="1" applyAlignment="1" applyProtection="1">
      <alignment horizontal="center"/>
    </xf>
    <xf numFmtId="2" fontId="41" fillId="0" borderId="0" xfId="6" applyNumberFormat="1" applyFont="1" applyBorder="1" applyAlignment="1" applyProtection="1">
      <alignment horizontal="center"/>
    </xf>
    <xf numFmtId="0" fontId="41" fillId="0" borderId="0" xfId="3" applyFont="1" applyBorder="1" applyAlignment="1" applyProtection="1"/>
    <xf numFmtId="0" fontId="41" fillId="0" borderId="0" xfId="3" quotePrefix="1" applyFont="1" applyBorder="1" applyAlignment="1" applyProtection="1">
      <alignment horizontal="center"/>
    </xf>
    <xf numFmtId="0" fontId="41" fillId="0" borderId="0" xfId="6" applyFont="1" applyBorder="1" applyAlignment="1" applyProtection="1">
      <alignment horizontal="center"/>
    </xf>
    <xf numFmtId="0" fontId="13" fillId="0" borderId="0" xfId="3" applyFont="1" applyFill="1" applyBorder="1" applyAlignment="1" applyProtection="1">
      <alignment vertical="top" wrapText="1"/>
    </xf>
    <xf numFmtId="1" fontId="13" fillId="0" borderId="0" xfId="3" applyNumberFormat="1" applyFont="1" applyBorder="1" applyAlignment="1" applyProtection="1">
      <alignment vertical="center"/>
    </xf>
    <xf numFmtId="0" fontId="5" fillId="0" borderId="0" xfId="3" applyFont="1" applyFill="1" applyBorder="1" applyAlignment="1" applyProtection="1"/>
    <xf numFmtId="0" fontId="45" fillId="0" borderId="34" xfId="0" applyFont="1" applyFill="1" applyBorder="1" applyAlignment="1" applyProtection="1">
      <alignment vertical="center"/>
    </xf>
    <xf numFmtId="0" fontId="6" fillId="0" borderId="34" xfId="0" applyFont="1" applyFill="1" applyBorder="1" applyAlignment="1" applyProtection="1">
      <alignment horizontal="right"/>
    </xf>
    <xf numFmtId="0" fontId="6" fillId="0" borderId="35" xfId="0" applyFont="1" applyFill="1" applyBorder="1" applyAlignment="1" applyProtection="1">
      <alignment horizontal="right"/>
    </xf>
    <xf numFmtId="0" fontId="45" fillId="0" borderId="0" xfId="0" applyFont="1" applyFill="1" applyAlignment="1" applyProtection="1">
      <alignment vertical="center"/>
    </xf>
    <xf numFmtId="0" fontId="46" fillId="0" borderId="0" xfId="0" applyFont="1" applyFill="1" applyBorder="1" applyProtection="1"/>
    <xf numFmtId="0" fontId="47" fillId="0" borderId="0" xfId="0" applyFont="1" applyFill="1" applyBorder="1" applyAlignment="1" applyProtection="1">
      <alignment horizontal="left" vertical="center"/>
    </xf>
    <xf numFmtId="0" fontId="0" fillId="0" borderId="0" xfId="0" applyFill="1" applyBorder="1" applyProtection="1">
      <protection hidden="1"/>
    </xf>
    <xf numFmtId="0" fontId="49" fillId="0" borderId="0" xfId="0" applyFont="1" applyFill="1" applyBorder="1" applyProtection="1"/>
    <xf numFmtId="0" fontId="48" fillId="0" borderId="0" xfId="0" applyFont="1" applyFill="1" applyBorder="1" applyAlignment="1" applyProtection="1">
      <alignment horizontal="left" vertical="center"/>
    </xf>
    <xf numFmtId="0" fontId="0" fillId="0" borderId="0" xfId="0" applyFill="1" applyBorder="1" applyAlignment="1" applyProtection="1">
      <alignment horizontal="left"/>
    </xf>
    <xf numFmtId="0" fontId="0" fillId="0" borderId="0" xfId="0" applyFill="1" applyBorder="1" applyAlignment="1" applyProtection="1">
      <alignment vertical="center"/>
    </xf>
    <xf numFmtId="0" fontId="0" fillId="0" borderId="0" xfId="0" applyFill="1" applyBorder="1" applyAlignment="1" applyProtection="1">
      <alignment horizontal="center" vertical="center"/>
    </xf>
    <xf numFmtId="0" fontId="50" fillId="0" borderId="0" xfId="0" applyFont="1" applyFill="1" applyBorder="1" applyAlignment="1" applyProtection="1">
      <alignment vertical="center"/>
    </xf>
    <xf numFmtId="0" fontId="51" fillId="0" borderId="0" xfId="0" applyFont="1" applyFill="1" applyBorder="1" applyAlignment="1" applyProtection="1">
      <alignment horizontal="right" vertical="center"/>
    </xf>
    <xf numFmtId="0" fontId="5" fillId="0" borderId="0" xfId="0" applyFont="1" applyAlignment="1" applyProtection="1">
      <alignment horizontal="right"/>
    </xf>
    <xf numFmtId="0" fontId="52" fillId="0" borderId="0" xfId="0" applyFont="1" applyFill="1" applyBorder="1" applyAlignment="1" applyProtection="1">
      <alignment horizontal="left" vertical="top"/>
    </xf>
    <xf numFmtId="0" fontId="0" fillId="0" borderId="0" xfId="0" applyFill="1" applyAlignment="1" applyProtection="1">
      <alignment vertical="center"/>
    </xf>
    <xf numFmtId="0" fontId="53" fillId="0" borderId="0" xfId="0" applyFont="1" applyFill="1" applyBorder="1" applyAlignment="1" applyProtection="1">
      <alignment vertical="center"/>
    </xf>
    <xf numFmtId="0" fontId="53" fillId="0" borderId="0" xfId="0" applyFont="1" applyFill="1" applyBorder="1" applyAlignment="1" applyProtection="1">
      <alignment vertical="center"/>
      <protection hidden="1"/>
    </xf>
    <xf numFmtId="0" fontId="0" fillId="0" borderId="0" xfId="0" applyFill="1" applyAlignment="1" applyProtection="1">
      <alignment vertical="center"/>
      <protection hidden="1"/>
    </xf>
    <xf numFmtId="0" fontId="0" fillId="0" borderId="0" xfId="0" applyFill="1" applyBorder="1" applyAlignment="1" applyProtection="1"/>
    <xf numFmtId="0" fontId="5" fillId="0" borderId="0" xfId="0" applyFont="1" applyFill="1" applyBorder="1" applyAlignment="1" applyProtection="1"/>
    <xf numFmtId="0" fontId="5" fillId="0" borderId="0" xfId="0" applyFont="1" applyFill="1" applyBorder="1" applyAlignment="1" applyProtection="1">
      <alignment vertical="center"/>
    </xf>
    <xf numFmtId="0" fontId="54" fillId="0" borderId="0" xfId="0" applyFont="1" applyFill="1" applyBorder="1" applyAlignment="1" applyProtection="1">
      <alignment vertical="center"/>
    </xf>
    <xf numFmtId="164" fontId="5" fillId="2" borderId="4" xfId="0" applyNumberFormat="1" applyFont="1" applyFill="1" applyBorder="1" applyAlignment="1" applyProtection="1">
      <alignment horizontal="center" vertical="center"/>
      <protection locked="0"/>
    </xf>
    <xf numFmtId="2" fontId="5"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vertical="center"/>
    </xf>
    <xf numFmtId="0" fontId="55" fillId="0" borderId="0" xfId="0" applyFont="1" applyFill="1" applyBorder="1" applyAlignment="1" applyProtection="1">
      <alignment vertical="center"/>
    </xf>
    <xf numFmtId="0" fontId="5" fillId="2" borderId="4"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xf>
    <xf numFmtId="0" fontId="5" fillId="2" borderId="4" xfId="0" applyNumberFormat="1" applyFont="1" applyFill="1" applyBorder="1" applyAlignment="1" applyProtection="1">
      <alignment horizontal="center" vertical="center"/>
      <protection locked="0"/>
    </xf>
    <xf numFmtId="0" fontId="5" fillId="0" borderId="0" xfId="0" applyNumberFormat="1" applyFont="1" applyFill="1" applyBorder="1" applyAlignment="1" applyProtection="1">
      <alignment horizontal="center" vertical="center"/>
    </xf>
    <xf numFmtId="0" fontId="23" fillId="0" borderId="0" xfId="0" applyFont="1" applyBorder="1" applyAlignment="1" applyProtection="1">
      <alignment vertical="center"/>
    </xf>
    <xf numFmtId="0" fontId="58" fillId="0" borderId="0" xfId="0" applyFont="1" applyBorder="1" applyAlignment="1" applyProtection="1">
      <alignment vertical="center"/>
    </xf>
    <xf numFmtId="0" fontId="60" fillId="0" borderId="0" xfId="0" applyFont="1" applyBorder="1" applyAlignment="1" applyProtection="1">
      <alignment vertical="center"/>
    </xf>
    <xf numFmtId="0" fontId="61" fillId="0" borderId="0" xfId="0" applyFont="1" applyFill="1" applyBorder="1" applyAlignment="1" applyProtection="1">
      <alignment vertical="center"/>
    </xf>
    <xf numFmtId="0" fontId="62" fillId="0" borderId="0" xfId="0" applyFont="1" applyFill="1" applyBorder="1" applyAlignment="1" applyProtection="1">
      <alignment vertical="center"/>
    </xf>
    <xf numFmtId="0" fontId="3" fillId="0" borderId="0" xfId="0" applyFont="1" applyFill="1" applyAlignment="1" applyProtection="1">
      <alignment vertical="top" wrapText="1"/>
    </xf>
    <xf numFmtId="0" fontId="65" fillId="0" borderId="0" xfId="0" applyFont="1" applyFill="1" applyBorder="1" applyAlignment="1" applyProtection="1">
      <alignment horizontal="center" vertical="center" wrapText="1"/>
    </xf>
    <xf numFmtId="0" fontId="66" fillId="0" borderId="0" xfId="0" applyFont="1" applyFill="1" applyBorder="1" applyAlignment="1" applyProtection="1">
      <alignment horizontal="center" vertical="center" wrapText="1"/>
    </xf>
    <xf numFmtId="0" fontId="63" fillId="0" borderId="4" xfId="0" applyFont="1" applyFill="1" applyBorder="1" applyAlignment="1" applyProtection="1">
      <alignment horizontal="center" vertical="center" wrapText="1"/>
    </xf>
    <xf numFmtId="2" fontId="69" fillId="0" borderId="0" xfId="0" applyNumberFormat="1" applyFont="1" applyFill="1" applyBorder="1" applyProtection="1">
      <protection hidden="1"/>
    </xf>
    <xf numFmtId="1" fontId="70" fillId="0" borderId="0" xfId="0" applyNumberFormat="1" applyFont="1" applyFill="1" applyBorder="1" applyAlignment="1" applyProtection="1">
      <alignment horizontal="center" vertical="center"/>
    </xf>
    <xf numFmtId="172" fontId="69" fillId="0" borderId="0" xfId="0" applyNumberFormat="1" applyFont="1" applyFill="1" applyBorder="1" applyAlignment="1" applyProtection="1">
      <alignment vertical="center"/>
    </xf>
    <xf numFmtId="2" fontId="69" fillId="0" borderId="0" xfId="0" applyNumberFormat="1" applyFont="1" applyFill="1" applyBorder="1" applyAlignment="1">
      <alignment vertical="center"/>
    </xf>
    <xf numFmtId="0" fontId="69" fillId="0" borderId="0" xfId="0" applyFont="1" applyFill="1" applyBorder="1" applyProtection="1">
      <protection hidden="1"/>
    </xf>
    <xf numFmtId="171" fontId="70" fillId="0" borderId="0" xfId="0" applyNumberFormat="1" applyFont="1" applyFill="1" applyBorder="1" applyAlignment="1" applyProtection="1">
      <alignment horizontal="center" vertical="center"/>
    </xf>
    <xf numFmtId="2" fontId="70" fillId="0" borderId="0" xfId="0" applyNumberFormat="1" applyFont="1" applyFill="1" applyBorder="1" applyAlignment="1" applyProtection="1">
      <alignment horizontal="center" vertical="center"/>
    </xf>
    <xf numFmtId="0" fontId="52" fillId="11" borderId="36" xfId="0" applyFont="1" applyFill="1" applyBorder="1" applyAlignment="1" applyProtection="1">
      <alignment horizontal="center"/>
      <protection locked="0"/>
    </xf>
    <xf numFmtId="0" fontId="52" fillId="11" borderId="37" xfId="0" applyFont="1" applyFill="1" applyBorder="1" applyAlignment="1" applyProtection="1">
      <alignment horizontal="center"/>
      <protection locked="0"/>
    </xf>
    <xf numFmtId="0" fontId="69" fillId="0" borderId="0" xfId="0" applyFont="1" applyFill="1" applyBorder="1" applyProtection="1"/>
    <xf numFmtId="164" fontId="70" fillId="0" borderId="40" xfId="0" applyNumberFormat="1" applyFont="1" applyFill="1" applyBorder="1" applyAlignment="1" applyProtection="1">
      <alignment horizontal="center" vertical="center"/>
    </xf>
    <xf numFmtId="0" fontId="52" fillId="11" borderId="41" xfId="0" applyFont="1" applyFill="1" applyBorder="1" applyAlignment="1" applyProtection="1">
      <alignment horizontal="center"/>
      <protection locked="0"/>
    </xf>
    <xf numFmtId="1" fontId="70" fillId="0" borderId="40" xfId="0" applyNumberFormat="1" applyFont="1" applyFill="1" applyBorder="1" applyAlignment="1" applyProtection="1">
      <alignment horizontal="center" vertical="center"/>
    </xf>
    <xf numFmtId="0" fontId="69" fillId="0" borderId="0" xfId="0" applyFont="1" applyFill="1" applyBorder="1"/>
    <xf numFmtId="0" fontId="72" fillId="0" borderId="0" xfId="0" applyFont="1" applyFill="1" applyBorder="1" applyAlignment="1" applyProtection="1">
      <alignment vertical="center" wrapText="1"/>
    </xf>
    <xf numFmtId="0" fontId="75" fillId="0" borderId="0" xfId="0" applyFont="1" applyFill="1" applyBorder="1" applyAlignment="1" applyProtection="1">
      <alignment vertical="center" wrapText="1"/>
    </xf>
    <xf numFmtId="0" fontId="75" fillId="0" borderId="0" xfId="0" applyFont="1" applyFill="1" applyAlignment="1" applyProtection="1">
      <alignment vertical="center" wrapText="1"/>
    </xf>
    <xf numFmtId="164" fontId="2" fillId="5" borderId="7" xfId="0" applyNumberFormat="1" applyFont="1" applyFill="1" applyBorder="1" applyAlignment="1" applyProtection="1">
      <alignment horizontal="right"/>
      <protection locked="0"/>
    </xf>
    <xf numFmtId="0" fontId="2" fillId="5" borderId="0" xfId="0" applyFont="1" applyFill="1" applyBorder="1" applyAlignment="1" applyProtection="1">
      <alignment horizontal="left"/>
    </xf>
    <xf numFmtId="0" fontId="40" fillId="0" borderId="0" xfId="3" applyFont="1" applyBorder="1" applyAlignment="1" applyProtection="1"/>
    <xf numFmtId="0" fontId="41" fillId="0" borderId="0" xfId="3" applyFont="1" applyBorder="1" applyAlignment="1" applyProtection="1">
      <alignment vertical="center"/>
    </xf>
    <xf numFmtId="0" fontId="52" fillId="11" borderId="44" xfId="0" applyFont="1" applyFill="1" applyBorder="1" applyAlignment="1" applyProtection="1">
      <alignment horizontal="center"/>
      <protection locked="0"/>
    </xf>
    <xf numFmtId="164" fontId="70" fillId="0" borderId="46" xfId="0" applyNumberFormat="1" applyFont="1" applyFill="1" applyBorder="1" applyAlignment="1" applyProtection="1">
      <alignment horizontal="center" vertical="center"/>
    </xf>
    <xf numFmtId="1" fontId="70" fillId="0" borderId="46" xfId="0" applyNumberFormat="1" applyFont="1" applyFill="1" applyBorder="1" applyAlignment="1" applyProtection="1">
      <alignment horizontal="center" vertical="center"/>
    </xf>
    <xf numFmtId="2" fontId="0" fillId="0" borderId="50" xfId="0" applyNumberFormat="1" applyBorder="1"/>
    <xf numFmtId="0" fontId="67" fillId="0" borderId="16" xfId="0" applyFont="1" applyFill="1" applyBorder="1" applyAlignment="1" applyProtection="1">
      <alignment horizontal="center" vertical="center" wrapText="1"/>
    </xf>
    <xf numFmtId="0" fontId="68" fillId="0" borderId="16" xfId="0" applyFont="1" applyFill="1" applyBorder="1" applyAlignment="1" applyProtection="1">
      <alignment horizontal="center" vertical="center" wrapText="1"/>
    </xf>
    <xf numFmtId="0" fontId="63" fillId="0" borderId="0" xfId="0" applyFont="1" applyFill="1" applyBorder="1" applyAlignment="1" applyProtection="1">
      <alignment horizontal="center" vertical="center" wrapText="1"/>
    </xf>
    <xf numFmtId="171" fontId="70" fillId="0" borderId="4" xfId="0" applyNumberFormat="1" applyFont="1" applyFill="1" applyBorder="1" applyAlignment="1" applyProtection="1">
      <alignment horizontal="center" vertical="center"/>
    </xf>
    <xf numFmtId="171" fontId="70" fillId="0" borderId="52" xfId="0" applyNumberFormat="1" applyFont="1" applyFill="1" applyBorder="1" applyAlignment="1" applyProtection="1">
      <alignment horizontal="center" vertical="center"/>
    </xf>
    <xf numFmtId="0" fontId="64" fillId="0" borderId="53" xfId="0" applyFont="1" applyFill="1" applyBorder="1" applyAlignment="1" applyProtection="1">
      <alignment horizontal="center" vertical="center" wrapText="1"/>
    </xf>
    <xf numFmtId="171" fontId="70" fillId="0" borderId="18" xfId="0" applyNumberFormat="1" applyFont="1" applyFill="1" applyBorder="1" applyAlignment="1" applyProtection="1">
      <alignment horizontal="center" vertical="center"/>
    </xf>
    <xf numFmtId="173" fontId="70" fillId="0" borderId="4" xfId="0" applyNumberFormat="1" applyFont="1" applyFill="1" applyBorder="1" applyAlignment="1" applyProtection="1">
      <alignment horizontal="center" vertical="center"/>
    </xf>
    <xf numFmtId="173" fontId="70" fillId="0" borderId="52" xfId="0" applyNumberFormat="1" applyFont="1" applyFill="1" applyBorder="1" applyAlignment="1" applyProtection="1">
      <alignment horizontal="center" vertical="center"/>
    </xf>
    <xf numFmtId="171" fontId="70" fillId="0" borderId="9" xfId="0" applyNumberFormat="1" applyFont="1" applyFill="1" applyBorder="1" applyAlignment="1" applyProtection="1">
      <alignment horizontal="center" vertical="center"/>
    </xf>
    <xf numFmtId="0" fontId="52" fillId="11" borderId="54" xfId="0" applyFont="1" applyFill="1" applyBorder="1" applyAlignment="1" applyProtection="1">
      <alignment horizontal="center"/>
      <protection locked="0"/>
    </xf>
    <xf numFmtId="0" fontId="52" fillId="11" borderId="55" xfId="0" applyFont="1" applyFill="1" applyBorder="1" applyAlignment="1" applyProtection="1">
      <alignment horizontal="center"/>
      <protection locked="0"/>
    </xf>
    <xf numFmtId="0" fontId="52" fillId="11" borderId="56" xfId="0" applyFont="1" applyFill="1" applyBorder="1" applyAlignment="1" applyProtection="1">
      <alignment horizontal="center"/>
      <protection locked="0"/>
    </xf>
    <xf numFmtId="0" fontId="52" fillId="11" borderId="58" xfId="0" applyFont="1" applyFill="1" applyBorder="1" applyAlignment="1" applyProtection="1">
      <alignment horizontal="center"/>
      <protection locked="0"/>
    </xf>
    <xf numFmtId="2" fontId="69" fillId="0" borderId="27" xfId="0" applyNumberFormat="1" applyFont="1" applyFill="1" applyBorder="1" applyProtection="1">
      <protection hidden="1"/>
    </xf>
    <xf numFmtId="0" fontId="69" fillId="0" borderId="27" xfId="0" applyFont="1" applyFill="1" applyBorder="1" applyProtection="1"/>
    <xf numFmtId="0" fontId="0" fillId="0" borderId="27" xfId="0" applyBorder="1" applyProtection="1"/>
    <xf numFmtId="2" fontId="70" fillId="0" borderId="60" xfId="0" applyNumberFormat="1" applyFont="1" applyFill="1" applyBorder="1" applyAlignment="1" applyProtection="1">
      <alignment horizontal="center" vertical="center"/>
    </xf>
    <xf numFmtId="2" fontId="70" fillId="0" borderId="61" xfId="0" applyNumberFormat="1" applyFont="1" applyFill="1" applyBorder="1" applyAlignment="1" applyProtection="1">
      <alignment horizontal="center" vertical="center"/>
    </xf>
    <xf numFmtId="2" fontId="70" fillId="0" borderId="60" xfId="0" applyNumberFormat="1" applyFont="1" applyFill="1" applyBorder="1" applyAlignment="1">
      <alignment horizontal="center" vertical="center"/>
    </xf>
    <xf numFmtId="2" fontId="70" fillId="0" borderId="61" xfId="0" applyNumberFormat="1" applyFont="1" applyFill="1" applyBorder="1" applyAlignment="1">
      <alignment horizontal="center" vertical="center"/>
    </xf>
    <xf numFmtId="164" fontId="70" fillId="0" borderId="62" xfId="0" applyNumberFormat="1" applyFont="1" applyFill="1" applyBorder="1" applyAlignment="1" applyProtection="1">
      <alignment horizontal="center" vertical="center"/>
    </xf>
    <xf numFmtId="1" fontId="70" fillId="0" borderId="62" xfId="0" applyNumberFormat="1" applyFont="1" applyFill="1" applyBorder="1" applyAlignment="1" applyProtection="1">
      <alignment horizontal="center" vertical="center"/>
    </xf>
    <xf numFmtId="0" fontId="52" fillId="11" borderId="63" xfId="0" applyFont="1" applyFill="1" applyBorder="1" applyAlignment="1" applyProtection="1">
      <alignment horizontal="center"/>
      <protection locked="0"/>
    </xf>
    <xf numFmtId="0" fontId="52" fillId="11" borderId="51" xfId="0" applyFont="1" applyFill="1" applyBorder="1" applyAlignment="1" applyProtection="1">
      <alignment horizontal="center"/>
      <protection locked="0"/>
    </xf>
    <xf numFmtId="173" fontId="70" fillId="0" borderId="9" xfId="0" applyNumberFormat="1" applyFont="1" applyFill="1" applyBorder="1" applyAlignment="1" applyProtection="1">
      <alignment horizontal="center" vertical="center"/>
    </xf>
    <xf numFmtId="171" fontId="70" fillId="0" borderId="65" xfId="0" applyNumberFormat="1" applyFont="1" applyFill="1" applyBorder="1" applyAlignment="1" applyProtection="1">
      <alignment horizontal="center" vertical="center"/>
    </xf>
    <xf numFmtId="164" fontId="70" fillId="0" borderId="67" xfId="0" applyNumberFormat="1" applyFont="1" applyFill="1" applyBorder="1" applyAlignment="1" applyProtection="1">
      <alignment horizontal="center" vertical="center"/>
    </xf>
    <xf numFmtId="164" fontId="70" fillId="0" borderId="66" xfId="0" applyNumberFormat="1" applyFont="1" applyFill="1" applyBorder="1" applyAlignment="1" applyProtection="1">
      <alignment horizontal="center" vertical="center"/>
    </xf>
    <xf numFmtId="0" fontId="2" fillId="0" borderId="0" xfId="0" applyFont="1" applyFill="1" applyBorder="1"/>
    <xf numFmtId="2" fontId="71" fillId="0" borderId="0" xfId="0" applyNumberFormat="1" applyFont="1" applyFill="1" applyBorder="1" applyAlignment="1" applyProtection="1">
      <alignment vertical="center"/>
    </xf>
    <xf numFmtId="0" fontId="2" fillId="0" borderId="0" xfId="3" applyBorder="1" applyAlignment="1" applyProtection="1">
      <alignment horizontal="center" vertical="top" wrapText="1"/>
    </xf>
    <xf numFmtId="0" fontId="2" fillId="0" borderId="0" xfId="3" applyProtection="1"/>
    <xf numFmtId="0" fontId="2" fillId="0" borderId="0" xfId="3" applyBorder="1" applyProtection="1"/>
    <xf numFmtId="164" fontId="10" fillId="0" borderId="0" xfId="3" applyNumberFormat="1" applyFont="1" applyBorder="1" applyAlignment="1" applyProtection="1">
      <alignment horizontal="center"/>
    </xf>
    <xf numFmtId="2" fontId="41" fillId="0" borderId="0" xfId="3" applyNumberFormat="1" applyFont="1" applyFill="1" applyBorder="1" applyAlignment="1" applyProtection="1">
      <alignment horizontal="center"/>
    </xf>
    <xf numFmtId="0" fontId="41" fillId="0" borderId="0" xfId="3" quotePrefix="1" applyFont="1" applyBorder="1" applyAlignment="1" applyProtection="1">
      <alignment horizontal="center"/>
    </xf>
    <xf numFmtId="0" fontId="0" fillId="0" borderId="0" xfId="0" applyBorder="1" applyAlignment="1" applyProtection="1">
      <alignment horizontal="center" vertical="center"/>
    </xf>
    <xf numFmtId="0" fontId="2" fillId="0" borderId="0" xfId="0" applyFont="1" applyBorder="1" applyAlignment="1" applyProtection="1">
      <alignment horizontal="center" vertical="center"/>
    </xf>
    <xf numFmtId="2" fontId="70" fillId="13" borderId="74" xfId="0" applyNumberFormat="1" applyFont="1" applyFill="1" applyBorder="1" applyAlignment="1" applyProtection="1">
      <alignment horizontal="center" vertical="center"/>
    </xf>
    <xf numFmtId="2" fontId="70" fillId="13" borderId="75" xfId="0" applyNumberFormat="1" applyFont="1" applyFill="1" applyBorder="1" applyAlignment="1" applyProtection="1">
      <alignment horizontal="center" vertical="center"/>
    </xf>
    <xf numFmtId="2" fontId="70" fillId="13" borderId="76" xfId="0" applyNumberFormat="1" applyFont="1" applyFill="1" applyBorder="1" applyAlignment="1" applyProtection="1">
      <alignment horizontal="center" vertical="center"/>
    </xf>
    <xf numFmtId="2" fontId="70" fillId="13" borderId="77" xfId="0" applyNumberFormat="1" applyFont="1" applyFill="1" applyBorder="1" applyAlignment="1" applyProtection="1">
      <alignment horizontal="center" vertical="center"/>
    </xf>
    <xf numFmtId="0" fontId="2" fillId="0" borderId="0" xfId="0" applyFont="1" applyProtection="1"/>
    <xf numFmtId="0" fontId="3" fillId="0" borderId="0" xfId="0" applyFont="1" applyAlignment="1" applyProtection="1">
      <alignment horizontal="center"/>
    </xf>
    <xf numFmtId="2" fontId="3" fillId="0" borderId="0" xfId="0" applyNumberFormat="1" applyFont="1" applyAlignment="1" applyProtection="1">
      <alignment horizontal="center"/>
    </xf>
    <xf numFmtId="2" fontId="0" fillId="0" borderId="0" xfId="0" applyNumberFormat="1" applyProtection="1"/>
    <xf numFmtId="0" fontId="3" fillId="0" borderId="0" xfId="0" applyFont="1" applyProtection="1"/>
    <xf numFmtId="174" fontId="3" fillId="0" borderId="0" xfId="0" applyNumberFormat="1" applyFont="1" applyAlignment="1" applyProtection="1">
      <alignment horizontal="center"/>
    </xf>
    <xf numFmtId="2" fontId="3" fillId="0" borderId="0" xfId="0" applyNumberFormat="1" applyFont="1" applyProtection="1"/>
    <xf numFmtId="0" fontId="5" fillId="0" borderId="4" xfId="0" applyFont="1" applyBorder="1" applyAlignment="1">
      <alignment horizontal="center" vertical="center" wrapText="1"/>
    </xf>
    <xf numFmtId="0" fontId="26" fillId="0" borderId="0" xfId="3" applyFont="1" applyBorder="1" applyAlignment="1" applyProtection="1"/>
    <xf numFmtId="1" fontId="40" fillId="0" borderId="0" xfId="3" applyNumberFormat="1" applyFont="1" applyFill="1" applyBorder="1" applyAlignment="1" applyProtection="1">
      <alignment horizontal="center"/>
    </xf>
    <xf numFmtId="1" fontId="40" fillId="0" borderId="0" xfId="3" applyNumberFormat="1" applyFont="1" applyFill="1" applyBorder="1" applyAlignment="1" applyProtection="1"/>
    <xf numFmtId="1" fontId="40" fillId="0" borderId="0" xfId="6" applyNumberFormat="1" applyFont="1" applyBorder="1" applyAlignment="1" applyProtection="1">
      <alignment horizontal="center"/>
    </xf>
    <xf numFmtId="1" fontId="40" fillId="0" borderId="0" xfId="6" applyNumberFormat="1" applyFont="1" applyBorder="1" applyAlignment="1" applyProtection="1"/>
    <xf numFmtId="167" fontId="41" fillId="0" borderId="0" xfId="3" applyNumberFormat="1" applyFont="1" applyFill="1" applyBorder="1" applyAlignment="1" applyProtection="1">
      <alignment horizontal="center"/>
    </xf>
    <xf numFmtId="0" fontId="41" fillId="0" borderId="0" xfId="3" applyFont="1" applyFill="1" applyBorder="1" applyAlignment="1" applyProtection="1"/>
    <xf numFmtId="0" fontId="41" fillId="0" borderId="0" xfId="6" applyFont="1" applyBorder="1" applyAlignment="1" applyProtection="1"/>
    <xf numFmtId="0" fontId="41" fillId="0" borderId="0" xfId="3" applyFont="1" applyFill="1" applyBorder="1" applyAlignment="1" applyProtection="1">
      <alignment horizontal="center"/>
    </xf>
    <xf numFmtId="1" fontId="41" fillId="0" borderId="0" xfId="3" applyNumberFormat="1" applyFont="1" applyFill="1" applyBorder="1" applyAlignment="1" applyProtection="1"/>
    <xf numFmtId="2" fontId="41" fillId="0" borderId="0" xfId="3" applyNumberFormat="1" applyFont="1" applyFill="1" applyBorder="1" applyAlignment="1" applyProtection="1"/>
    <xf numFmtId="2" fontId="41" fillId="0" borderId="0" xfId="6" applyNumberFormat="1" applyFont="1" applyBorder="1" applyAlignment="1" applyProtection="1"/>
    <xf numFmtId="0" fontId="41" fillId="0" borderId="0" xfId="3" quotePrefix="1" applyFont="1" applyBorder="1" applyAlignment="1" applyProtection="1"/>
    <xf numFmtId="0" fontId="2" fillId="0" borderId="24" xfId="3" applyFill="1" applyBorder="1" applyAlignment="1" applyProtection="1">
      <alignment vertical="top" wrapText="1"/>
    </xf>
    <xf numFmtId="167" fontId="2" fillId="0" borderId="0" xfId="3" applyNumberFormat="1" applyProtection="1"/>
    <xf numFmtId="164" fontId="41" fillId="0" borderId="0" xfId="3" applyNumberFormat="1" applyFont="1" applyFill="1" applyBorder="1" applyAlignment="1" applyProtection="1">
      <alignment horizontal="center"/>
    </xf>
    <xf numFmtId="164" fontId="41" fillId="0" borderId="0" xfId="3" applyNumberFormat="1" applyFont="1" applyFill="1" applyBorder="1" applyAlignment="1" applyProtection="1"/>
    <xf numFmtId="164" fontId="41" fillId="0" borderId="0" xfId="6" applyNumberFormat="1" applyFont="1" applyBorder="1" applyAlignment="1" applyProtection="1">
      <alignment horizontal="center"/>
    </xf>
    <xf numFmtId="164" fontId="41" fillId="0" borderId="0" xfId="6" applyNumberFormat="1" applyFont="1" applyBorder="1" applyAlignment="1" applyProtection="1"/>
    <xf numFmtId="0" fontId="14" fillId="0" borderId="0" xfId="6" applyFont="1" applyFill="1" applyBorder="1" applyAlignment="1" applyProtection="1">
      <alignment vertical="center"/>
    </xf>
    <xf numFmtId="0" fontId="19" fillId="0" borderId="0" xfId="6" applyFont="1" applyBorder="1" applyAlignment="1" applyProtection="1"/>
    <xf numFmtId="1" fontId="2" fillId="0" borderId="0" xfId="3" applyNumberFormat="1" applyProtection="1"/>
    <xf numFmtId="167" fontId="41" fillId="0" borderId="0" xfId="3" applyNumberFormat="1" applyFont="1" applyFill="1" applyBorder="1" applyAlignment="1" applyProtection="1"/>
    <xf numFmtId="164" fontId="5" fillId="0" borderId="4" xfId="0" applyNumberFormat="1" applyFont="1" applyFill="1" applyBorder="1" applyAlignment="1" applyProtection="1">
      <alignment horizontal="center"/>
    </xf>
    <xf numFmtId="0" fontId="2" fillId="0" borderId="0" xfId="3" applyBorder="1" applyAlignment="1" applyProtection="1">
      <alignment horizontal="center"/>
    </xf>
    <xf numFmtId="0" fontId="2" fillId="0" borderId="0" xfId="3" applyBorder="1" applyAlignment="1" applyProtection="1">
      <alignment horizontal="center" vertical="top" wrapText="1"/>
    </xf>
    <xf numFmtId="0" fontId="2" fillId="0" borderId="0" xfId="3" applyProtection="1"/>
    <xf numFmtId="0" fontId="2" fillId="0" borderId="0" xfId="3" applyBorder="1" applyProtection="1"/>
    <xf numFmtId="164" fontId="10" fillId="0" borderId="0" xfId="3" applyNumberFormat="1" applyFont="1" applyBorder="1" applyAlignment="1" applyProtection="1">
      <alignment horizontal="center"/>
    </xf>
    <xf numFmtId="0" fontId="2" fillId="0" borderId="0" xfId="3" applyFill="1" applyBorder="1" applyAlignment="1" applyProtection="1">
      <alignment horizontal="center" wrapText="1"/>
    </xf>
    <xf numFmtId="0" fontId="5" fillId="0" borderId="0" xfId="3" applyFont="1" applyBorder="1" applyAlignment="1" applyProtection="1">
      <alignment horizontal="center" vertical="center"/>
    </xf>
    <xf numFmtId="2" fontId="41" fillId="0" borderId="0" xfId="3" applyNumberFormat="1" applyFont="1" applyFill="1" applyBorder="1" applyAlignment="1" applyProtection="1">
      <alignment horizontal="center"/>
    </xf>
    <xf numFmtId="0" fontId="41" fillId="0" borderId="0" xfId="3" quotePrefix="1" applyFont="1" applyBorder="1" applyAlignment="1" applyProtection="1">
      <alignment horizontal="center"/>
    </xf>
    <xf numFmtId="0" fontId="41" fillId="0" borderId="5" xfId="3" applyFont="1" applyBorder="1" applyAlignment="1" applyProtection="1"/>
    <xf numFmtId="0" fontId="41" fillId="0" borderId="16" xfId="3" applyFont="1" applyBorder="1" applyAlignment="1" applyProtection="1"/>
    <xf numFmtId="0" fontId="41" fillId="0" borderId="6" xfId="3" applyFont="1" applyBorder="1" applyAlignment="1" applyProtection="1"/>
    <xf numFmtId="0" fontId="2" fillId="0" borderId="0" xfId="3" applyFont="1" applyBorder="1" applyAlignment="1">
      <alignment horizontal="center" vertical="center"/>
    </xf>
    <xf numFmtId="0" fontId="2" fillId="0" borderId="0" xfId="3" applyProtection="1"/>
    <xf numFmtId="0" fontId="2" fillId="0" borderId="0" xfId="3" applyBorder="1" applyProtection="1"/>
    <xf numFmtId="0" fontId="2" fillId="0" borderId="0" xfId="3" applyBorder="1" applyAlignment="1" applyProtection="1">
      <alignment horizontal="center" vertical="top" wrapText="1"/>
    </xf>
    <xf numFmtId="0" fontId="14" fillId="0" borderId="0" xfId="3" applyFont="1" applyBorder="1" applyAlignment="1" applyProtection="1"/>
    <xf numFmtId="167" fontId="41" fillId="0" borderId="4" xfId="6" applyNumberFormat="1" applyFont="1" applyBorder="1" applyAlignment="1" applyProtection="1">
      <alignment horizontal="center"/>
      <protection locked="0"/>
    </xf>
    <xf numFmtId="0" fontId="14" fillId="0" borderId="23" xfId="3" applyFont="1" applyFill="1" applyBorder="1" applyAlignment="1" applyProtection="1"/>
    <xf numFmtId="0" fontId="2" fillId="0" borderId="0" xfId="3" applyFill="1" applyBorder="1" applyProtection="1"/>
    <xf numFmtId="0" fontId="42" fillId="0" borderId="0" xfId="3" applyFont="1" applyFill="1" applyBorder="1" applyAlignment="1" applyProtection="1"/>
    <xf numFmtId="0" fontId="42" fillId="0" borderId="23" xfId="3" applyFont="1" applyFill="1" applyBorder="1" applyAlignment="1" applyProtection="1"/>
    <xf numFmtId="0" fontId="2" fillId="0" borderId="0" xfId="3" applyFill="1" applyBorder="1" applyAlignment="1" applyProtection="1"/>
    <xf numFmtId="0" fontId="42" fillId="0" borderId="0" xfId="3" applyFont="1" applyFill="1" applyBorder="1" applyAlignment="1" applyProtection="1">
      <alignment vertical="center"/>
    </xf>
    <xf numFmtId="0" fontId="42" fillId="0" borderId="0" xfId="3" applyFont="1" applyFill="1" applyBorder="1" applyAlignment="1" applyProtection="1">
      <alignment wrapText="1"/>
    </xf>
    <xf numFmtId="0" fontId="14" fillId="0" borderId="23" xfId="3" applyFont="1" applyFill="1" applyBorder="1" applyAlignment="1" applyProtection="1">
      <alignment horizontal="left"/>
    </xf>
    <xf numFmtId="0" fontId="42" fillId="0" borderId="0" xfId="3" applyFont="1" applyBorder="1" applyAlignment="1" applyProtection="1">
      <alignment wrapText="1"/>
    </xf>
    <xf numFmtId="0" fontId="42" fillId="0" borderId="0" xfId="3" quotePrefix="1" applyFont="1" applyBorder="1" applyAlignment="1" applyProtection="1"/>
    <xf numFmtId="49" fontId="2" fillId="0" borderId="0" xfId="3" applyNumberFormat="1" applyFont="1" applyFill="1" applyBorder="1" applyAlignment="1" applyProtection="1">
      <alignment horizontal="left" vertical="top" wrapText="1"/>
    </xf>
    <xf numFmtId="0" fontId="80" fillId="0" borderId="0" xfId="3" applyFont="1" applyProtection="1"/>
    <xf numFmtId="2" fontId="2" fillId="0" borderId="0" xfId="3" applyNumberFormat="1" applyProtection="1"/>
    <xf numFmtId="0" fontId="81" fillId="0" borderId="0" xfId="3" applyFont="1"/>
    <xf numFmtId="0" fontId="82" fillId="0" borderId="0" xfId="3" applyFont="1" applyFill="1" applyBorder="1" applyAlignment="1" applyProtection="1">
      <alignment vertical="top" wrapText="1"/>
    </xf>
    <xf numFmtId="2" fontId="43" fillId="0" borderId="0" xfId="3" applyNumberFormat="1" applyFont="1" applyBorder="1" applyAlignment="1" applyProtection="1"/>
    <xf numFmtId="0" fontId="44" fillId="0" borderId="0" xfId="3" applyFont="1" applyBorder="1" applyAlignment="1" applyProtection="1">
      <alignment vertical="center" wrapText="1"/>
    </xf>
    <xf numFmtId="0" fontId="42" fillId="0" borderId="0" xfId="3" quotePrefix="1" applyFont="1" applyFill="1" applyBorder="1" applyAlignment="1" applyProtection="1">
      <alignment vertical="center" wrapText="1"/>
    </xf>
    <xf numFmtId="0" fontId="42" fillId="0" borderId="0" xfId="3" applyFont="1" applyFill="1" applyBorder="1" applyAlignment="1" applyProtection="1">
      <alignment vertical="center" wrapText="1"/>
    </xf>
    <xf numFmtId="167" fontId="42" fillId="0" borderId="0" xfId="3" applyNumberFormat="1" applyFont="1" applyFill="1" applyBorder="1" applyAlignment="1" applyProtection="1">
      <alignment vertical="center"/>
    </xf>
    <xf numFmtId="3" fontId="42" fillId="0" borderId="0" xfId="3" quotePrefix="1" applyNumberFormat="1" applyFont="1" applyFill="1" applyBorder="1" applyAlignment="1" applyProtection="1">
      <alignment vertical="center"/>
    </xf>
    <xf numFmtId="0" fontId="2" fillId="0" borderId="0" xfId="3" applyFont="1" applyFill="1" applyBorder="1" applyAlignment="1" applyProtection="1">
      <alignment horizontal="left"/>
    </xf>
    <xf numFmtId="0" fontId="35" fillId="0" borderId="24" xfId="3" applyFont="1" applyBorder="1" applyAlignment="1" applyProtection="1"/>
    <xf numFmtId="0" fontId="35" fillId="0" borderId="24" xfId="3" applyFont="1" applyBorder="1" applyAlignment="1" applyProtection="1">
      <alignment vertical="top"/>
    </xf>
    <xf numFmtId="0" fontId="31" fillId="0" borderId="24" xfId="3" applyFont="1" applyBorder="1" applyAlignment="1" applyProtection="1"/>
    <xf numFmtId="0" fontId="2" fillId="0" borderId="26" xfId="3" applyFont="1" applyBorder="1" applyAlignment="1">
      <alignment vertical="center"/>
    </xf>
    <xf numFmtId="0" fontId="2" fillId="0" borderId="27" xfId="3" applyFont="1" applyBorder="1" applyAlignment="1">
      <alignment vertical="center"/>
    </xf>
    <xf numFmtId="0" fontId="2" fillId="0" borderId="28" xfId="3" applyFont="1" applyBorder="1" applyAlignment="1">
      <alignment vertical="center"/>
    </xf>
    <xf numFmtId="0" fontId="35" fillId="0" borderId="27" xfId="3" applyFont="1" applyBorder="1" applyAlignment="1" applyProtection="1">
      <alignment vertical="center"/>
    </xf>
    <xf numFmtId="0" fontId="31" fillId="0" borderId="27" xfId="3" applyFont="1" applyBorder="1" applyAlignment="1" applyProtection="1"/>
    <xf numFmtId="0" fontId="31" fillId="0" borderId="28" xfId="3" applyFont="1" applyBorder="1" applyAlignment="1" applyProtection="1"/>
    <xf numFmtId="0" fontId="31" fillId="0" borderId="0" xfId="3" applyFont="1" applyProtection="1">
      <protection locked="0"/>
    </xf>
    <xf numFmtId="0" fontId="5" fillId="0" borderId="0" xfId="3" applyFont="1" applyBorder="1" applyAlignment="1">
      <alignment vertical="center"/>
    </xf>
    <xf numFmtId="0" fontId="5" fillId="0" borderId="0" xfId="3" applyFont="1" applyBorder="1" applyAlignment="1">
      <alignment horizontal="center" vertical="center"/>
    </xf>
    <xf numFmtId="0" fontId="13" fillId="0" borderId="0" xfId="3" applyFont="1" applyBorder="1" applyAlignment="1"/>
    <xf numFmtId="0" fontId="34" fillId="0" borderId="0" xfId="3" applyFont="1" applyBorder="1" applyAlignment="1"/>
    <xf numFmtId="0" fontId="37" fillId="0" borderId="0" xfId="3" applyFont="1" applyBorder="1" applyAlignment="1"/>
    <xf numFmtId="0" fontId="13" fillId="0" borderId="0" xfId="3" applyFont="1" applyBorder="1" applyAlignment="1">
      <alignment vertical="center"/>
    </xf>
    <xf numFmtId="0" fontId="13" fillId="0" borderId="0" xfId="3" applyFont="1" applyBorder="1" applyAlignment="1">
      <alignment horizontal="center" vertical="center"/>
    </xf>
    <xf numFmtId="0" fontId="35" fillId="0" borderId="0" xfId="3" applyFont="1" applyFill="1" applyBorder="1" applyAlignment="1">
      <alignment vertical="center"/>
    </xf>
    <xf numFmtId="169" fontId="34" fillId="0" borderId="0" xfId="3" applyNumberFormat="1" applyFont="1" applyBorder="1" applyAlignment="1"/>
    <xf numFmtId="170" fontId="39" fillId="0" borderId="0" xfId="3" applyNumberFormat="1" applyFont="1" applyBorder="1" applyAlignment="1">
      <alignment horizontal="center"/>
    </xf>
    <xf numFmtId="0" fontId="36" fillId="0" borderId="0" xfId="3" applyFont="1" applyFill="1" applyBorder="1" applyAlignment="1">
      <alignment vertical="center"/>
    </xf>
    <xf numFmtId="0" fontId="2" fillId="0" borderId="0" xfId="3" applyFont="1" applyBorder="1" applyAlignment="1">
      <alignment vertical="center"/>
    </xf>
    <xf numFmtId="0" fontId="2" fillId="0" borderId="0" xfId="3" applyBorder="1" applyAlignment="1">
      <alignment horizontal="center"/>
    </xf>
    <xf numFmtId="0" fontId="2" fillId="0" borderId="0" xfId="3" applyBorder="1" applyAlignment="1">
      <alignment horizontal="left" wrapText="1"/>
    </xf>
    <xf numFmtId="0" fontId="15" fillId="0" borderId="0" xfId="3" applyFont="1" applyBorder="1" applyAlignment="1"/>
    <xf numFmtId="0" fontId="15" fillId="0" borderId="0" xfId="3" applyFont="1" applyBorder="1" applyAlignment="1">
      <alignment horizontal="center"/>
    </xf>
    <xf numFmtId="0" fontId="13" fillId="0" borderId="0" xfId="3" applyFont="1" applyFill="1" applyBorder="1" applyAlignment="1"/>
    <xf numFmtId="0" fontId="38" fillId="0" borderId="0" xfId="3" applyFont="1" applyFill="1" applyBorder="1" applyAlignment="1">
      <alignment vertical="center"/>
    </xf>
    <xf numFmtId="0" fontId="27" fillId="0" borderId="0" xfId="3" applyFont="1"/>
    <xf numFmtId="0" fontId="42" fillId="0" borderId="0" xfId="3" applyFont="1"/>
    <xf numFmtId="0" fontId="42" fillId="0" borderId="0" xfId="3" quotePrefix="1" applyFont="1" applyFill="1" applyBorder="1" applyAlignment="1" applyProtection="1">
      <alignment vertical="center" wrapText="1"/>
      <protection locked="0"/>
    </xf>
    <xf numFmtId="0" fontId="42" fillId="0" borderId="0" xfId="3" applyFont="1" applyFill="1" applyBorder="1" applyAlignment="1" applyProtection="1">
      <alignment vertical="center" wrapText="1"/>
      <protection locked="0"/>
    </xf>
    <xf numFmtId="164" fontId="5" fillId="0" borderId="0" xfId="0" applyNumberFormat="1" applyFont="1" applyFill="1" applyBorder="1" applyAlignment="1" applyProtection="1">
      <alignment vertical="center"/>
    </xf>
    <xf numFmtId="2" fontId="5" fillId="0" borderId="0" xfId="0" applyNumberFormat="1" applyFont="1" applyFill="1" applyBorder="1" applyAlignment="1" applyProtection="1">
      <alignment vertical="center"/>
    </xf>
    <xf numFmtId="164" fontId="10" fillId="0" borderId="0" xfId="3" applyNumberFormat="1" applyFont="1" applyBorder="1" applyAlignment="1" applyProtection="1">
      <alignment horizontal="center"/>
    </xf>
    <xf numFmtId="0" fontId="0" fillId="4" borderId="11" xfId="0" applyFill="1" applyBorder="1" applyAlignment="1">
      <alignment horizontal="left"/>
    </xf>
    <xf numFmtId="166" fontId="0" fillId="4" borderId="14" xfId="0" applyNumberFormat="1" applyFill="1" applyBorder="1" applyAlignment="1" applyProtection="1">
      <alignment horizontal="right"/>
      <protection locked="0"/>
    </xf>
    <xf numFmtId="0" fontId="0" fillId="4" borderId="10" xfId="0" applyFill="1" applyBorder="1" applyAlignment="1">
      <alignment horizontal="center"/>
    </xf>
    <xf numFmtId="0" fontId="9" fillId="0" borderId="0" xfId="0" applyFont="1"/>
    <xf numFmtId="0" fontId="2" fillId="0" borderId="0" xfId="0" applyFont="1" applyAlignment="1">
      <alignment vertical="top"/>
    </xf>
    <xf numFmtId="0" fontId="7" fillId="0" borderId="0" xfId="0" applyFont="1" applyFill="1" applyBorder="1" applyAlignment="1">
      <alignment horizontal="right"/>
    </xf>
    <xf numFmtId="0" fontId="0" fillId="0" borderId="0" xfId="0" applyProtection="1">
      <protection locked="0" hidden="1"/>
    </xf>
    <xf numFmtId="0" fontId="0" fillId="0" borderId="0" xfId="0" applyBorder="1" applyProtection="1">
      <protection locked="0" hidden="1"/>
    </xf>
    <xf numFmtId="0" fontId="2" fillId="0" borderId="0" xfId="0" applyFont="1" applyBorder="1" applyProtection="1">
      <protection locked="0" hidden="1"/>
    </xf>
    <xf numFmtId="2" fontId="0" fillId="0" borderId="0" xfId="0" applyNumberFormat="1" applyProtection="1">
      <protection locked="0" hidden="1"/>
    </xf>
    <xf numFmtId="0" fontId="7"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5" fillId="0" borderId="4" xfId="0" applyFont="1" applyFill="1" applyBorder="1" applyAlignment="1">
      <alignment horizontal="center"/>
    </xf>
    <xf numFmtId="0" fontId="0" fillId="0" borderId="4" xfId="0" applyBorder="1" applyAlignment="1">
      <alignment horizontal="center"/>
    </xf>
    <xf numFmtId="0" fontId="5" fillId="0" borderId="0" xfId="0" applyFont="1" applyFill="1" applyBorder="1" applyAlignment="1">
      <alignment horizontal="left"/>
    </xf>
    <xf numFmtId="171" fontId="70" fillId="0" borderId="18" xfId="0" applyNumberFormat="1" applyFont="1" applyFill="1" applyBorder="1" applyAlignment="1" applyProtection="1">
      <alignment horizontal="center" vertical="center"/>
    </xf>
    <xf numFmtId="171" fontId="70" fillId="0" borderId="4" xfId="0" applyNumberFormat="1" applyFont="1" applyFill="1" applyBorder="1" applyAlignment="1" applyProtection="1">
      <alignment horizontal="center" vertical="center"/>
    </xf>
    <xf numFmtId="0" fontId="5" fillId="0" borderId="0" xfId="0" applyFont="1" applyFill="1" applyAlignment="1" applyProtection="1">
      <alignment horizontal="left"/>
    </xf>
    <xf numFmtId="0" fontId="63" fillId="0" borderId="4" xfId="0" applyFont="1" applyFill="1" applyBorder="1" applyAlignment="1" applyProtection="1">
      <alignment horizontal="center" vertical="center" wrapText="1"/>
    </xf>
    <xf numFmtId="0" fontId="5" fillId="0" borderId="0" xfId="0" applyFont="1" applyFill="1" applyBorder="1" applyAlignment="1" applyProtection="1">
      <alignment horizontal="left"/>
    </xf>
    <xf numFmtId="171" fontId="70" fillId="0" borderId="52" xfId="0" applyNumberFormat="1" applyFont="1" applyFill="1" applyBorder="1" applyAlignment="1" applyProtection="1">
      <alignment horizontal="center" vertical="center"/>
    </xf>
    <xf numFmtId="171" fontId="70" fillId="0" borderId="9" xfId="0" applyNumberFormat="1" applyFont="1" applyFill="1" applyBorder="1" applyAlignment="1" applyProtection="1">
      <alignment horizontal="center" vertical="center"/>
    </xf>
    <xf numFmtId="0" fontId="2" fillId="0" borderId="0" xfId="3" applyBorder="1" applyAlignment="1" applyProtection="1">
      <alignment horizontal="center" vertical="top" wrapText="1"/>
    </xf>
    <xf numFmtId="0" fontId="2" fillId="0" borderId="0" xfId="3" applyProtection="1"/>
    <xf numFmtId="0" fontId="2" fillId="0" borderId="0" xfId="3" applyBorder="1" applyProtection="1"/>
    <xf numFmtId="164" fontId="10" fillId="0" borderId="0" xfId="3" applyNumberFormat="1" applyFont="1" applyBorder="1" applyAlignment="1" applyProtection="1">
      <alignment horizontal="center"/>
    </xf>
    <xf numFmtId="2" fontId="41" fillId="0" borderId="0" xfId="3" applyNumberFormat="1" applyFont="1" applyFill="1" applyBorder="1" applyAlignment="1" applyProtection="1">
      <alignment horizontal="center"/>
    </xf>
    <xf numFmtId="0" fontId="41" fillId="0" borderId="0" xfId="3" quotePrefix="1" applyFont="1" applyBorder="1" applyAlignment="1" applyProtection="1">
      <alignment horizontal="center"/>
    </xf>
    <xf numFmtId="0" fontId="41" fillId="0" borderId="0" xfId="3" applyFont="1" applyBorder="1" applyAlignment="1" applyProtection="1"/>
    <xf numFmtId="0" fontId="41" fillId="0" borderId="0" xfId="3" applyFont="1" applyFill="1" applyBorder="1" applyAlignment="1" applyProtection="1">
      <alignment horizontal="center"/>
    </xf>
    <xf numFmtId="0" fontId="41" fillId="0" borderId="0" xfId="6" applyFont="1" applyBorder="1" applyAlignment="1" applyProtection="1">
      <alignment horizontal="center"/>
    </xf>
    <xf numFmtId="2" fontId="41" fillId="0" borderId="0" xfId="6" applyNumberFormat="1" applyFont="1" applyBorder="1" applyAlignment="1" applyProtection="1">
      <alignment horizontal="center"/>
    </xf>
    <xf numFmtId="1" fontId="40" fillId="0" borderId="0" xfId="3" applyNumberFormat="1" applyFont="1" applyFill="1" applyBorder="1" applyAlignment="1" applyProtection="1">
      <alignment horizontal="center"/>
    </xf>
    <xf numFmtId="1" fontId="40" fillId="0" borderId="0" xfId="6" applyNumberFormat="1" applyFont="1" applyBorder="1" applyAlignment="1" applyProtection="1">
      <alignment horizontal="center"/>
    </xf>
    <xf numFmtId="0" fontId="41" fillId="0" borderId="0" xfId="3" applyFont="1" applyBorder="1" applyAlignment="1" applyProtection="1">
      <alignment vertical="center"/>
    </xf>
    <xf numFmtId="0" fontId="2" fillId="0" borderId="0" xfId="3" applyProtection="1"/>
    <xf numFmtId="0" fontId="2" fillId="0" borderId="0" xfId="3" applyBorder="1" applyProtection="1"/>
    <xf numFmtId="164" fontId="10" fillId="0" borderId="0" xfId="3" applyNumberFormat="1" applyFont="1" applyBorder="1" applyAlignment="1" applyProtection="1">
      <alignment horizontal="center"/>
    </xf>
    <xf numFmtId="0" fontId="2" fillId="0" borderId="0" xfId="3" applyBorder="1" applyAlignment="1" applyProtection="1">
      <alignment horizontal="center" vertical="top" wrapText="1"/>
    </xf>
    <xf numFmtId="2" fontId="41" fillId="0" borderId="0" xfId="3" applyNumberFormat="1" applyFont="1" applyFill="1" applyBorder="1" applyAlignment="1" applyProtection="1">
      <alignment horizontal="center"/>
    </xf>
    <xf numFmtId="0" fontId="41" fillId="0" borderId="0" xfId="3" quotePrefix="1" applyFont="1" applyBorder="1" applyAlignment="1" applyProtection="1">
      <alignment horizontal="center"/>
    </xf>
    <xf numFmtId="1" fontId="40" fillId="0" borderId="0" xfId="6" applyNumberFormat="1" applyFont="1" applyBorder="1" applyAlignment="1" applyProtection="1">
      <alignment horizontal="center"/>
    </xf>
    <xf numFmtId="1" fontId="40" fillId="0" borderId="0" xfId="3" applyNumberFormat="1" applyFont="1" applyFill="1" applyBorder="1" applyAlignment="1" applyProtection="1">
      <alignment horizontal="center"/>
    </xf>
    <xf numFmtId="0" fontId="41" fillId="0" borderId="0" xfId="3" applyFont="1" applyFill="1" applyBorder="1" applyAlignment="1" applyProtection="1">
      <alignment horizontal="center"/>
    </xf>
    <xf numFmtId="0" fontId="41" fillId="0" borderId="0" xfId="6" applyFont="1" applyBorder="1" applyAlignment="1" applyProtection="1">
      <alignment horizontal="center"/>
    </xf>
    <xf numFmtId="0" fontId="41" fillId="0" borderId="0" xfId="3" applyFont="1" applyBorder="1" applyAlignment="1" applyProtection="1">
      <alignment vertical="center"/>
    </xf>
    <xf numFmtId="0" fontId="41" fillId="0" borderId="0" xfId="3" applyFont="1" applyBorder="1" applyAlignment="1" applyProtection="1"/>
    <xf numFmtId="2" fontId="41" fillId="0" borderId="0" xfId="6" applyNumberFormat="1" applyFont="1" applyBorder="1" applyAlignment="1" applyProtection="1">
      <alignment horizontal="center"/>
    </xf>
    <xf numFmtId="166" fontId="7" fillId="9" borderId="4" xfId="0" applyNumberFormat="1" applyFont="1" applyFill="1" applyBorder="1" applyAlignment="1" applyProtection="1">
      <alignment horizontal="center"/>
      <protection locked="0"/>
    </xf>
    <xf numFmtId="2" fontId="0" fillId="9" borderId="4" xfId="0" applyNumberFormat="1" applyFill="1" applyBorder="1" applyAlignment="1" applyProtection="1">
      <alignment horizontal="center"/>
      <protection locked="0"/>
    </xf>
    <xf numFmtId="2" fontId="7" fillId="9" borderId="4" xfId="0" applyNumberFormat="1" applyFont="1" applyFill="1" applyBorder="1" applyAlignment="1" applyProtection="1">
      <alignment horizontal="center"/>
      <protection locked="0"/>
    </xf>
    <xf numFmtId="1" fontId="0" fillId="0" borderId="4" xfId="0" applyNumberFormat="1" applyFill="1" applyBorder="1" applyAlignment="1">
      <alignment horizontal="center"/>
    </xf>
    <xf numFmtId="166" fontId="2" fillId="0" borderId="4" xfId="0" applyNumberFormat="1" applyFont="1" applyFill="1" applyBorder="1" applyAlignment="1">
      <alignment horizontal="center"/>
    </xf>
    <xf numFmtId="1" fontId="0" fillId="9" borderId="4" xfId="0" applyNumberFormat="1" applyFill="1" applyBorder="1" applyAlignment="1" applyProtection="1">
      <alignment horizontal="center"/>
      <protection locked="0"/>
    </xf>
    <xf numFmtId="1" fontId="7" fillId="9" borderId="4" xfId="0" applyNumberFormat="1" applyFont="1" applyFill="1" applyBorder="1" applyAlignment="1" applyProtection="1">
      <alignment horizontal="center"/>
      <protection locked="0"/>
    </xf>
    <xf numFmtId="164" fontId="7" fillId="9" borderId="4" xfId="0" applyNumberFormat="1" applyFont="1" applyFill="1" applyBorder="1" applyAlignment="1" applyProtection="1">
      <alignment horizontal="center"/>
      <protection locked="0"/>
    </xf>
    <xf numFmtId="166" fontId="0" fillId="9" borderId="4" xfId="0" applyNumberFormat="1" applyFill="1" applyBorder="1" applyAlignment="1" applyProtection="1">
      <alignment horizontal="center"/>
      <protection locked="0"/>
    </xf>
    <xf numFmtId="0" fontId="0" fillId="14" borderId="0" xfId="0" applyFill="1" applyBorder="1"/>
    <xf numFmtId="0" fontId="0" fillId="14" borderId="8" xfId="0" applyFill="1" applyBorder="1"/>
    <xf numFmtId="0" fontId="0" fillId="14" borderId="13" xfId="0" applyFill="1" applyBorder="1"/>
    <xf numFmtId="0" fontId="0" fillId="14" borderId="3" xfId="0" applyFill="1" applyBorder="1"/>
    <xf numFmtId="0" fontId="52" fillId="11" borderId="78" xfId="0" applyFont="1" applyFill="1" applyBorder="1" applyAlignment="1" applyProtection="1">
      <alignment horizontal="center"/>
      <protection locked="0"/>
    </xf>
    <xf numFmtId="0" fontId="52" fillId="11" borderId="79" xfId="0" applyFont="1" applyFill="1" applyBorder="1" applyAlignment="1" applyProtection="1">
      <alignment horizontal="center"/>
      <protection locked="0"/>
    </xf>
    <xf numFmtId="2" fontId="69" fillId="0" borderId="21" xfId="0" applyNumberFormat="1" applyFont="1" applyFill="1" applyBorder="1" applyProtection="1">
      <protection hidden="1"/>
    </xf>
    <xf numFmtId="1" fontId="70" fillId="0" borderId="21" xfId="0" applyNumberFormat="1" applyFont="1" applyFill="1" applyBorder="1" applyAlignment="1" applyProtection="1">
      <alignment horizontal="center" vertical="center"/>
    </xf>
    <xf numFmtId="0" fontId="69" fillId="0" borderId="21" xfId="0" applyFont="1" applyFill="1" applyBorder="1" applyProtection="1"/>
    <xf numFmtId="172" fontId="69" fillId="0" borderId="21" xfId="0" applyNumberFormat="1" applyFont="1" applyFill="1" applyBorder="1" applyAlignment="1" applyProtection="1">
      <alignment vertical="center"/>
    </xf>
    <xf numFmtId="0" fontId="0" fillId="0" borderId="21" xfId="0" applyBorder="1" applyProtection="1"/>
    <xf numFmtId="171" fontId="70" fillId="0" borderId="6" xfId="0" applyNumberFormat="1" applyFont="1" applyFill="1" applyBorder="1" applyAlignment="1" applyProtection="1">
      <alignment horizontal="center" vertical="center"/>
    </xf>
    <xf numFmtId="2" fontId="70" fillId="13" borderId="81" xfId="0" applyNumberFormat="1" applyFont="1" applyFill="1" applyBorder="1" applyAlignment="1" applyProtection="1">
      <alignment horizontal="center" vertical="center"/>
    </xf>
    <xf numFmtId="2" fontId="70" fillId="13" borderId="82" xfId="0" applyNumberFormat="1" applyFont="1" applyFill="1" applyBorder="1" applyAlignment="1" applyProtection="1">
      <alignment horizontal="center" vertical="center"/>
    </xf>
    <xf numFmtId="2" fontId="70" fillId="13" borderId="83" xfId="0" applyNumberFormat="1" applyFont="1" applyFill="1" applyBorder="1" applyAlignment="1" applyProtection="1">
      <alignment horizontal="center" vertical="center"/>
    </xf>
    <xf numFmtId="2" fontId="70" fillId="13" borderId="84" xfId="0" applyNumberFormat="1" applyFont="1" applyFill="1" applyBorder="1" applyAlignment="1" applyProtection="1">
      <alignment horizontal="center" vertical="center"/>
    </xf>
    <xf numFmtId="2" fontId="70" fillId="13" borderId="85" xfId="0" applyNumberFormat="1" applyFont="1" applyFill="1" applyBorder="1" applyAlignment="1" applyProtection="1">
      <alignment horizontal="center" vertical="center"/>
    </xf>
    <xf numFmtId="2" fontId="70" fillId="13" borderId="16" xfId="0" applyNumberFormat="1" applyFont="1" applyFill="1" applyBorder="1" applyAlignment="1" applyProtection="1">
      <alignment horizontal="center" vertical="center"/>
    </xf>
    <xf numFmtId="2" fontId="70" fillId="13" borderId="86" xfId="0" applyNumberFormat="1" applyFont="1" applyFill="1" applyBorder="1" applyAlignment="1" applyProtection="1">
      <alignment horizontal="center" vertical="center"/>
    </xf>
    <xf numFmtId="2" fontId="70" fillId="13" borderId="87" xfId="0" applyNumberFormat="1" applyFont="1" applyFill="1" applyBorder="1" applyAlignment="1" applyProtection="1">
      <alignment horizontal="center" vertical="center"/>
    </xf>
    <xf numFmtId="171" fontId="70" fillId="0" borderId="4" xfId="0" applyNumberFormat="1" applyFont="1" applyFill="1" applyBorder="1" applyAlignment="1" applyProtection="1">
      <alignment horizontal="center" vertical="center"/>
    </xf>
    <xf numFmtId="171" fontId="70" fillId="0" borderId="18" xfId="0" applyNumberFormat="1" applyFont="1" applyFill="1" applyBorder="1" applyAlignment="1" applyProtection="1">
      <alignment horizontal="center" vertical="center"/>
    </xf>
    <xf numFmtId="0" fontId="0" fillId="14" borderId="7" xfId="0" applyFill="1" applyBorder="1" applyAlignment="1" applyProtection="1">
      <alignment horizontal="right"/>
      <protection locked="0"/>
    </xf>
    <xf numFmtId="0" fontId="0" fillId="14" borderId="15" xfId="0" applyFill="1" applyBorder="1" applyAlignment="1" applyProtection="1">
      <alignment horizontal="right"/>
      <protection locked="0"/>
    </xf>
    <xf numFmtId="171" fontId="70" fillId="0" borderId="52" xfId="0" applyNumberFormat="1" applyFont="1" applyFill="1" applyBorder="1" applyAlignment="1" applyProtection="1">
      <alignment horizontal="center" vertical="center"/>
    </xf>
    <xf numFmtId="171" fontId="70" fillId="0" borderId="4" xfId="0" applyNumberFormat="1" applyFont="1" applyFill="1" applyBorder="1" applyAlignment="1" applyProtection="1">
      <alignment horizontal="center" vertical="center"/>
    </xf>
    <xf numFmtId="171" fontId="70" fillId="0" borderId="80" xfId="0" applyNumberFormat="1" applyFont="1" applyFill="1" applyBorder="1" applyAlignment="1" applyProtection="1">
      <alignment horizontal="center" vertical="center"/>
    </xf>
    <xf numFmtId="171" fontId="70" fillId="0" borderId="18" xfId="0" applyNumberFormat="1" applyFont="1" applyFill="1" applyBorder="1" applyAlignment="1" applyProtection="1">
      <alignment horizontal="center" vertical="center"/>
    </xf>
    <xf numFmtId="171" fontId="70" fillId="0" borderId="69" xfId="0" applyNumberFormat="1" applyFont="1" applyFill="1" applyBorder="1" applyAlignment="1" applyProtection="1">
      <alignment horizontal="center" vertical="center"/>
    </xf>
    <xf numFmtId="2" fontId="41" fillId="0" borderId="4" xfId="3" applyNumberFormat="1" applyFont="1" applyFill="1" applyBorder="1" applyAlignment="1" applyProtection="1">
      <alignment horizontal="center"/>
      <protection locked="0"/>
    </xf>
    <xf numFmtId="2" fontId="41" fillId="0" borderId="4" xfId="6" applyNumberFormat="1" applyFont="1" applyBorder="1" applyAlignment="1" applyProtection="1">
      <alignment horizontal="center"/>
      <protection locked="0"/>
    </xf>
    <xf numFmtId="1" fontId="40" fillId="0" borderId="4" xfId="3" applyNumberFormat="1" applyFont="1" applyFill="1" applyBorder="1" applyAlignment="1" applyProtection="1">
      <alignment horizontal="center"/>
    </xf>
    <xf numFmtId="1" fontId="40" fillId="0" borderId="4" xfId="6" applyNumberFormat="1" applyFont="1" applyBorder="1" applyAlignment="1" applyProtection="1">
      <alignment horizontal="center"/>
    </xf>
    <xf numFmtId="167" fontId="41" fillId="0" borderId="4" xfId="3" applyNumberFormat="1" applyFont="1" applyFill="1" applyBorder="1" applyAlignment="1" applyProtection="1">
      <alignment horizontal="center"/>
    </xf>
    <xf numFmtId="0" fontId="41" fillId="0" borderId="4" xfId="6" applyFont="1" applyBorder="1" applyAlignment="1" applyProtection="1">
      <alignment horizontal="center"/>
    </xf>
    <xf numFmtId="1" fontId="41" fillId="0" borderId="4" xfId="3" applyNumberFormat="1" applyFont="1" applyFill="1" applyBorder="1" applyAlignment="1" applyProtection="1">
      <alignment horizontal="center"/>
    </xf>
    <xf numFmtId="1" fontId="41" fillId="0" borderId="4" xfId="6" applyNumberFormat="1" applyFont="1" applyBorder="1" applyAlignment="1" applyProtection="1">
      <alignment horizontal="center"/>
    </xf>
    <xf numFmtId="2" fontId="41" fillId="0" borderId="4" xfId="3" applyNumberFormat="1" applyFont="1" applyFill="1" applyBorder="1" applyAlignment="1" applyProtection="1">
      <alignment horizontal="center"/>
    </xf>
    <xf numFmtId="2" fontId="41" fillId="0" borderId="4" xfId="6" applyNumberFormat="1" applyFont="1" applyBorder="1" applyAlignment="1" applyProtection="1">
      <alignment horizontal="center"/>
    </xf>
    <xf numFmtId="1" fontId="5" fillId="0" borderId="0" xfId="0" applyNumberFormat="1" applyFont="1" applyFill="1" applyBorder="1" applyAlignment="1" applyProtection="1">
      <alignment vertical="center"/>
    </xf>
    <xf numFmtId="1" fontId="0" fillId="0" borderId="0" xfId="0" applyNumberFormat="1" applyFill="1" applyBorder="1" applyAlignment="1" applyProtection="1">
      <alignment vertical="center"/>
    </xf>
    <xf numFmtId="1" fontId="5" fillId="0" borderId="4" xfId="0" applyNumberFormat="1" applyFont="1" applyFill="1" applyBorder="1" applyAlignment="1" applyProtection="1">
      <alignment horizontal="center" vertical="center"/>
    </xf>
    <xf numFmtId="2" fontId="5" fillId="0" borderId="4" xfId="0" applyNumberFormat="1" applyFont="1" applyFill="1" applyBorder="1" applyAlignment="1" applyProtection="1">
      <alignment horizontal="center" vertical="center"/>
    </xf>
    <xf numFmtId="0" fontId="5" fillId="0" borderId="0" xfId="0" applyFont="1" applyFill="1" applyBorder="1" applyAlignment="1" applyProtection="1">
      <alignment horizontal="center"/>
    </xf>
    <xf numFmtId="171" fontId="70" fillId="0" borderId="73" xfId="0" applyNumberFormat="1" applyFont="1" applyFill="1" applyBorder="1" applyAlignment="1" applyProtection="1">
      <alignment horizontal="center" vertical="center"/>
    </xf>
    <xf numFmtId="171" fontId="70" fillId="0" borderId="45" xfId="0" applyNumberFormat="1" applyFont="1" applyFill="1" applyBorder="1" applyAlignment="1" applyProtection="1">
      <alignment horizontal="center" vertical="center"/>
    </xf>
    <xf numFmtId="167" fontId="2" fillId="0" borderId="0" xfId="0" applyNumberFormat="1" applyFont="1" applyAlignment="1" applyProtection="1">
      <alignment horizontal="center"/>
      <protection locked="0"/>
    </xf>
    <xf numFmtId="0" fontId="0" fillId="0" borderId="18" xfId="0" applyBorder="1" applyProtection="1">
      <protection locked="0"/>
    </xf>
    <xf numFmtId="0" fontId="2" fillId="0" borderId="0" xfId="0" applyFont="1" applyFill="1" applyBorder="1" applyAlignment="1">
      <alignment vertical="top"/>
    </xf>
    <xf numFmtId="0" fontId="9" fillId="15" borderId="10" xfId="4" applyFont="1" applyFill="1" applyBorder="1" applyAlignment="1">
      <alignment horizontal="center"/>
    </xf>
    <xf numFmtId="0" fontId="9" fillId="15" borderId="11" xfId="4" applyFont="1" applyFill="1" applyBorder="1"/>
    <xf numFmtId="0" fontId="9" fillId="15" borderId="11" xfId="4" applyFont="1" applyFill="1" applyBorder="1" applyAlignment="1">
      <alignment horizontal="center" wrapText="1"/>
    </xf>
    <xf numFmtId="0" fontId="2" fillId="15" borderId="8" xfId="4" applyFill="1" applyBorder="1" applyAlignment="1">
      <alignment horizontal="center"/>
    </xf>
    <xf numFmtId="0" fontId="2" fillId="15" borderId="0" xfId="4" applyFill="1" applyBorder="1" applyAlignment="1" applyProtection="1">
      <alignment horizontal="left"/>
      <protection locked="0"/>
    </xf>
    <xf numFmtId="1" fontId="2" fillId="15" borderId="0" xfId="4" applyNumberFormat="1" applyFill="1" applyBorder="1" applyAlignment="1" applyProtection="1">
      <alignment horizontal="center"/>
      <protection locked="0"/>
    </xf>
    <xf numFmtId="2" fontId="2" fillId="15" borderId="0" xfId="4" applyNumberFormat="1" applyFill="1" applyBorder="1" applyAlignment="1" applyProtection="1">
      <alignment horizontal="center"/>
      <protection locked="0"/>
    </xf>
    <xf numFmtId="0" fontId="2" fillId="15" borderId="13" xfId="4" applyFill="1" applyBorder="1" applyAlignment="1">
      <alignment horizontal="center"/>
    </xf>
    <xf numFmtId="0" fontId="2" fillId="15" borderId="3" xfId="4" applyFill="1" applyBorder="1" applyAlignment="1" applyProtection="1">
      <alignment horizontal="left"/>
      <protection locked="0"/>
    </xf>
    <xf numFmtId="1" fontId="2" fillId="15" borderId="3" xfId="4" applyNumberFormat="1" applyFill="1" applyBorder="1" applyAlignment="1" applyProtection="1">
      <alignment horizontal="center"/>
      <protection locked="0"/>
    </xf>
    <xf numFmtId="2" fontId="2" fillId="15" borderId="3" xfId="4" applyNumberFormat="1" applyFill="1" applyBorder="1" applyAlignment="1" applyProtection="1">
      <alignment horizontal="center"/>
      <protection locked="0"/>
    </xf>
    <xf numFmtId="0" fontId="2" fillId="0" borderId="0" xfId="0" applyFont="1" applyFill="1" applyProtection="1"/>
    <xf numFmtId="2" fontId="7" fillId="0" borderId="4" xfId="0" applyNumberFormat="1" applyFont="1" applyFill="1" applyBorder="1"/>
    <xf numFmtId="0" fontId="0" fillId="0" borderId="14" xfId="0" applyBorder="1" applyAlignment="1">
      <alignment horizontal="center"/>
    </xf>
    <xf numFmtId="2" fontId="0" fillId="0" borderId="7" xfId="0" applyNumberFormat="1" applyBorder="1"/>
    <xf numFmtId="2" fontId="0" fillId="0" borderId="14" xfId="0" applyNumberFormat="1" applyBorder="1"/>
    <xf numFmtId="2" fontId="0" fillId="0" borderId="15" xfId="0" applyNumberFormat="1" applyBorder="1"/>
    <xf numFmtId="0" fontId="2" fillId="4" borderId="0" xfId="0" applyFont="1" applyFill="1" applyBorder="1" applyProtection="1">
      <protection locked="0"/>
    </xf>
    <xf numFmtId="0" fontId="5" fillId="0" borderId="10" xfId="0" applyFont="1" applyBorder="1"/>
    <xf numFmtId="0" fontId="0" fillId="0" borderId="11" xfId="0" applyBorder="1"/>
    <xf numFmtId="0" fontId="0" fillId="0" borderId="8" xfId="0" applyBorder="1"/>
    <xf numFmtId="166" fontId="0" fillId="0" borderId="0" xfId="0" applyNumberFormat="1" applyBorder="1"/>
    <xf numFmtId="0" fontId="0" fillId="0" borderId="13" xfId="0" applyBorder="1"/>
    <xf numFmtId="166" fontId="0" fillId="0" borderId="3" xfId="0" applyNumberFormat="1" applyBorder="1"/>
    <xf numFmtId="2" fontId="0" fillId="0" borderId="3" xfId="0" applyNumberFormat="1" applyBorder="1"/>
    <xf numFmtId="0" fontId="7" fillId="0" borderId="8" xfId="0" applyFont="1" applyBorder="1" applyAlignment="1"/>
    <xf numFmtId="0" fontId="0" fillId="0" borderId="0" xfId="0" applyAlignment="1">
      <alignment horizontal="center"/>
    </xf>
    <xf numFmtId="2" fontId="0" fillId="0" borderId="0" xfId="0" applyNumberFormat="1" applyAlignment="1">
      <alignment horizontal="center"/>
    </xf>
    <xf numFmtId="0" fontId="2" fillId="0" borderId="3" xfId="0" applyFont="1" applyBorder="1"/>
    <xf numFmtId="1" fontId="0" fillId="0" borderId="0" xfId="0" applyNumberFormat="1" applyAlignment="1">
      <alignment horizontal="center"/>
    </xf>
    <xf numFmtId="3" fontId="0" fillId="2" borderId="4" xfId="0" applyNumberFormat="1" applyFill="1" applyBorder="1" applyAlignment="1" applyProtection="1">
      <alignment horizontal="center"/>
      <protection locked="0"/>
    </xf>
    <xf numFmtId="0" fontId="8" fillId="0" borderId="5" xfId="0" applyFont="1" applyFill="1" applyBorder="1" applyAlignment="1">
      <alignment horizontal="left"/>
    </xf>
    <xf numFmtId="0" fontId="8" fillId="0" borderId="6" xfId="0" applyFont="1" applyFill="1" applyBorder="1" applyAlignment="1">
      <alignment horizontal="left"/>
    </xf>
    <xf numFmtId="0" fontId="0" fillId="0" borderId="0" xfId="0" applyBorder="1" applyAlignment="1" applyProtection="1">
      <alignment horizontal="left"/>
    </xf>
    <xf numFmtId="0" fontId="0" fillId="0" borderId="11" xfId="0" applyFill="1" applyBorder="1" applyAlignment="1" applyProtection="1">
      <alignment horizontal="center"/>
    </xf>
    <xf numFmtId="0" fontId="0" fillId="0" borderId="16" xfId="0" applyFill="1" applyBorder="1" applyAlignment="1" applyProtection="1">
      <alignment horizontal="center"/>
    </xf>
    <xf numFmtId="0" fontId="6" fillId="0" borderId="1" xfId="0" applyFont="1" applyFill="1" applyBorder="1" applyAlignment="1">
      <alignment horizontal="right"/>
    </xf>
    <xf numFmtId="0" fontId="6" fillId="0" borderId="19" xfId="0" applyFont="1" applyFill="1" applyBorder="1" applyAlignment="1">
      <alignment horizontal="right"/>
    </xf>
    <xf numFmtId="0" fontId="2" fillId="2" borderId="3" xfId="0" applyFont="1" applyFill="1" applyBorder="1" applyAlignment="1" applyProtection="1">
      <alignment horizontal="center"/>
      <protection locked="0"/>
    </xf>
    <xf numFmtId="0" fontId="7" fillId="2" borderId="3" xfId="0" applyFont="1" applyFill="1" applyBorder="1" applyAlignment="1" applyProtection="1">
      <alignment horizontal="center"/>
      <protection locked="0"/>
    </xf>
    <xf numFmtId="0" fontId="14" fillId="2" borderId="3" xfId="0" applyFont="1" applyFill="1" applyBorder="1" applyAlignment="1" applyProtection="1">
      <alignment horizontal="center"/>
      <protection locked="0"/>
    </xf>
    <xf numFmtId="0" fontId="0" fillId="2" borderId="3" xfId="0" applyFill="1" applyBorder="1" applyAlignment="1" applyProtection="1">
      <alignment horizontal="center"/>
      <protection locked="0"/>
    </xf>
    <xf numFmtId="0" fontId="15" fillId="0" borderId="0" xfId="0" applyFont="1" applyFill="1" applyBorder="1" applyAlignment="1" applyProtection="1">
      <alignment horizontal="left"/>
      <protection locked="0"/>
    </xf>
    <xf numFmtId="0" fontId="5" fillId="0" borderId="4" xfId="0" applyFont="1" applyFill="1" applyBorder="1" applyAlignment="1">
      <alignment horizontal="center"/>
    </xf>
    <xf numFmtId="0" fontId="4" fillId="0" borderId="17" xfId="0" applyFont="1" applyFill="1" applyBorder="1" applyAlignment="1">
      <alignment horizontal="left"/>
    </xf>
    <xf numFmtId="0" fontId="4" fillId="0" borderId="1" xfId="0" applyFont="1" applyFill="1" applyBorder="1" applyAlignment="1">
      <alignment horizontal="left"/>
    </xf>
    <xf numFmtId="0" fontId="18" fillId="0" borderId="0" xfId="0" applyFont="1" applyAlignment="1">
      <alignment horizontal="left"/>
    </xf>
    <xf numFmtId="0" fontId="18" fillId="0" borderId="7" xfId="0" applyFont="1" applyBorder="1" applyAlignment="1">
      <alignment horizontal="left"/>
    </xf>
    <xf numFmtId="0" fontId="0" fillId="0" borderId="3" xfId="0" applyBorder="1" applyAlignment="1" applyProtection="1">
      <alignment horizontal="center"/>
    </xf>
    <xf numFmtId="0" fontId="0" fillId="0" borderId="8" xfId="0" applyFill="1" applyBorder="1" applyAlignment="1">
      <alignment horizontal="center"/>
    </xf>
    <xf numFmtId="0" fontId="0" fillId="0" borderId="0" xfId="0" applyFill="1" applyAlignment="1">
      <alignment horizontal="center"/>
    </xf>
    <xf numFmtId="0" fontId="18" fillId="0" borderId="0" xfId="0" applyFont="1" applyBorder="1" applyAlignment="1" applyProtection="1">
      <alignment horizontal="left"/>
    </xf>
    <xf numFmtId="0" fontId="0" fillId="0" borderId="0" xfId="0" applyAlignment="1" applyProtection="1">
      <alignment horizontal="center"/>
    </xf>
    <xf numFmtId="0" fontId="5" fillId="0" borderId="0" xfId="0" applyFont="1" applyAlignment="1">
      <alignment horizontal="center"/>
    </xf>
    <xf numFmtId="0" fontId="3" fillId="0" borderId="8" xfId="0" applyFont="1" applyBorder="1" applyAlignment="1">
      <alignment horizontal="center"/>
    </xf>
    <xf numFmtId="0" fontId="3" fillId="0" borderId="7" xfId="0" applyFont="1" applyBorder="1" applyAlignment="1">
      <alignment horizontal="center"/>
    </xf>
    <xf numFmtId="0" fontId="0" fillId="0" borderId="8" xfId="0" applyBorder="1" applyAlignment="1">
      <alignment horizontal="center"/>
    </xf>
    <xf numFmtId="0" fontId="0" fillId="0" borderId="7" xfId="0" applyBorder="1" applyAlignment="1">
      <alignment horizontal="center"/>
    </xf>
    <xf numFmtId="0" fontId="5" fillId="0" borderId="9" xfId="0" applyFont="1" applyBorder="1" applyAlignment="1">
      <alignment horizontal="center" vertical="center"/>
    </xf>
    <xf numFmtId="0" fontId="5" fillId="0" borderId="18" xfId="0" applyFont="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Fill="1" applyBorder="1" applyAlignment="1" applyProtection="1">
      <alignment horizontal="center" vertical="center"/>
    </xf>
    <xf numFmtId="0" fontId="5" fillId="0" borderId="14"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0" fontId="5" fillId="0" borderId="15" xfId="0" applyFont="1" applyFill="1" applyBorder="1" applyAlignment="1" applyProtection="1">
      <alignment horizontal="center" vertical="center"/>
    </xf>
    <xf numFmtId="0" fontId="5" fillId="0" borderId="0" xfId="5" applyFont="1" applyBorder="1" applyAlignment="1">
      <alignment horizontal="right"/>
    </xf>
    <xf numFmtId="0" fontId="5" fillId="0" borderId="7" xfId="5" applyFont="1" applyBorder="1" applyAlignment="1">
      <alignment horizontal="right"/>
    </xf>
    <xf numFmtId="0" fontId="0" fillId="0" borderId="16" xfId="0" applyBorder="1" applyAlignment="1">
      <alignment horizontal="center"/>
    </xf>
    <xf numFmtId="0" fontId="0" fillId="0" borderId="4" xfId="0" applyBorder="1" applyAlignment="1">
      <alignment horizontal="center"/>
    </xf>
    <xf numFmtId="0" fontId="5" fillId="0" borderId="11" xfId="0" applyFont="1" applyBorder="1" applyAlignment="1">
      <alignment horizontal="left" vertical="center"/>
    </xf>
    <xf numFmtId="0" fontId="5" fillId="0" borderId="10" xfId="0" applyFont="1" applyBorder="1" applyAlignment="1">
      <alignment horizontal="center" vertical="center"/>
    </xf>
    <xf numFmtId="0" fontId="5" fillId="0" borderId="14" xfId="0" applyFont="1" applyBorder="1" applyAlignment="1">
      <alignment horizontal="center" vertical="center"/>
    </xf>
    <xf numFmtId="0" fontId="0" fillId="0" borderId="10" xfId="0" applyBorder="1" applyAlignment="1">
      <alignment horizontal="center"/>
    </xf>
    <xf numFmtId="0" fontId="0" fillId="0" borderId="14" xfId="0"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Fill="1" applyAlignment="1">
      <alignment horizontal="left"/>
    </xf>
    <xf numFmtId="0" fontId="5" fillId="0" borderId="0" xfId="0" applyFont="1" applyFill="1" applyBorder="1" applyAlignment="1">
      <alignment horizontal="left"/>
    </xf>
    <xf numFmtId="0" fontId="0" fillId="0" borderId="11" xfId="0" applyBorder="1" applyAlignment="1">
      <alignment horizont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0" fillId="0" borderId="6" xfId="0" applyBorder="1" applyAlignment="1">
      <alignment horizontal="center"/>
    </xf>
    <xf numFmtId="0" fontId="0" fillId="0" borderId="3" xfId="0" applyFill="1" applyBorder="1" applyAlignment="1" applyProtection="1">
      <alignment horizontal="center"/>
    </xf>
    <xf numFmtId="0" fontId="0" fillId="0" borderId="4" xfId="0" applyFill="1" applyBorder="1" applyAlignment="1">
      <alignment horizontal="center"/>
    </xf>
    <xf numFmtId="0" fontId="19" fillId="0" borderId="4" xfId="0" applyFont="1" applyFill="1" applyBorder="1" applyAlignment="1">
      <alignment horizontal="center"/>
    </xf>
    <xf numFmtId="0" fontId="0" fillId="0" borderId="0" xfId="0" applyBorder="1" applyAlignment="1">
      <alignment horizontal="center"/>
    </xf>
    <xf numFmtId="2" fontId="0" fillId="9" borderId="5" xfId="0" applyNumberFormat="1" applyFill="1" applyBorder="1" applyAlignment="1" applyProtection="1">
      <alignment horizontal="center"/>
      <protection locked="0"/>
    </xf>
    <xf numFmtId="2" fontId="0" fillId="9" borderId="6" xfId="0" applyNumberFormat="1" applyFill="1" applyBorder="1" applyAlignment="1" applyProtection="1">
      <alignment horizontal="center"/>
      <protection locked="0"/>
    </xf>
    <xf numFmtId="0" fontId="0" fillId="9" borderId="5" xfId="0" applyFill="1" applyBorder="1" applyAlignment="1" applyProtection="1">
      <alignment horizontal="center"/>
      <protection locked="0"/>
    </xf>
    <xf numFmtId="0" fontId="0" fillId="9" borderId="16" xfId="0" applyFill="1" applyBorder="1" applyAlignment="1" applyProtection="1">
      <alignment horizontal="center"/>
      <protection locked="0"/>
    </xf>
    <xf numFmtId="0" fontId="0" fillId="9" borderId="6" xfId="0" applyFill="1" applyBorder="1" applyAlignment="1" applyProtection="1">
      <alignment horizontal="center"/>
      <protection locked="0"/>
    </xf>
    <xf numFmtId="0" fontId="2" fillId="9" borderId="5" xfId="0" applyFont="1" applyFill="1" applyBorder="1" applyAlignment="1" applyProtection="1">
      <alignment horizontal="center"/>
      <protection locked="0"/>
    </xf>
    <xf numFmtId="2" fontId="2" fillId="9" borderId="5" xfId="0" applyNumberFormat="1" applyFont="1" applyFill="1" applyBorder="1" applyAlignment="1" applyProtection="1">
      <alignment horizontal="center"/>
      <protection locked="0"/>
    </xf>
    <xf numFmtId="0" fontId="5" fillId="0" borderId="0" xfId="0" applyFont="1" applyBorder="1" applyAlignment="1">
      <alignment horizontal="right"/>
    </xf>
    <xf numFmtId="0" fontId="5" fillId="9" borderId="3" xfId="0" applyFont="1" applyFill="1" applyBorder="1" applyAlignment="1" applyProtection="1">
      <alignment horizontal="center"/>
      <protection locked="0"/>
    </xf>
    <xf numFmtId="0" fontId="5" fillId="0" borderId="16" xfId="0" applyFont="1" applyBorder="1" applyAlignment="1">
      <alignment horizontal="center" vertical="center" wrapText="1"/>
    </xf>
    <xf numFmtId="0" fontId="22" fillId="0" borderId="0" xfId="0" applyFont="1" applyBorder="1" applyAlignment="1">
      <alignment horizontal="center"/>
    </xf>
    <xf numFmtId="0" fontId="0" fillId="0" borderId="16" xfId="0" applyBorder="1" applyAlignment="1" applyProtection="1">
      <alignment horizontal="center"/>
    </xf>
    <xf numFmtId="2" fontId="69" fillId="0" borderId="16" xfId="0" applyNumberFormat="1" applyFont="1" applyFill="1" applyBorder="1" applyAlignment="1">
      <alignment horizontal="center" vertical="center"/>
    </xf>
    <xf numFmtId="2" fontId="69" fillId="0" borderId="16" xfId="0" applyNumberFormat="1" applyFont="1" applyFill="1" applyBorder="1" applyAlignment="1" applyProtection="1">
      <alignment horizontal="center" vertical="center"/>
    </xf>
    <xf numFmtId="171" fontId="70" fillId="0" borderId="18" xfId="0" applyNumberFormat="1" applyFont="1" applyFill="1" applyBorder="1" applyAlignment="1" applyProtection="1">
      <alignment horizontal="center" vertical="center"/>
    </xf>
    <xf numFmtId="171" fontId="70" fillId="0" borderId="4" xfId="0" applyNumberFormat="1" applyFont="1" applyFill="1" applyBorder="1" applyAlignment="1" applyProtection="1">
      <alignment horizontal="center" vertical="center"/>
    </xf>
    <xf numFmtId="171" fontId="70" fillId="0" borderId="57" xfId="0" applyNumberFormat="1" applyFont="1" applyFill="1" applyBorder="1" applyAlignment="1" applyProtection="1">
      <alignment horizontal="center" vertical="center"/>
    </xf>
    <xf numFmtId="2" fontId="70" fillId="0" borderId="38" xfId="0" applyNumberFormat="1" applyFont="1" applyFill="1" applyBorder="1" applyAlignment="1" applyProtection="1">
      <alignment horizontal="center" vertical="center"/>
    </xf>
    <xf numFmtId="2" fontId="70" fillId="0" borderId="39" xfId="0" applyNumberFormat="1" applyFont="1" applyFill="1" applyBorder="1" applyAlignment="1" applyProtection="1">
      <alignment horizontal="center" vertical="center"/>
    </xf>
    <xf numFmtId="2" fontId="70" fillId="0" borderId="38" xfId="0" applyNumberFormat="1" applyFont="1" applyFill="1" applyBorder="1" applyAlignment="1">
      <alignment horizontal="center" vertical="center"/>
    </xf>
    <xf numFmtId="2" fontId="70" fillId="0" borderId="39" xfId="0" applyNumberFormat="1" applyFont="1" applyFill="1" applyBorder="1" applyAlignment="1">
      <alignment horizontal="center" vertical="center"/>
    </xf>
    <xf numFmtId="171" fontId="70" fillId="0" borderId="12" xfId="0" applyNumberFormat="1" applyFont="1" applyFill="1" applyBorder="1" applyAlignment="1" applyProtection="1">
      <alignment horizontal="center" vertical="center"/>
    </xf>
    <xf numFmtId="171" fontId="70" fillId="0" borderId="9" xfId="0" applyNumberFormat="1" applyFont="1" applyFill="1" applyBorder="1" applyAlignment="1" applyProtection="1">
      <alignment horizontal="center" vertical="center"/>
    </xf>
    <xf numFmtId="171" fontId="70" fillId="0" borderId="64" xfId="0" applyNumberFormat="1" applyFont="1" applyFill="1" applyBorder="1" applyAlignment="1" applyProtection="1">
      <alignment horizontal="center" vertical="center"/>
    </xf>
    <xf numFmtId="2" fontId="70" fillId="0" borderId="48" xfId="0" applyNumberFormat="1" applyFont="1" applyFill="1" applyBorder="1" applyAlignment="1" applyProtection="1">
      <alignment horizontal="center" vertical="center"/>
    </xf>
    <xf numFmtId="2" fontId="70" fillId="0" borderId="49" xfId="0" applyNumberFormat="1" applyFont="1" applyFill="1" applyBorder="1" applyAlignment="1" applyProtection="1">
      <alignment horizontal="center" vertical="center"/>
    </xf>
    <xf numFmtId="2" fontId="70" fillId="0" borderId="48" xfId="0" applyNumberFormat="1" applyFont="1" applyFill="1" applyBorder="1" applyAlignment="1">
      <alignment horizontal="center" vertical="center"/>
    </xf>
    <xf numFmtId="2" fontId="70" fillId="0" borderId="49" xfId="0" applyNumberFormat="1" applyFont="1" applyFill="1" applyBorder="1" applyAlignment="1">
      <alignment horizontal="center" vertical="center"/>
    </xf>
    <xf numFmtId="0" fontId="73" fillId="12" borderId="42" xfId="0" applyFont="1" applyFill="1" applyBorder="1" applyAlignment="1" applyProtection="1">
      <alignment horizontal="center" vertical="center" wrapText="1"/>
    </xf>
    <xf numFmtId="0" fontId="73" fillId="12" borderId="43" xfId="0" applyFont="1" applyFill="1" applyBorder="1" applyAlignment="1" applyProtection="1">
      <alignment horizontal="center" vertical="center" wrapText="1"/>
    </xf>
    <xf numFmtId="2" fontId="74" fillId="0" borderId="0" xfId="0" applyNumberFormat="1" applyFont="1" applyFill="1" applyBorder="1" applyAlignment="1" applyProtection="1">
      <alignment horizontal="center" vertical="center"/>
    </xf>
    <xf numFmtId="171" fontId="70" fillId="0" borderId="52" xfId="0" applyNumberFormat="1" applyFont="1" applyFill="1" applyBorder="1" applyAlignment="1" applyProtection="1">
      <alignment horizontal="center" vertical="center"/>
    </xf>
    <xf numFmtId="171" fontId="70" fillId="0" borderId="59" xfId="0" applyNumberFormat="1" applyFont="1" applyFill="1" applyBorder="1" applyAlignment="1" applyProtection="1">
      <alignment horizontal="center" vertical="center"/>
    </xf>
    <xf numFmtId="1" fontId="70" fillId="0" borderId="48" xfId="0" applyNumberFormat="1" applyFont="1" applyFill="1" applyBorder="1" applyAlignment="1" applyProtection="1">
      <alignment horizontal="center" vertical="center"/>
    </xf>
    <xf numFmtId="1" fontId="69" fillId="0" borderId="45" xfId="0" applyNumberFormat="1" applyFont="1" applyFill="1" applyBorder="1" applyAlignment="1">
      <alignment horizontal="center" vertical="center"/>
    </xf>
    <xf numFmtId="1" fontId="70" fillId="0" borderId="38" xfId="0" applyNumberFormat="1" applyFont="1" applyFill="1" applyBorder="1" applyAlignment="1" applyProtection="1">
      <alignment horizontal="center" vertical="center"/>
    </xf>
    <xf numFmtId="1" fontId="69" fillId="0" borderId="6" xfId="0" applyNumberFormat="1" applyFont="1" applyFill="1" applyBorder="1" applyAlignment="1">
      <alignment horizontal="center" vertical="center"/>
    </xf>
    <xf numFmtId="1" fontId="19" fillId="0" borderId="0" xfId="0" applyNumberFormat="1" applyFont="1" applyBorder="1" applyAlignment="1" applyProtection="1">
      <alignment horizontal="center"/>
    </xf>
    <xf numFmtId="0" fontId="19" fillId="0" borderId="0" xfId="0" applyFont="1" applyBorder="1" applyAlignment="1" applyProtection="1">
      <alignment horizontal="center"/>
    </xf>
    <xf numFmtId="0" fontId="2" fillId="0" borderId="73" xfId="0" applyFont="1"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1" fontId="77" fillId="0" borderId="47" xfId="0" applyNumberFormat="1" applyFont="1" applyFill="1" applyBorder="1" applyAlignment="1" applyProtection="1">
      <alignment horizontal="center" vertical="center"/>
    </xf>
    <xf numFmtId="1" fontId="78" fillId="0" borderId="15" xfId="0" applyNumberFormat="1" applyFont="1" applyFill="1" applyBorder="1" applyAlignment="1">
      <alignment horizontal="center" vertical="center"/>
    </xf>
    <xf numFmtId="171" fontId="70" fillId="0" borderId="69" xfId="0" applyNumberFormat="1" applyFont="1" applyFill="1" applyBorder="1" applyAlignment="1" applyProtection="1">
      <alignment horizontal="center" vertical="center"/>
    </xf>
    <xf numFmtId="172" fontId="69" fillId="0" borderId="21" xfId="0" applyNumberFormat="1" applyFont="1" applyFill="1" applyBorder="1" applyAlignment="1" applyProtection="1">
      <alignment horizontal="center" vertical="center"/>
    </xf>
    <xf numFmtId="172" fontId="0" fillId="0" borderId="21" xfId="0" applyNumberFormat="1" applyBorder="1" applyAlignment="1" applyProtection="1">
      <alignment horizontal="center"/>
    </xf>
    <xf numFmtId="172" fontId="0" fillId="0" borderId="22" xfId="0" applyNumberFormat="1" applyBorder="1" applyAlignment="1" applyProtection="1">
      <alignment horizontal="center"/>
    </xf>
    <xf numFmtId="172" fontId="69" fillId="0" borderId="0" xfId="0" applyNumberFormat="1" applyFont="1" applyFill="1" applyBorder="1" applyAlignment="1" applyProtection="1">
      <alignment horizontal="center" vertical="center"/>
    </xf>
    <xf numFmtId="172" fontId="0" fillId="0" borderId="0" xfId="0" applyNumberFormat="1" applyBorder="1" applyAlignment="1" applyProtection="1">
      <alignment horizontal="center"/>
    </xf>
    <xf numFmtId="172" fontId="0" fillId="0" borderId="24" xfId="0" applyNumberFormat="1" applyBorder="1" applyAlignment="1" applyProtection="1">
      <alignment horizontal="center"/>
    </xf>
    <xf numFmtId="1" fontId="77" fillId="0" borderId="38" xfId="0" applyNumberFormat="1" applyFont="1" applyFill="1" applyBorder="1" applyAlignment="1" applyProtection="1">
      <alignment horizontal="center" vertical="center"/>
    </xf>
    <xf numFmtId="1" fontId="78" fillId="0" borderId="6" xfId="0" applyNumberFormat="1" applyFont="1" applyFill="1" applyBorder="1" applyAlignment="1">
      <alignment horizontal="center" vertical="center"/>
    </xf>
    <xf numFmtId="0" fontId="56" fillId="0" borderId="33" xfId="0" applyFont="1" applyFill="1" applyBorder="1" applyAlignment="1" applyProtection="1">
      <alignment horizontal="center" vertical="center"/>
    </xf>
    <xf numFmtId="0" fontId="56" fillId="0" borderId="34" xfId="0" applyFont="1" applyFill="1" applyBorder="1" applyAlignment="1" applyProtection="1">
      <alignment horizontal="center" vertical="center"/>
    </xf>
    <xf numFmtId="0" fontId="56" fillId="0" borderId="35" xfId="0" applyFont="1" applyFill="1" applyBorder="1" applyAlignment="1" applyProtection="1">
      <alignment horizontal="center" vertical="center"/>
    </xf>
    <xf numFmtId="0" fontId="57" fillId="0" borderId="33" xfId="0" applyFont="1" applyFill="1" applyBorder="1" applyAlignment="1" applyProtection="1">
      <alignment horizontal="center" vertical="center"/>
    </xf>
    <xf numFmtId="0" fontId="57" fillId="0" borderId="34" xfId="0" applyFont="1" applyFill="1" applyBorder="1" applyAlignment="1" applyProtection="1">
      <alignment horizontal="center" vertical="center"/>
    </xf>
    <xf numFmtId="0" fontId="57" fillId="0" borderId="35" xfId="0" applyFont="1" applyFill="1" applyBorder="1" applyAlignment="1" applyProtection="1">
      <alignment horizontal="center" vertical="center"/>
    </xf>
    <xf numFmtId="0" fontId="59" fillId="0" borderId="33" xfId="0" applyFont="1" applyFill="1" applyBorder="1" applyAlignment="1" applyProtection="1">
      <alignment horizontal="center" vertical="center"/>
    </xf>
    <xf numFmtId="0" fontId="59" fillId="0" borderId="34" xfId="0" applyFont="1" applyFill="1" applyBorder="1" applyAlignment="1" applyProtection="1">
      <alignment horizontal="center" vertical="center"/>
    </xf>
    <xf numFmtId="0" fontId="59" fillId="0" borderId="35" xfId="0" applyFont="1" applyFill="1" applyBorder="1" applyAlignment="1" applyProtection="1">
      <alignment horizontal="center" vertical="center"/>
    </xf>
    <xf numFmtId="0" fontId="52" fillId="0" borderId="33" xfId="0" applyFont="1" applyFill="1" applyBorder="1" applyAlignment="1" applyProtection="1">
      <alignment horizontal="center" wrapText="1"/>
    </xf>
    <xf numFmtId="0" fontId="52" fillId="0" borderId="34" xfId="0" applyFont="1" applyFill="1" applyBorder="1" applyAlignment="1" applyProtection="1">
      <alignment horizontal="center" wrapText="1"/>
    </xf>
    <xf numFmtId="0" fontId="52" fillId="0" borderId="35" xfId="0" applyFont="1" applyFill="1" applyBorder="1" applyAlignment="1" applyProtection="1">
      <alignment horizontal="center" wrapText="1"/>
    </xf>
    <xf numFmtId="0" fontId="4" fillId="0" borderId="33" xfId="0" applyFont="1" applyFill="1" applyBorder="1" applyAlignment="1" applyProtection="1">
      <alignment horizontal="left"/>
    </xf>
    <xf numFmtId="0" fontId="4" fillId="0" borderId="34" xfId="0" applyFont="1" applyFill="1" applyBorder="1" applyAlignment="1" applyProtection="1">
      <alignment horizontal="left"/>
    </xf>
    <xf numFmtId="0" fontId="5" fillId="0" borderId="0" xfId="0" applyFont="1" applyFill="1" applyAlignment="1" applyProtection="1">
      <alignment horizontal="left"/>
    </xf>
    <xf numFmtId="0" fontId="14" fillId="0" borderId="3" xfId="0" applyFont="1" applyFill="1" applyBorder="1" applyAlignment="1" applyProtection="1">
      <alignment horizontal="center"/>
    </xf>
    <xf numFmtId="14" fontId="0" fillId="0" borderId="0" xfId="0" applyNumberFormat="1" applyFill="1" applyBorder="1" applyAlignment="1" applyProtection="1">
      <alignment horizontal="center"/>
    </xf>
    <xf numFmtId="0" fontId="63" fillId="0" borderId="4" xfId="0" applyFont="1" applyFill="1" applyBorder="1" applyAlignment="1" applyProtection="1">
      <alignment horizontal="center" vertical="center" wrapText="1"/>
    </xf>
    <xf numFmtId="0" fontId="0" fillId="0" borderId="4" xfId="0" applyFill="1" applyBorder="1" applyAlignment="1">
      <alignment horizontal="center" vertical="center"/>
    </xf>
    <xf numFmtId="0" fontId="64" fillId="0" borderId="20" xfId="0" applyFont="1" applyFill="1" applyBorder="1" applyAlignment="1" applyProtection="1">
      <alignment horizontal="center" vertical="center" wrapText="1"/>
    </xf>
    <xf numFmtId="0" fontId="64" fillId="0" borderId="22" xfId="0" applyFont="1" applyFill="1" applyBorder="1" applyAlignment="1" applyProtection="1">
      <alignment horizontal="center" vertical="center" wrapText="1"/>
    </xf>
    <xf numFmtId="0" fontId="67" fillId="0" borderId="5" xfId="0" applyFont="1" applyFill="1" applyBorder="1" applyAlignment="1" applyProtection="1">
      <alignment horizontal="center" vertical="center" wrapText="1"/>
    </xf>
    <xf numFmtId="0" fontId="67" fillId="0" borderId="6" xfId="0" applyFont="1" applyFill="1" applyBorder="1" applyAlignment="1" applyProtection="1">
      <alignment horizontal="center" vertical="center" wrapText="1"/>
    </xf>
    <xf numFmtId="0" fontId="68" fillId="0" borderId="5" xfId="0" applyFont="1" applyFill="1" applyBorder="1" applyAlignment="1" applyProtection="1">
      <alignment horizontal="center" vertical="center" wrapText="1"/>
    </xf>
    <xf numFmtId="0" fontId="68" fillId="0" borderId="6" xfId="0" applyFont="1" applyFill="1" applyBorder="1" applyAlignment="1" applyProtection="1">
      <alignment horizontal="center" vertical="center" wrapText="1"/>
    </xf>
    <xf numFmtId="0" fontId="52" fillId="0" borderId="0" xfId="0" applyFont="1" applyFill="1" applyBorder="1" applyAlignment="1" applyProtection="1">
      <alignment horizontal="center" vertical="center"/>
    </xf>
    <xf numFmtId="0" fontId="48" fillId="0" borderId="0" xfId="0" applyFont="1" applyFill="1" applyBorder="1" applyAlignment="1" applyProtection="1">
      <alignment horizontal="center" vertical="center"/>
    </xf>
    <xf numFmtId="0" fontId="5" fillId="0" borderId="0" xfId="0" applyFont="1" applyFill="1" applyBorder="1" applyAlignment="1" applyProtection="1">
      <alignment horizontal="left"/>
    </xf>
    <xf numFmtId="3" fontId="22" fillId="0" borderId="45" xfId="0" applyNumberFormat="1" applyFont="1" applyBorder="1" applyAlignment="1">
      <alignment horizontal="center" vertical="center"/>
    </xf>
    <xf numFmtId="3" fontId="22" fillId="0" borderId="52" xfId="0" applyNumberFormat="1" applyFont="1" applyBorder="1" applyAlignment="1">
      <alignment horizontal="center" vertical="center"/>
    </xf>
    <xf numFmtId="3" fontId="22" fillId="0" borderId="59" xfId="0" applyNumberFormat="1" applyFont="1" applyBorder="1" applyAlignment="1">
      <alignment horizontal="center" vertical="center"/>
    </xf>
    <xf numFmtId="171" fontId="0" fillId="0" borderId="6" xfId="0" applyNumberFormat="1" applyBorder="1" applyAlignment="1">
      <alignment horizontal="center" vertical="center"/>
    </xf>
    <xf numFmtId="0" fontId="0" fillId="0" borderId="4" xfId="0" applyBorder="1" applyAlignment="1">
      <alignment horizontal="center" vertical="center"/>
    </xf>
    <xf numFmtId="0" fontId="0" fillId="0" borderId="57" xfId="0" applyBorder="1" applyAlignment="1">
      <alignment horizontal="center" vertical="center"/>
    </xf>
    <xf numFmtId="3" fontId="0" fillId="0" borderId="71" xfId="0" applyNumberFormat="1" applyFill="1" applyBorder="1" applyAlignment="1">
      <alignment horizontal="center" vertical="center"/>
    </xf>
    <xf numFmtId="3" fontId="0" fillId="0" borderId="4" xfId="0" applyNumberFormat="1" applyFill="1" applyBorder="1" applyAlignment="1">
      <alignment horizontal="center" vertical="center"/>
    </xf>
    <xf numFmtId="3" fontId="0" fillId="0" borderId="57" xfId="0" applyNumberFormat="1" applyFill="1" applyBorder="1" applyAlignment="1">
      <alignment horizontal="center" vertical="center"/>
    </xf>
    <xf numFmtId="3" fontId="0" fillId="0" borderId="6" xfId="0" applyNumberFormat="1" applyBorder="1" applyAlignment="1">
      <alignment horizontal="center" vertical="center"/>
    </xf>
    <xf numFmtId="3" fontId="0" fillId="0" borderId="4" xfId="0" applyNumberFormat="1" applyBorder="1" applyAlignment="1">
      <alignment horizontal="center" vertical="center"/>
    </xf>
    <xf numFmtId="3" fontId="0" fillId="0" borderId="57" xfId="0" applyNumberFormat="1" applyBorder="1" applyAlignment="1">
      <alignment horizontal="center" vertical="center"/>
    </xf>
    <xf numFmtId="0" fontId="52" fillId="0" borderId="33" xfId="0" applyFont="1" applyFill="1" applyBorder="1" applyAlignment="1" applyProtection="1">
      <alignment horizontal="center"/>
    </xf>
    <xf numFmtId="0" fontId="52" fillId="0" borderId="34" xfId="0" applyFont="1" applyFill="1" applyBorder="1" applyAlignment="1" applyProtection="1">
      <alignment horizontal="center"/>
    </xf>
    <xf numFmtId="0" fontId="52" fillId="0" borderId="35" xfId="0" applyFont="1" applyFill="1" applyBorder="1" applyAlignment="1" applyProtection="1">
      <alignment horizontal="center"/>
    </xf>
    <xf numFmtId="0" fontId="52" fillId="0" borderId="20" xfId="0" applyFont="1" applyFill="1" applyBorder="1" applyAlignment="1" applyProtection="1">
      <alignment horizontal="center"/>
    </xf>
    <xf numFmtId="0" fontId="52" fillId="0" borderId="21" xfId="0" applyFont="1" applyFill="1" applyBorder="1" applyAlignment="1" applyProtection="1">
      <alignment horizontal="center"/>
    </xf>
    <xf numFmtId="0" fontId="52" fillId="0" borderId="22" xfId="0" applyFont="1" applyFill="1" applyBorder="1" applyAlignment="1" applyProtection="1">
      <alignment horizontal="center"/>
    </xf>
    <xf numFmtId="0" fontId="2" fillId="0" borderId="0" xfId="0" applyFont="1" applyAlignment="1">
      <alignment horizontal="center" vertical="center"/>
    </xf>
    <xf numFmtId="0" fontId="2" fillId="0" borderId="0" xfId="0" applyFont="1" applyFill="1" applyBorder="1" applyAlignment="1">
      <alignment horizontal="center" vertical="center"/>
    </xf>
    <xf numFmtId="0" fontId="2" fillId="0" borderId="68" xfId="0" applyFont="1" applyBorder="1" applyAlignment="1">
      <alignment horizontal="center"/>
    </xf>
    <xf numFmtId="0" fontId="2" fillId="0" borderId="69" xfId="0" applyFont="1" applyBorder="1" applyAlignment="1">
      <alignment horizontal="center"/>
    </xf>
    <xf numFmtId="0" fontId="2" fillId="0" borderId="70" xfId="0" applyFont="1" applyBorder="1" applyAlignment="1">
      <alignment horizontal="center"/>
    </xf>
    <xf numFmtId="3" fontId="28" fillId="0" borderId="72" xfId="0" applyNumberFormat="1" applyFont="1" applyBorder="1" applyAlignment="1">
      <alignment horizontal="center" vertical="center"/>
    </xf>
    <xf numFmtId="3" fontId="28" fillId="0" borderId="52" xfId="0" applyNumberFormat="1" applyFont="1" applyBorder="1" applyAlignment="1">
      <alignment horizontal="center" vertical="center"/>
    </xf>
    <xf numFmtId="3" fontId="28" fillId="0" borderId="59" xfId="0" applyNumberFormat="1" applyFont="1" applyBorder="1" applyAlignment="1">
      <alignment horizontal="center" vertical="center"/>
    </xf>
    <xf numFmtId="2" fontId="0" fillId="0" borderId="71" xfId="0" applyNumberFormat="1" applyFill="1" applyBorder="1" applyAlignment="1">
      <alignment horizontal="center" vertical="center"/>
    </xf>
    <xf numFmtId="2" fontId="0" fillId="0" borderId="4" xfId="0" applyNumberFormat="1" applyFill="1" applyBorder="1" applyAlignment="1">
      <alignment horizontal="center" vertical="center"/>
    </xf>
    <xf numFmtId="2" fontId="0" fillId="0" borderId="57" xfId="0" applyNumberFormat="1" applyFill="1" applyBorder="1" applyAlignment="1">
      <alignment horizontal="center" vertical="center"/>
    </xf>
    <xf numFmtId="171" fontId="70" fillId="0" borderId="80" xfId="0" applyNumberFormat="1" applyFont="1" applyFill="1" applyBorder="1" applyAlignment="1" applyProtection="1">
      <alignment horizontal="center" vertical="center"/>
    </xf>
    <xf numFmtId="0" fontId="37" fillId="0" borderId="11" xfId="3" applyFont="1" applyBorder="1" applyAlignment="1" applyProtection="1">
      <alignment horizontal="center"/>
    </xf>
    <xf numFmtId="0" fontId="37" fillId="0" borderId="3" xfId="3" applyFont="1" applyBorder="1" applyAlignment="1" applyProtection="1">
      <alignment horizontal="center"/>
    </xf>
    <xf numFmtId="16" fontId="35" fillId="0" borderId="11" xfId="3" applyNumberFormat="1" applyFont="1" applyBorder="1" applyAlignment="1" applyProtection="1">
      <alignment horizontal="center"/>
    </xf>
    <xf numFmtId="0" fontId="35" fillId="0" borderId="11" xfId="3" applyFont="1" applyBorder="1" applyAlignment="1" applyProtection="1">
      <alignment horizontal="center"/>
    </xf>
    <xf numFmtId="0" fontId="35" fillId="0" borderId="3" xfId="3" applyFont="1" applyBorder="1" applyAlignment="1" applyProtection="1">
      <alignment horizontal="center"/>
    </xf>
    <xf numFmtId="0" fontId="13" fillId="0" borderId="23" xfId="3" applyFont="1" applyBorder="1" applyAlignment="1">
      <alignment horizontal="center" vertical="center"/>
    </xf>
    <xf numFmtId="0" fontId="13" fillId="0" borderId="26" xfId="3" applyFont="1" applyBorder="1" applyAlignment="1">
      <alignment horizontal="center" vertical="center"/>
    </xf>
    <xf numFmtId="0" fontId="38" fillId="0" borderId="0" xfId="3" applyFont="1" applyFill="1" applyBorder="1" applyAlignment="1" applyProtection="1">
      <alignment horizontal="center" vertical="center"/>
    </xf>
    <xf numFmtId="0" fontId="38" fillId="0" borderId="27" xfId="3" applyFont="1" applyFill="1" applyBorder="1" applyAlignment="1" applyProtection="1">
      <alignment horizontal="center" vertical="center"/>
    </xf>
    <xf numFmtId="169" fontId="34" fillId="0" borderId="11" xfId="3" applyNumberFormat="1" applyFont="1" applyBorder="1" applyAlignment="1">
      <alignment horizontal="center"/>
    </xf>
    <xf numFmtId="169" fontId="34" fillId="0" borderId="3" xfId="3" applyNumberFormat="1" applyFont="1" applyBorder="1" applyAlignment="1">
      <alignment horizontal="center"/>
    </xf>
    <xf numFmtId="0" fontId="35" fillId="0" borderId="31" xfId="3" applyFont="1" applyBorder="1" applyAlignment="1">
      <alignment horizontal="left"/>
    </xf>
    <xf numFmtId="0" fontId="35" fillId="0" borderId="11" xfId="3" applyFont="1" applyBorder="1" applyAlignment="1">
      <alignment horizontal="left"/>
    </xf>
    <xf numFmtId="0" fontId="35" fillId="0" borderId="32" xfId="3" applyFont="1" applyBorder="1" applyAlignment="1">
      <alignment horizontal="left"/>
    </xf>
    <xf numFmtId="164" fontId="2" fillId="0" borderId="23" xfId="3" applyNumberFormat="1" applyBorder="1" applyAlignment="1" applyProtection="1">
      <alignment horizontal="center" vertical="center"/>
    </xf>
    <xf numFmtId="164" fontId="2" fillId="0" borderId="0" xfId="3" applyNumberFormat="1" applyFont="1" applyBorder="1" applyAlignment="1" applyProtection="1">
      <alignment horizontal="center" vertical="center"/>
    </xf>
    <xf numFmtId="164" fontId="2" fillId="0" borderId="24" xfId="3" applyNumberFormat="1" applyFont="1" applyBorder="1" applyAlignment="1" applyProtection="1">
      <alignment horizontal="center" vertical="center"/>
    </xf>
    <xf numFmtId="164" fontId="2" fillId="0" borderId="23" xfId="3" applyNumberFormat="1" applyFont="1" applyBorder="1" applyAlignment="1" applyProtection="1">
      <alignment horizontal="center" vertical="center"/>
    </xf>
    <xf numFmtId="0" fontId="36" fillId="0" borderId="23" xfId="3" applyFont="1" applyBorder="1" applyAlignment="1" applyProtection="1">
      <alignment horizontal="center" vertical="center"/>
      <protection locked="0"/>
    </xf>
    <xf numFmtId="0" fontId="36" fillId="0" borderId="0" xfId="3" applyFont="1" applyBorder="1" applyAlignment="1" applyProtection="1">
      <alignment horizontal="center" vertical="center"/>
      <protection locked="0"/>
    </xf>
    <xf numFmtId="0" fontId="36" fillId="0" borderId="24" xfId="3" applyFont="1" applyBorder="1" applyAlignment="1" applyProtection="1">
      <alignment horizontal="center" vertical="center"/>
      <protection locked="0"/>
    </xf>
    <xf numFmtId="0" fontId="36" fillId="0" borderId="29" xfId="3" applyFont="1" applyBorder="1" applyAlignment="1" applyProtection="1">
      <alignment horizontal="center" vertical="center"/>
      <protection locked="0"/>
    </xf>
    <xf numFmtId="0" fontId="36" fillId="0" borderId="3" xfId="3" applyFont="1" applyBorder="1" applyAlignment="1" applyProtection="1">
      <alignment horizontal="center" vertical="center"/>
      <protection locked="0"/>
    </xf>
    <xf numFmtId="0" fontId="36" fillId="0" borderId="30" xfId="3" applyFont="1" applyBorder="1" applyAlignment="1" applyProtection="1">
      <alignment horizontal="center" vertical="center"/>
      <protection locked="0"/>
    </xf>
    <xf numFmtId="0" fontId="13" fillId="0" borderId="23" xfId="3" applyFont="1" applyBorder="1" applyAlignment="1">
      <alignment horizontal="left"/>
    </xf>
    <xf numFmtId="0" fontId="13" fillId="0" borderId="0" xfId="3" applyFont="1" applyBorder="1" applyAlignment="1">
      <alignment horizontal="left"/>
    </xf>
    <xf numFmtId="0" fontId="37" fillId="0" borderId="11" xfId="3" applyFont="1" applyBorder="1" applyAlignment="1" applyProtection="1">
      <alignment horizontal="center"/>
      <protection locked="0"/>
    </xf>
    <xf numFmtId="0" fontId="37" fillId="0" borderId="3" xfId="3" applyFont="1" applyBorder="1" applyAlignment="1" applyProtection="1">
      <alignment horizontal="center"/>
      <protection locked="0"/>
    </xf>
    <xf numFmtId="0" fontId="10" fillId="0" borderId="0" xfId="6" applyFont="1" applyBorder="1" applyAlignment="1" applyProtection="1">
      <alignment horizontal="left"/>
    </xf>
    <xf numFmtId="1" fontId="2" fillId="0" borderId="0" xfId="3" applyNumberFormat="1" applyFill="1" applyBorder="1" applyAlignment="1" applyProtection="1">
      <alignment horizontal="center"/>
    </xf>
    <xf numFmtId="0" fontId="31" fillId="0" borderId="24" xfId="3" applyFont="1" applyBorder="1" applyAlignment="1" applyProtection="1">
      <alignment horizontal="left" textRotation="90"/>
    </xf>
    <xf numFmtId="2" fontId="10" fillId="0" borderId="0" xfId="3" applyNumberFormat="1" applyFont="1" applyBorder="1" applyAlignment="1" applyProtection="1">
      <alignment horizontal="center"/>
    </xf>
    <xf numFmtId="2" fontId="10" fillId="0" borderId="3" xfId="3" applyNumberFormat="1" applyFont="1" applyBorder="1" applyAlignment="1" applyProtection="1">
      <alignment horizontal="center"/>
    </xf>
    <xf numFmtId="1" fontId="13" fillId="0" borderId="11" xfId="3" applyNumberFormat="1" applyFont="1" applyBorder="1" applyAlignment="1" applyProtection="1">
      <alignment horizontal="center" vertical="center"/>
    </xf>
    <xf numFmtId="1" fontId="13" fillId="0" borderId="0" xfId="3" applyNumberFormat="1" applyFont="1" applyBorder="1" applyAlignment="1" applyProtection="1">
      <alignment horizontal="center" vertical="center"/>
    </xf>
    <xf numFmtId="0" fontId="2" fillId="0" borderId="0" xfId="3" applyBorder="1" applyAlignment="1" applyProtection="1">
      <alignment horizontal="center"/>
    </xf>
    <xf numFmtId="0" fontId="5" fillId="9" borderId="0" xfId="3" applyFont="1" applyFill="1" applyBorder="1" applyAlignment="1" applyProtection="1">
      <alignment horizontal="center"/>
      <protection locked="0"/>
    </xf>
    <xf numFmtId="0" fontId="5" fillId="9" borderId="3" xfId="3" applyFont="1" applyFill="1" applyBorder="1" applyAlignment="1" applyProtection="1">
      <alignment horizontal="center"/>
      <protection locked="0"/>
    </xf>
    <xf numFmtId="164" fontId="5" fillId="0" borderId="20" xfId="3" applyNumberFormat="1" applyFont="1" applyBorder="1" applyAlignment="1">
      <alignment horizontal="center" vertical="center"/>
    </xf>
    <xf numFmtId="164" fontId="5" fillId="0" borderId="21" xfId="3" applyNumberFormat="1" applyFont="1" applyBorder="1" applyAlignment="1">
      <alignment horizontal="center" vertical="center"/>
    </xf>
    <xf numFmtId="164" fontId="5" fillId="0" borderId="22" xfId="3" applyNumberFormat="1" applyFont="1" applyBorder="1" applyAlignment="1">
      <alignment horizontal="center" vertical="center"/>
    </xf>
    <xf numFmtId="164" fontId="5" fillId="0" borderId="23" xfId="3" applyNumberFormat="1" applyFont="1" applyBorder="1" applyAlignment="1">
      <alignment horizontal="center" vertical="center"/>
    </xf>
    <xf numFmtId="164" fontId="5" fillId="0" borderId="0" xfId="3" applyNumberFormat="1" applyFont="1" applyBorder="1" applyAlignment="1">
      <alignment horizontal="center" vertical="center"/>
    </xf>
    <xf numFmtId="164" fontId="5" fillId="0" borderId="24" xfId="3" applyNumberFormat="1" applyFont="1" applyBorder="1" applyAlignment="1">
      <alignment horizontal="center" vertical="center"/>
    </xf>
    <xf numFmtId="0" fontId="13" fillId="0" borderId="20" xfId="3" applyFont="1" applyBorder="1" applyAlignment="1">
      <alignment horizontal="left"/>
    </xf>
    <xf numFmtId="0" fontId="13" fillId="0" borderId="21" xfId="3" applyFont="1" applyBorder="1" applyAlignment="1">
      <alignment horizontal="left"/>
    </xf>
    <xf numFmtId="0" fontId="34" fillId="0" borderId="21" xfId="3" applyFont="1" applyBorder="1" applyAlignment="1" applyProtection="1">
      <alignment horizontal="center"/>
    </xf>
    <xf numFmtId="0" fontId="34" fillId="0" borderId="3" xfId="3" applyFont="1" applyBorder="1" applyAlignment="1" applyProtection="1">
      <alignment horizontal="center"/>
    </xf>
    <xf numFmtId="0" fontId="13" fillId="0" borderId="21" xfId="3" applyFont="1" applyBorder="1" applyAlignment="1">
      <alignment horizontal="center"/>
    </xf>
    <xf numFmtId="0" fontId="35" fillId="0" borderId="20" xfId="3" applyFont="1" applyBorder="1" applyAlignment="1">
      <alignment horizontal="left" vertical="center"/>
    </xf>
    <xf numFmtId="0" fontId="35" fillId="0" borderId="21" xfId="3" applyFont="1" applyBorder="1" applyAlignment="1">
      <alignment horizontal="left" vertical="center"/>
    </xf>
    <xf numFmtId="0" fontId="35" fillId="0" borderId="22" xfId="3" applyFont="1" applyBorder="1" applyAlignment="1">
      <alignment horizontal="left" vertical="center"/>
    </xf>
    <xf numFmtId="169" fontId="34" fillId="0" borderId="3" xfId="3" applyNumberFormat="1" applyFont="1" applyBorder="1" applyAlignment="1" applyProtection="1">
      <alignment horizontal="center"/>
    </xf>
    <xf numFmtId="0" fontId="34" fillId="0" borderId="11" xfId="3" applyFont="1" applyBorder="1" applyAlignment="1">
      <alignment horizontal="center"/>
    </xf>
    <xf numFmtId="0" fontId="34" fillId="0" borderId="3" xfId="3" applyFont="1" applyBorder="1" applyAlignment="1">
      <alignment horizontal="center"/>
    </xf>
    <xf numFmtId="0" fontId="36" fillId="0" borderId="0" xfId="3" applyFont="1" applyFill="1" applyBorder="1" applyAlignment="1">
      <alignment horizontal="center" vertical="center"/>
    </xf>
    <xf numFmtId="0" fontId="36" fillId="0" borderId="27" xfId="3" applyFont="1" applyFill="1" applyBorder="1" applyAlignment="1">
      <alignment horizontal="center" vertical="center"/>
    </xf>
    <xf numFmtId="0" fontId="38" fillId="9" borderId="0" xfId="3" applyFont="1" applyFill="1" applyBorder="1" applyAlignment="1" applyProtection="1">
      <alignment horizontal="center" vertical="center"/>
      <protection locked="0"/>
    </xf>
    <xf numFmtId="0" fontId="38" fillId="9" borderId="27" xfId="3" applyFont="1" applyFill="1" applyBorder="1" applyAlignment="1" applyProtection="1">
      <alignment horizontal="center" vertical="center"/>
      <protection locked="0"/>
    </xf>
    <xf numFmtId="0" fontId="2" fillId="0" borderId="23" xfId="3" applyFont="1" applyBorder="1" applyAlignment="1">
      <alignment horizontal="center" vertical="center"/>
    </xf>
    <xf numFmtId="0" fontId="2" fillId="0" borderId="0" xfId="3" applyFont="1" applyBorder="1" applyAlignment="1">
      <alignment horizontal="center" vertical="center"/>
    </xf>
    <xf numFmtId="0" fontId="2" fillId="0" borderId="24" xfId="3" applyFont="1" applyBorder="1" applyAlignment="1">
      <alignment horizontal="center" vertical="center"/>
    </xf>
    <xf numFmtId="0" fontId="13" fillId="0" borderId="0" xfId="3" applyFont="1" applyFill="1" applyBorder="1" applyAlignment="1" applyProtection="1">
      <alignment horizontal="left" vertical="top" wrapText="1"/>
    </xf>
    <xf numFmtId="0" fontId="15" fillId="0" borderId="0" xfId="6" applyFont="1" applyBorder="1" applyAlignment="1" applyProtection="1">
      <alignment horizontal="left" vertical="center" wrapText="1"/>
    </xf>
    <xf numFmtId="167" fontId="10" fillId="0" borderId="0" xfId="3" applyNumberFormat="1" applyFont="1" applyFill="1" applyBorder="1" applyAlignment="1" applyProtection="1">
      <alignment horizontal="center"/>
    </xf>
    <xf numFmtId="0" fontId="10" fillId="0" borderId="4" xfId="6" applyFont="1" applyBorder="1" applyAlignment="1" applyProtection="1">
      <alignment horizontal="left"/>
      <protection locked="0"/>
    </xf>
    <xf numFmtId="1" fontId="2" fillId="0" borderId="4" xfId="3" applyNumberFormat="1" applyFill="1" applyBorder="1" applyAlignment="1" applyProtection="1">
      <alignment horizontal="center"/>
      <protection locked="0"/>
    </xf>
    <xf numFmtId="0" fontId="29" fillId="0" borderId="0" xfId="3" applyFont="1" applyBorder="1" applyAlignment="1" applyProtection="1">
      <alignment horizontal="center"/>
    </xf>
    <xf numFmtId="0" fontId="28" fillId="0" borderId="0" xfId="3" quotePrefix="1" applyFont="1" applyBorder="1" applyAlignment="1" applyProtection="1">
      <alignment horizontal="center"/>
    </xf>
    <xf numFmtId="0" fontId="2" fillId="0" borderId="0" xfId="3" applyFill="1" applyBorder="1" applyAlignment="1" applyProtection="1">
      <alignment horizontal="center" vertical="top" wrapText="1"/>
    </xf>
    <xf numFmtId="0" fontId="2" fillId="0" borderId="0" xfId="3" applyFill="1" applyBorder="1" applyAlignment="1" applyProtection="1">
      <alignment horizontal="center" wrapText="1"/>
    </xf>
    <xf numFmtId="0" fontId="14" fillId="10" borderId="10" xfId="6" applyFont="1" applyFill="1" applyBorder="1" applyAlignment="1">
      <alignment horizontal="center" vertical="center"/>
    </xf>
    <xf numFmtId="0" fontId="14" fillId="10" borderId="11" xfId="6" applyFont="1" applyFill="1" applyBorder="1" applyAlignment="1">
      <alignment horizontal="center" vertical="center"/>
    </xf>
    <xf numFmtId="0" fontId="14" fillId="10" borderId="14" xfId="6" applyFont="1" applyFill="1" applyBorder="1" applyAlignment="1">
      <alignment horizontal="center" vertical="center"/>
    </xf>
    <xf numFmtId="0" fontId="14" fillId="10" borderId="13" xfId="6" applyFont="1" applyFill="1" applyBorder="1" applyAlignment="1">
      <alignment horizontal="center" vertical="center"/>
    </xf>
    <xf numFmtId="0" fontId="14" fillId="10" borderId="3" xfId="6" applyFont="1" applyFill="1" applyBorder="1" applyAlignment="1">
      <alignment horizontal="center" vertical="center"/>
    </xf>
    <xf numFmtId="0" fontId="14" fillId="10" borderId="15" xfId="6" applyFont="1" applyFill="1" applyBorder="1" applyAlignment="1">
      <alignment horizontal="center" vertical="center"/>
    </xf>
    <xf numFmtId="0" fontId="2" fillId="0" borderId="0" xfId="3" applyFont="1" applyFill="1" applyBorder="1" applyAlignment="1" applyProtection="1">
      <alignment horizontal="center" vertical="top" wrapText="1"/>
    </xf>
    <xf numFmtId="0" fontId="19" fillId="0" borderId="10" xfId="6" applyFont="1" applyBorder="1" applyAlignment="1">
      <alignment horizontal="left"/>
    </xf>
    <xf numFmtId="0" fontId="19" fillId="0" borderId="11" xfId="6" applyFont="1" applyBorder="1" applyAlignment="1">
      <alignment horizontal="left"/>
    </xf>
    <xf numFmtId="0" fontId="19" fillId="0" borderId="14" xfId="6" applyFont="1" applyBorder="1" applyAlignment="1">
      <alignment horizontal="left"/>
    </xf>
    <xf numFmtId="0" fontId="19" fillId="0" borderId="10" xfId="6" applyFont="1" applyBorder="1" applyAlignment="1">
      <alignment horizontal="center"/>
    </xf>
    <xf numFmtId="0" fontId="19" fillId="0" borderId="11" xfId="6" applyFont="1" applyBorder="1" applyAlignment="1">
      <alignment horizontal="center"/>
    </xf>
    <xf numFmtId="0" fontId="19" fillId="0" borderId="14" xfId="6" applyFont="1" applyBorder="1" applyAlignment="1">
      <alignment horizontal="center"/>
    </xf>
    <xf numFmtId="0" fontId="25" fillId="0" borderId="0" xfId="3" applyFont="1" applyBorder="1" applyAlignment="1" applyProtection="1">
      <alignment horizontal="left"/>
    </xf>
    <xf numFmtId="0" fontId="27" fillId="0" borderId="3" xfId="3" applyFont="1" applyBorder="1" applyAlignment="1" applyProtection="1">
      <alignment horizontal="center"/>
    </xf>
    <xf numFmtId="0" fontId="25" fillId="0" borderId="0" xfId="3" applyFont="1" applyBorder="1" applyAlignment="1" applyProtection="1">
      <alignment horizontal="center"/>
    </xf>
    <xf numFmtId="0" fontId="25" fillId="0" borderId="3" xfId="6" applyFont="1" applyBorder="1" applyAlignment="1" applyProtection="1">
      <alignment horizontal="center"/>
    </xf>
    <xf numFmtId="0" fontId="5" fillId="0" borderId="0" xfId="3" applyFont="1" applyBorder="1" applyAlignment="1" applyProtection="1">
      <alignment horizontal="center" vertical="center"/>
    </xf>
    <xf numFmtId="0" fontId="25" fillId="0" borderId="23" xfId="3" applyFont="1" applyBorder="1" applyAlignment="1" applyProtection="1">
      <alignment horizontal="center"/>
    </xf>
    <xf numFmtId="0" fontId="25" fillId="0" borderId="24" xfId="3" applyFont="1" applyBorder="1" applyAlignment="1" applyProtection="1">
      <alignment horizontal="center"/>
    </xf>
    <xf numFmtId="0" fontId="26" fillId="0" borderId="0" xfId="3" applyFont="1" applyBorder="1" applyAlignment="1" applyProtection="1">
      <alignment horizontal="center"/>
    </xf>
    <xf numFmtId="0" fontId="26" fillId="0" borderId="3" xfId="3" applyFont="1" applyBorder="1" applyAlignment="1" applyProtection="1">
      <alignment horizontal="center"/>
    </xf>
    <xf numFmtId="0" fontId="14" fillId="0" borderId="11" xfId="3" applyFont="1" applyBorder="1" applyAlignment="1" applyProtection="1">
      <alignment horizontal="center"/>
      <protection locked="0"/>
    </xf>
    <xf numFmtId="0" fontId="14" fillId="0" borderId="3" xfId="3" applyFont="1" applyBorder="1" applyAlignment="1" applyProtection="1">
      <alignment horizontal="center"/>
      <protection locked="0"/>
    </xf>
    <xf numFmtId="0" fontId="10" fillId="0" borderId="23" xfId="3" applyFont="1" applyBorder="1" applyAlignment="1" applyProtection="1">
      <alignment horizontal="center"/>
    </xf>
    <xf numFmtId="0" fontId="10" fillId="0" borderId="0" xfId="3" applyFont="1" applyBorder="1" applyAlignment="1" applyProtection="1">
      <alignment horizontal="center"/>
    </xf>
    <xf numFmtId="1" fontId="2" fillId="0" borderId="0" xfId="3" applyNumberFormat="1" applyBorder="1" applyAlignment="1" applyProtection="1">
      <alignment horizontal="left"/>
    </xf>
    <xf numFmtId="0" fontId="22" fillId="0" borderId="23" xfId="3" applyFont="1" applyBorder="1" applyAlignment="1" applyProtection="1">
      <alignment horizontal="center"/>
    </xf>
    <xf numFmtId="0" fontId="22" fillId="0" borderId="0" xfId="3" applyFont="1" applyBorder="1" applyAlignment="1" applyProtection="1">
      <alignment horizontal="center"/>
    </xf>
    <xf numFmtId="0" fontId="22" fillId="0" borderId="24" xfId="3" applyFont="1" applyBorder="1" applyAlignment="1" applyProtection="1">
      <alignment horizontal="center"/>
    </xf>
    <xf numFmtId="0" fontId="14" fillId="0" borderId="23" xfId="3" applyFont="1" applyBorder="1" applyAlignment="1" applyProtection="1">
      <alignment horizontal="right"/>
    </xf>
    <xf numFmtId="0" fontId="2" fillId="0" borderId="0" xfId="3" applyProtection="1"/>
    <xf numFmtId="0" fontId="2" fillId="0" borderId="0" xfId="3" applyBorder="1" applyProtection="1"/>
    <xf numFmtId="1" fontId="10" fillId="0" borderId="0" xfId="3" applyNumberFormat="1" applyFont="1" applyBorder="1" applyAlignment="1" applyProtection="1">
      <alignment horizontal="center"/>
    </xf>
    <xf numFmtId="164" fontId="10" fillId="0" borderId="0" xfId="3" applyNumberFormat="1" applyFont="1" applyBorder="1" applyAlignment="1" applyProtection="1">
      <alignment horizontal="center"/>
    </xf>
    <xf numFmtId="2" fontId="10" fillId="0" borderId="7" xfId="3" applyNumberFormat="1" applyFont="1" applyBorder="1" applyAlignment="1" applyProtection="1">
      <alignment horizontal="center"/>
    </xf>
    <xf numFmtId="2" fontId="10" fillId="0" borderId="12" xfId="3" applyNumberFormat="1" applyFont="1" applyBorder="1" applyAlignment="1" applyProtection="1">
      <alignment horizontal="center"/>
    </xf>
    <xf numFmtId="2" fontId="10" fillId="0" borderId="25" xfId="3" applyNumberFormat="1" applyFont="1" applyBorder="1" applyAlignment="1" applyProtection="1">
      <alignment horizontal="center"/>
    </xf>
    <xf numFmtId="0" fontId="2" fillId="0" borderId="23" xfId="3" applyBorder="1" applyAlignment="1" applyProtection="1">
      <alignment horizontal="center"/>
    </xf>
    <xf numFmtId="0" fontId="2" fillId="0" borderId="7" xfId="3" applyBorder="1" applyAlignment="1" applyProtection="1">
      <alignment horizontal="center"/>
    </xf>
    <xf numFmtId="0" fontId="2" fillId="0" borderId="12" xfId="3" applyBorder="1" applyAlignment="1" applyProtection="1">
      <alignment horizontal="center"/>
    </xf>
    <xf numFmtId="0" fontId="2" fillId="0" borderId="25" xfId="3" applyBorder="1" applyAlignment="1" applyProtection="1">
      <alignment horizontal="center"/>
    </xf>
    <xf numFmtId="0" fontId="2" fillId="0" borderId="0" xfId="3" applyBorder="1" applyAlignment="1" applyProtection="1">
      <alignment horizontal="right" vertical="top" wrapText="1"/>
    </xf>
    <xf numFmtId="0" fontId="22" fillId="0" borderId="20" xfId="3" applyFont="1" applyBorder="1" applyAlignment="1" applyProtection="1">
      <alignment horizontal="center"/>
    </xf>
    <xf numFmtId="0" fontId="22" fillId="0" borderId="21" xfId="3" applyFont="1" applyBorder="1" applyAlignment="1" applyProtection="1">
      <alignment horizontal="center"/>
    </xf>
    <xf numFmtId="0" fontId="22" fillId="0" borderId="22" xfId="3" applyFont="1" applyBorder="1" applyAlignment="1" applyProtection="1">
      <alignment horizontal="center"/>
    </xf>
    <xf numFmtId="0" fontId="2" fillId="0" borderId="0" xfId="3" applyBorder="1" applyAlignment="1" applyProtection="1">
      <alignment horizontal="center" vertical="top" wrapText="1"/>
    </xf>
    <xf numFmtId="0" fontId="42" fillId="0" borderId="4" xfId="3" applyFont="1" applyFill="1" applyBorder="1" applyAlignment="1" applyProtection="1">
      <alignment vertical="center" wrapText="1"/>
      <protection locked="0"/>
    </xf>
    <xf numFmtId="164" fontId="2" fillId="0" borderId="23" xfId="3" applyNumberFormat="1" applyFont="1" applyBorder="1" applyAlignment="1">
      <alignment horizontal="center" vertical="center"/>
    </xf>
    <xf numFmtId="164" fontId="2" fillId="0" borderId="0" xfId="3" applyNumberFormat="1" applyFont="1" applyBorder="1" applyAlignment="1">
      <alignment horizontal="center" vertical="center"/>
    </xf>
    <xf numFmtId="164" fontId="2" fillId="0" borderId="24" xfId="3" applyNumberFormat="1" applyFont="1" applyBorder="1" applyAlignment="1">
      <alignment horizontal="center" vertical="center"/>
    </xf>
    <xf numFmtId="0" fontId="36" fillId="0" borderId="23" xfId="3" applyFont="1" applyBorder="1" applyAlignment="1" applyProtection="1">
      <alignment horizontal="center" vertical="center"/>
    </xf>
    <xf numFmtId="0" fontId="36" fillId="0" borderId="0" xfId="3" applyFont="1" applyBorder="1" applyAlignment="1" applyProtection="1">
      <alignment horizontal="center" vertical="center"/>
    </xf>
    <xf numFmtId="0" fontId="36" fillId="0" borderId="24" xfId="3" applyFont="1" applyBorder="1" applyAlignment="1" applyProtection="1">
      <alignment horizontal="center" vertical="center"/>
    </xf>
    <xf numFmtId="0" fontId="36" fillId="0" borderId="29" xfId="3" applyFont="1" applyBorder="1" applyAlignment="1" applyProtection="1">
      <alignment horizontal="center" vertical="center"/>
    </xf>
    <xf numFmtId="0" fontId="36" fillId="0" borderId="3" xfId="3" applyFont="1" applyBorder="1" applyAlignment="1" applyProtection="1">
      <alignment horizontal="center" vertical="center"/>
    </xf>
    <xf numFmtId="0" fontId="36" fillId="0" borderId="30" xfId="3" applyFont="1" applyBorder="1" applyAlignment="1" applyProtection="1">
      <alignment horizontal="center" vertical="center"/>
    </xf>
    <xf numFmtId="0" fontId="42" fillId="0" borderId="4" xfId="3" applyFont="1" applyFill="1" applyBorder="1" applyAlignment="1" applyProtection="1">
      <alignment horizontal="center" vertical="center" wrapText="1"/>
      <protection locked="0"/>
    </xf>
    <xf numFmtId="0" fontId="42" fillId="0" borderId="5" xfId="3" applyFont="1" applyFill="1" applyBorder="1" applyAlignment="1" applyProtection="1">
      <alignment horizontal="left" vertical="center" wrapText="1"/>
      <protection locked="0"/>
    </xf>
    <xf numFmtId="0" fontId="42" fillId="0" borderId="16" xfId="3" quotePrefix="1" applyFont="1" applyFill="1" applyBorder="1" applyAlignment="1" applyProtection="1">
      <alignment horizontal="left" vertical="center" wrapText="1"/>
      <protection locked="0"/>
    </xf>
    <xf numFmtId="0" fontId="42" fillId="0" borderId="6" xfId="3" quotePrefix="1" applyFont="1" applyFill="1" applyBorder="1" applyAlignment="1" applyProtection="1">
      <alignment horizontal="left" vertical="center" wrapText="1"/>
      <protection locked="0"/>
    </xf>
    <xf numFmtId="0" fontId="79" fillId="0" borderId="5" xfId="3" applyFont="1" applyBorder="1" applyAlignment="1" applyProtection="1">
      <alignment horizontal="center" vertical="center" wrapText="1"/>
    </xf>
    <xf numFmtId="0" fontId="79" fillId="0" borderId="16" xfId="3" applyFont="1" applyBorder="1" applyAlignment="1" applyProtection="1">
      <alignment horizontal="center" vertical="center" wrapText="1"/>
    </xf>
    <xf numFmtId="0" fontId="79" fillId="0" borderId="6" xfId="3" applyFont="1" applyBorder="1" applyAlignment="1" applyProtection="1">
      <alignment horizontal="center" vertical="center" wrapText="1"/>
    </xf>
    <xf numFmtId="0" fontId="44" fillId="0" borderId="18" xfId="3" applyFont="1" applyBorder="1" applyAlignment="1" applyProtection="1">
      <alignment horizontal="center" vertical="center" wrapText="1"/>
    </xf>
    <xf numFmtId="0" fontId="44" fillId="0" borderId="5" xfId="3" applyFont="1" applyBorder="1" applyAlignment="1" applyProtection="1">
      <alignment horizontal="center" vertical="center" wrapText="1"/>
    </xf>
    <xf numFmtId="0" fontId="44" fillId="0" borderId="16" xfId="3" applyFont="1" applyBorder="1" applyAlignment="1" applyProtection="1">
      <alignment horizontal="center" vertical="center" wrapText="1"/>
    </xf>
    <xf numFmtId="0" fontId="44" fillId="0" borderId="6" xfId="3" applyFont="1" applyBorder="1" applyAlignment="1" applyProtection="1">
      <alignment horizontal="center" vertical="center" wrapText="1"/>
    </xf>
    <xf numFmtId="0" fontId="44" fillId="0" borderId="5" xfId="3" applyFont="1" applyBorder="1" applyAlignment="1" applyProtection="1">
      <alignment horizontal="center" vertical="center" wrapText="1"/>
      <protection locked="0"/>
    </xf>
    <xf numFmtId="0" fontId="44" fillId="0" borderId="16" xfId="3" applyFont="1" applyBorder="1" applyAlignment="1" applyProtection="1">
      <alignment horizontal="center" vertical="center" wrapText="1"/>
      <protection locked="0"/>
    </xf>
    <xf numFmtId="0" fontId="44" fillId="0" borderId="6" xfId="3" applyFont="1" applyBorder="1" applyAlignment="1" applyProtection="1">
      <alignment horizontal="center" vertical="center" wrapText="1"/>
      <protection locked="0"/>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2" fillId="0" borderId="23"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34" fillId="0" borderId="3" xfId="0" applyFont="1" applyBorder="1" applyAlignment="1">
      <alignment horizontal="center"/>
    </xf>
    <xf numFmtId="169" fontId="34" fillId="0" borderId="16" xfId="0" applyNumberFormat="1" applyFont="1" applyBorder="1" applyAlignment="1" applyProtection="1">
      <alignment horizontal="center"/>
      <protection locked="0"/>
    </xf>
    <xf numFmtId="0" fontId="15" fillId="0" borderId="23" xfId="0" applyFont="1" applyBorder="1" applyAlignment="1">
      <alignment horizontal="center" vertical="center"/>
    </xf>
    <xf numFmtId="0" fontId="15" fillId="0" borderId="0" xfId="0" applyFont="1" applyBorder="1" applyAlignment="1">
      <alignment horizontal="center" vertical="center"/>
    </xf>
    <xf numFmtId="0" fontId="15" fillId="0" borderId="24"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0" fillId="0" borderId="16" xfId="0" applyBorder="1" applyAlignment="1" applyProtection="1">
      <alignment horizontal="center"/>
      <protection locked="0"/>
    </xf>
    <xf numFmtId="2" fontId="41" fillId="0" borderId="0" xfId="3" applyNumberFormat="1" applyFont="1" applyFill="1" applyBorder="1" applyAlignment="1" applyProtection="1">
      <alignment horizontal="center"/>
    </xf>
    <xf numFmtId="0" fontId="41" fillId="0" borderId="0" xfId="3" quotePrefix="1" applyFont="1" applyBorder="1" applyAlignment="1" applyProtection="1">
      <alignment horizontal="center"/>
    </xf>
    <xf numFmtId="0" fontId="34" fillId="0" borderId="21" xfId="3" applyFont="1" applyFill="1" applyBorder="1" applyAlignment="1" applyProtection="1">
      <alignment horizontal="center"/>
      <protection locked="0"/>
    </xf>
    <xf numFmtId="0" fontId="34" fillId="0" borderId="3" xfId="3" applyFont="1" applyFill="1" applyBorder="1" applyAlignment="1" applyProtection="1">
      <alignment horizontal="center"/>
      <protection locked="0"/>
    </xf>
    <xf numFmtId="0" fontId="14" fillId="0" borderId="21" xfId="3" applyFont="1" applyBorder="1" applyAlignment="1" applyProtection="1">
      <alignment horizontal="center" vertical="center"/>
    </xf>
    <xf numFmtId="0" fontId="14" fillId="0" borderId="0" xfId="3" applyFont="1" applyBorder="1" applyAlignment="1" applyProtection="1">
      <alignment horizontal="center" vertical="center"/>
    </xf>
    <xf numFmtId="169" fontId="34" fillId="0" borderId="3" xfId="3" applyNumberFormat="1" applyFont="1" applyBorder="1" applyAlignment="1" applyProtection="1">
      <alignment horizontal="center"/>
      <protection locked="0"/>
    </xf>
    <xf numFmtId="0" fontId="41" fillId="0" borderId="5" xfId="3" applyFont="1" applyBorder="1" applyAlignment="1" applyProtection="1"/>
    <xf numFmtId="0" fontId="41" fillId="0" borderId="16" xfId="3" applyFont="1" applyBorder="1" applyAlignment="1" applyProtection="1"/>
    <xf numFmtId="0" fontId="41" fillId="0" borderId="6" xfId="3" applyFont="1" applyBorder="1" applyAlignment="1" applyProtection="1"/>
    <xf numFmtId="0" fontId="41" fillId="0" borderId="5" xfId="3" applyNumberFormat="1" applyFont="1" applyFill="1" applyBorder="1" applyAlignment="1" applyProtection="1">
      <alignment horizontal="center"/>
    </xf>
    <xf numFmtId="0" fontId="41" fillId="0" borderId="16" xfId="3" applyNumberFormat="1" applyFont="1" applyFill="1" applyBorder="1" applyAlignment="1" applyProtection="1">
      <alignment horizontal="center"/>
    </xf>
    <xf numFmtId="0" fontId="41" fillId="0" borderId="6" xfId="3" applyNumberFormat="1" applyFont="1" applyFill="1" applyBorder="1" applyAlignment="1" applyProtection="1">
      <alignment horizontal="center"/>
    </xf>
    <xf numFmtId="0" fontId="41" fillId="0" borderId="5" xfId="3" applyNumberFormat="1" applyFont="1" applyBorder="1" applyAlignment="1" applyProtection="1">
      <alignment horizontal="center"/>
    </xf>
    <xf numFmtId="0" fontId="41" fillId="0" borderId="16" xfId="3" applyNumberFormat="1" applyFont="1" applyBorder="1" applyAlignment="1" applyProtection="1">
      <alignment horizontal="center"/>
    </xf>
    <xf numFmtId="0" fontId="41" fillId="0" borderId="6" xfId="3" applyNumberFormat="1" applyFont="1" applyBorder="1" applyAlignment="1" applyProtection="1">
      <alignment horizontal="center"/>
    </xf>
    <xf numFmtId="2" fontId="41" fillId="0" borderId="5" xfId="3" applyNumberFormat="1" applyFont="1" applyFill="1" applyBorder="1" applyAlignment="1" applyProtection="1">
      <alignment horizontal="center"/>
    </xf>
    <xf numFmtId="2" fontId="41" fillId="0" borderId="16" xfId="3" applyNumberFormat="1" applyFont="1" applyFill="1" applyBorder="1" applyAlignment="1" applyProtection="1">
      <alignment horizontal="center"/>
    </xf>
    <xf numFmtId="2" fontId="41" fillId="0" borderId="6" xfId="3" applyNumberFormat="1" applyFont="1" applyFill="1" applyBorder="1" applyAlignment="1" applyProtection="1">
      <alignment horizontal="center"/>
    </xf>
    <xf numFmtId="2" fontId="41" fillId="0" borderId="5" xfId="6" applyNumberFormat="1" applyFont="1" applyBorder="1" applyAlignment="1" applyProtection="1">
      <alignment horizontal="center"/>
    </xf>
    <xf numFmtId="2" fontId="41" fillId="0" borderId="16" xfId="6" applyNumberFormat="1" applyFont="1" applyBorder="1" applyAlignment="1" applyProtection="1">
      <alignment horizontal="center"/>
    </xf>
    <xf numFmtId="2" fontId="41" fillId="0" borderId="6" xfId="6" applyNumberFormat="1" applyFont="1" applyBorder="1" applyAlignment="1" applyProtection="1">
      <alignment horizontal="center"/>
    </xf>
    <xf numFmtId="0" fontId="40" fillId="0" borderId="5" xfId="3" applyFont="1" applyBorder="1" applyAlignment="1" applyProtection="1">
      <alignment horizontal="left"/>
    </xf>
    <xf numFmtId="0" fontId="40" fillId="0" borderId="16" xfId="3" applyFont="1" applyBorder="1" applyAlignment="1" applyProtection="1">
      <alignment horizontal="left"/>
    </xf>
    <xf numFmtId="0" fontId="40" fillId="0" borderId="6" xfId="3" applyFont="1" applyBorder="1" applyAlignment="1" applyProtection="1">
      <alignment horizontal="left"/>
    </xf>
    <xf numFmtId="1" fontId="40" fillId="0" borderId="5" xfId="3" applyNumberFormat="1" applyFont="1" applyFill="1" applyBorder="1" applyAlignment="1" applyProtection="1">
      <alignment horizontal="center"/>
    </xf>
    <xf numFmtId="1" fontId="40" fillId="0" borderId="16" xfId="3" applyNumberFormat="1" applyFont="1" applyFill="1" applyBorder="1" applyAlignment="1" applyProtection="1">
      <alignment horizontal="center"/>
    </xf>
    <xf numFmtId="1" fontId="40" fillId="0" borderId="6" xfId="3" applyNumberFormat="1" applyFont="1" applyFill="1" applyBorder="1" applyAlignment="1" applyProtection="1">
      <alignment horizontal="center"/>
    </xf>
    <xf numFmtId="1" fontId="40" fillId="0" borderId="5" xfId="6" applyNumberFormat="1" applyFont="1" applyBorder="1" applyAlignment="1" applyProtection="1">
      <alignment horizontal="center"/>
    </xf>
    <xf numFmtId="1" fontId="40" fillId="0" borderId="16" xfId="6" applyNumberFormat="1" applyFont="1" applyBorder="1" applyAlignment="1" applyProtection="1">
      <alignment horizontal="center"/>
    </xf>
    <xf numFmtId="1" fontId="40" fillId="0" borderId="6" xfId="6" applyNumberFormat="1" applyFont="1" applyBorder="1" applyAlignment="1" applyProtection="1">
      <alignment horizontal="center"/>
    </xf>
    <xf numFmtId="0" fontId="40" fillId="0" borderId="5" xfId="3" applyFont="1" applyBorder="1" applyAlignment="1" applyProtection="1">
      <alignment horizontal="center"/>
    </xf>
    <xf numFmtId="0" fontId="40" fillId="0" borderId="16" xfId="3" applyFont="1" applyBorder="1" applyAlignment="1" applyProtection="1">
      <alignment horizontal="center"/>
    </xf>
    <xf numFmtId="0" fontId="40" fillId="0" borderId="6" xfId="3" applyFont="1" applyBorder="1" applyAlignment="1" applyProtection="1">
      <alignment horizontal="center"/>
    </xf>
    <xf numFmtId="0" fontId="41" fillId="0" borderId="5" xfId="3" applyFont="1" applyBorder="1" applyAlignment="1" applyProtection="1">
      <alignment horizontal="left"/>
    </xf>
    <xf numFmtId="0" fontId="41" fillId="0" borderId="16" xfId="3" applyFont="1" applyBorder="1" applyAlignment="1" applyProtection="1">
      <alignment horizontal="left"/>
    </xf>
    <xf numFmtId="0" fontId="41" fillId="0" borderId="6" xfId="3" applyFont="1" applyBorder="1" applyAlignment="1" applyProtection="1">
      <alignment horizontal="left"/>
    </xf>
    <xf numFmtId="0" fontId="41" fillId="0" borderId="5" xfId="6" applyNumberFormat="1" applyFont="1" applyBorder="1" applyAlignment="1" applyProtection="1">
      <alignment horizontal="center"/>
    </xf>
    <xf numFmtId="0" fontId="41" fillId="0" borderId="16" xfId="6" applyNumberFormat="1" applyFont="1" applyBorder="1" applyAlignment="1" applyProtection="1">
      <alignment horizontal="center"/>
    </xf>
    <xf numFmtId="0" fontId="41" fillId="0" borderId="6" xfId="6" applyNumberFormat="1" applyFont="1" applyBorder="1" applyAlignment="1" applyProtection="1">
      <alignment horizontal="center"/>
    </xf>
    <xf numFmtId="0" fontId="41" fillId="0" borderId="4" xfId="3" applyFont="1" applyBorder="1" applyAlignment="1" applyProtection="1"/>
    <xf numFmtId="0" fontId="41" fillId="0" borderId="4" xfId="3" applyFont="1" applyFill="1" applyBorder="1" applyAlignment="1" applyProtection="1">
      <alignment horizontal="center"/>
      <protection locked="0"/>
    </xf>
    <xf numFmtId="0" fontId="41" fillId="0" borderId="4" xfId="6" applyFont="1" applyBorder="1" applyAlignment="1" applyProtection="1">
      <alignment horizontal="center"/>
      <protection locked="0"/>
    </xf>
    <xf numFmtId="0" fontId="41" fillId="0" borderId="4" xfId="3" applyFont="1" applyBorder="1" applyAlignment="1" applyProtection="1">
      <alignment horizontal="center"/>
      <protection locked="0"/>
    </xf>
    <xf numFmtId="2" fontId="41" fillId="0" borderId="4" xfId="3" applyNumberFormat="1" applyFont="1" applyFill="1" applyBorder="1" applyAlignment="1" applyProtection="1">
      <alignment horizontal="center"/>
      <protection locked="0"/>
    </xf>
    <xf numFmtId="2" fontId="41" fillId="0" borderId="4" xfId="6" applyNumberFormat="1" applyFont="1" applyBorder="1" applyAlignment="1" applyProtection="1">
      <alignment horizontal="center"/>
      <protection locked="0"/>
    </xf>
    <xf numFmtId="0" fontId="40" fillId="0" borderId="4" xfId="3" applyFont="1" applyBorder="1" applyAlignment="1" applyProtection="1">
      <alignment horizontal="left"/>
    </xf>
    <xf numFmtId="1" fontId="40" fillId="0" borderId="4" xfId="3" applyNumberFormat="1" applyFont="1" applyFill="1" applyBorder="1" applyAlignment="1" applyProtection="1">
      <alignment horizontal="center"/>
      <protection locked="0"/>
    </xf>
    <xf numFmtId="1" fontId="40" fillId="0" borderId="4" xfId="6" applyNumberFormat="1" applyFont="1" applyBorder="1" applyAlignment="1" applyProtection="1">
      <alignment horizontal="center"/>
      <protection locked="0"/>
    </xf>
    <xf numFmtId="0" fontId="40" fillId="0" borderId="4" xfId="3" applyFont="1" applyBorder="1" applyAlignment="1" applyProtection="1">
      <alignment horizontal="center"/>
      <protection locked="0"/>
    </xf>
    <xf numFmtId="0" fontId="41" fillId="0" borderId="4" xfId="3" applyFont="1" applyBorder="1" applyAlignment="1" applyProtection="1">
      <alignment horizontal="left"/>
    </xf>
    <xf numFmtId="2" fontId="41" fillId="0" borderId="5" xfId="3" applyNumberFormat="1" applyFont="1" applyFill="1" applyBorder="1" applyAlignment="1" applyProtection="1">
      <alignment horizontal="center"/>
      <protection locked="0"/>
    </xf>
    <xf numFmtId="2" fontId="41" fillId="0" borderId="16" xfId="3" applyNumberFormat="1" applyFont="1" applyFill="1" applyBorder="1" applyAlignment="1" applyProtection="1">
      <alignment horizontal="center"/>
      <protection locked="0"/>
    </xf>
    <xf numFmtId="2" fontId="41" fillId="0" borderId="6" xfId="3" applyNumberFormat="1" applyFont="1" applyFill="1" applyBorder="1" applyAlignment="1" applyProtection="1">
      <alignment horizontal="center"/>
      <protection locked="0"/>
    </xf>
    <xf numFmtId="2" fontId="41" fillId="0" borderId="5" xfId="6" applyNumberFormat="1" applyFont="1" applyBorder="1" applyAlignment="1" applyProtection="1">
      <alignment horizontal="center"/>
      <protection locked="0"/>
    </xf>
    <xf numFmtId="2" fontId="41" fillId="0" borderId="16" xfId="6" applyNumberFormat="1" applyFont="1" applyBorder="1" applyAlignment="1" applyProtection="1">
      <alignment horizontal="center"/>
      <protection locked="0"/>
    </xf>
    <xf numFmtId="2" fontId="41" fillId="0" borderId="6" xfId="6" applyNumberFormat="1" applyFont="1" applyBorder="1" applyAlignment="1" applyProtection="1">
      <alignment horizontal="center"/>
      <protection locked="0"/>
    </xf>
    <xf numFmtId="164" fontId="41" fillId="0" borderId="5" xfId="3" applyNumberFormat="1" applyFont="1" applyFill="1" applyBorder="1" applyAlignment="1" applyProtection="1">
      <alignment horizontal="center"/>
      <protection locked="0"/>
    </xf>
    <xf numFmtId="164" fontId="41" fillId="0" borderId="16" xfId="3" applyNumberFormat="1" applyFont="1" applyFill="1" applyBorder="1" applyAlignment="1" applyProtection="1">
      <alignment horizontal="center"/>
      <protection locked="0"/>
    </xf>
    <xf numFmtId="164" fontId="41" fillId="0" borderId="6" xfId="3" applyNumberFormat="1" applyFont="1" applyFill="1" applyBorder="1" applyAlignment="1" applyProtection="1">
      <alignment horizontal="center"/>
      <protection locked="0"/>
    </xf>
    <xf numFmtId="1" fontId="41" fillId="0" borderId="5" xfId="3" applyNumberFormat="1" applyFont="1" applyFill="1" applyBorder="1" applyAlignment="1" applyProtection="1">
      <alignment horizontal="center"/>
    </xf>
    <xf numFmtId="1" fontId="41" fillId="0" borderId="6" xfId="3" applyNumberFormat="1" applyFont="1" applyFill="1" applyBorder="1" applyAlignment="1" applyProtection="1">
      <alignment horizontal="center"/>
    </xf>
    <xf numFmtId="1" fontId="41" fillId="0" borderId="5" xfId="6" applyNumberFormat="1" applyFont="1" applyBorder="1" applyAlignment="1" applyProtection="1">
      <alignment horizontal="center"/>
    </xf>
    <xf numFmtId="1" fontId="41" fillId="0" borderId="16" xfId="6" applyNumberFormat="1" applyFont="1" applyBorder="1" applyAlignment="1" applyProtection="1">
      <alignment horizontal="center"/>
    </xf>
    <xf numFmtId="1" fontId="41" fillId="0" borderId="6" xfId="6" applyNumberFormat="1" applyFont="1" applyBorder="1" applyAlignment="1" applyProtection="1">
      <alignment horizontal="center"/>
    </xf>
    <xf numFmtId="1" fontId="41" fillId="0" borderId="5" xfId="3" applyNumberFormat="1" applyFont="1" applyFill="1" applyBorder="1" applyAlignment="1" applyProtection="1">
      <alignment horizontal="center"/>
      <protection locked="0"/>
    </xf>
    <xf numFmtId="1" fontId="41" fillId="0" borderId="16" xfId="3" applyNumberFormat="1" applyFont="1" applyFill="1" applyBorder="1" applyAlignment="1" applyProtection="1">
      <alignment horizontal="center"/>
      <protection locked="0"/>
    </xf>
    <xf numFmtId="1" fontId="41" fillId="0" borderId="6" xfId="3" applyNumberFormat="1" applyFont="1" applyFill="1" applyBorder="1" applyAlignment="1" applyProtection="1">
      <alignment horizontal="center"/>
      <protection locked="0"/>
    </xf>
    <xf numFmtId="2" fontId="41" fillId="0" borderId="4" xfId="3" applyNumberFormat="1" applyFont="1" applyFill="1" applyBorder="1" applyAlignment="1" applyProtection="1">
      <alignment horizontal="center"/>
    </xf>
    <xf numFmtId="2" fontId="41" fillId="0" borderId="4" xfId="6" applyNumberFormat="1" applyFont="1" applyBorder="1" applyAlignment="1" applyProtection="1">
      <alignment horizontal="center"/>
    </xf>
    <xf numFmtId="0" fontId="41" fillId="0" borderId="5" xfId="3" applyFont="1" applyBorder="1" applyAlignment="1" applyProtection="1">
      <alignment vertical="center"/>
    </xf>
    <xf numFmtId="0" fontId="41" fillId="0" borderId="16" xfId="3" applyFont="1" applyBorder="1" applyAlignment="1" applyProtection="1">
      <alignment vertical="center"/>
    </xf>
    <xf numFmtId="0" fontId="41" fillId="0" borderId="6" xfId="3" applyFont="1" applyBorder="1" applyAlignment="1" applyProtection="1">
      <alignment vertical="center"/>
    </xf>
    <xf numFmtId="1" fontId="41" fillId="0" borderId="4" xfId="3" applyNumberFormat="1" applyFont="1" applyFill="1" applyBorder="1" applyAlignment="1" applyProtection="1">
      <alignment horizontal="center"/>
    </xf>
    <xf numFmtId="1" fontId="41" fillId="0" borderId="4" xfId="6" applyNumberFormat="1" applyFont="1" applyBorder="1" applyAlignment="1" applyProtection="1">
      <alignment horizontal="center"/>
    </xf>
    <xf numFmtId="0" fontId="41" fillId="0" borderId="5" xfId="3" applyFont="1" applyFill="1" applyBorder="1" applyAlignment="1" applyProtection="1">
      <alignment horizontal="center"/>
    </xf>
    <xf numFmtId="0" fontId="41" fillId="0" borderId="6" xfId="3" applyFont="1" applyFill="1" applyBorder="1" applyAlignment="1" applyProtection="1">
      <alignment horizontal="center"/>
    </xf>
    <xf numFmtId="0" fontId="41" fillId="0" borderId="5" xfId="6" applyFont="1" applyBorder="1" applyAlignment="1" applyProtection="1">
      <alignment horizontal="center"/>
    </xf>
    <xf numFmtId="0" fontId="41" fillId="0" borderId="16" xfId="6" applyFont="1" applyBorder="1" applyAlignment="1" applyProtection="1">
      <alignment horizontal="center"/>
    </xf>
    <xf numFmtId="0" fontId="41" fillId="0" borderId="6" xfId="6" applyFont="1" applyBorder="1" applyAlignment="1" applyProtection="1">
      <alignment horizontal="center"/>
    </xf>
    <xf numFmtId="0" fontId="41" fillId="0" borderId="5" xfId="6" applyFont="1" applyBorder="1" applyAlignment="1" applyProtection="1">
      <alignment horizontal="center"/>
      <protection locked="0"/>
    </xf>
    <xf numFmtId="0" fontId="41" fillId="0" borderId="16" xfId="6" applyFont="1" applyBorder="1" applyAlignment="1" applyProtection="1">
      <alignment horizontal="center"/>
      <protection locked="0"/>
    </xf>
    <xf numFmtId="0" fontId="41" fillId="0" borderId="6" xfId="6" applyFont="1" applyBorder="1" applyAlignment="1" applyProtection="1">
      <alignment horizontal="center"/>
      <protection locked="0"/>
    </xf>
    <xf numFmtId="0" fontId="41" fillId="0" borderId="5" xfId="3" applyFont="1" applyBorder="1" applyProtection="1"/>
    <xf numFmtId="0" fontId="41" fillId="0" borderId="16" xfId="3" applyFont="1" applyBorder="1" applyProtection="1"/>
    <xf numFmtId="0" fontId="41" fillId="0" borderId="6" xfId="3" applyFont="1" applyBorder="1" applyProtection="1"/>
    <xf numFmtId="1" fontId="40" fillId="0" borderId="4" xfId="3" applyNumberFormat="1" applyFont="1" applyFill="1" applyBorder="1" applyAlignment="1" applyProtection="1">
      <alignment horizontal="center"/>
    </xf>
    <xf numFmtId="1" fontId="40" fillId="0" borderId="4" xfId="6" applyNumberFormat="1" applyFont="1" applyBorder="1" applyAlignment="1" applyProtection="1">
      <alignment horizontal="center"/>
    </xf>
    <xf numFmtId="1" fontId="40" fillId="0" borderId="0" xfId="6" applyNumberFormat="1" applyFont="1" applyBorder="1" applyAlignment="1" applyProtection="1">
      <alignment horizontal="center"/>
    </xf>
    <xf numFmtId="0" fontId="40" fillId="0" borderId="0" xfId="3" applyFont="1" applyBorder="1" applyAlignment="1" applyProtection="1">
      <alignment horizontal="left"/>
    </xf>
    <xf numFmtId="1" fontId="40" fillId="0" borderId="0" xfId="3" applyNumberFormat="1" applyFont="1" applyFill="1" applyBorder="1" applyAlignment="1" applyProtection="1">
      <alignment horizontal="center"/>
    </xf>
    <xf numFmtId="1" fontId="41" fillId="0" borderId="0" xfId="3" applyNumberFormat="1" applyFont="1" applyFill="1" applyBorder="1" applyAlignment="1" applyProtection="1">
      <alignment horizontal="center"/>
    </xf>
    <xf numFmtId="0" fontId="41" fillId="0" borderId="0" xfId="3" applyFont="1" applyBorder="1" applyAlignment="1" applyProtection="1">
      <alignment horizontal="left"/>
    </xf>
    <xf numFmtId="0" fontId="41" fillId="0" borderId="0" xfId="3" applyFont="1" applyFill="1" applyBorder="1" applyAlignment="1" applyProtection="1">
      <alignment horizontal="center"/>
    </xf>
    <xf numFmtId="0" fontId="41" fillId="0" borderId="0" xfId="6" applyFont="1" applyBorder="1" applyAlignment="1" applyProtection="1">
      <alignment horizontal="center"/>
    </xf>
    <xf numFmtId="0" fontId="41" fillId="0" borderId="0" xfId="3" applyFont="1" applyBorder="1" applyProtection="1"/>
    <xf numFmtId="0" fontId="41" fillId="0" borderId="0" xfId="3" applyFont="1" applyBorder="1" applyAlignment="1" applyProtection="1">
      <alignment vertical="center"/>
    </xf>
    <xf numFmtId="167" fontId="41" fillId="0" borderId="5" xfId="3" applyNumberFormat="1" applyFont="1" applyFill="1" applyBorder="1" applyAlignment="1" applyProtection="1">
      <alignment horizontal="center"/>
      <protection locked="0"/>
    </xf>
    <xf numFmtId="167" fontId="41" fillId="0" borderId="16" xfId="3" applyNumberFormat="1" applyFont="1" applyFill="1" applyBorder="1" applyAlignment="1" applyProtection="1">
      <alignment horizontal="center"/>
      <protection locked="0"/>
    </xf>
    <xf numFmtId="167" fontId="41" fillId="0" borderId="6" xfId="3" applyNumberFormat="1" applyFont="1" applyFill="1" applyBorder="1" applyAlignment="1" applyProtection="1">
      <alignment horizontal="center"/>
      <protection locked="0"/>
    </xf>
    <xf numFmtId="167" fontId="41" fillId="0" borderId="5" xfId="6" applyNumberFormat="1" applyFont="1" applyBorder="1" applyAlignment="1" applyProtection="1">
      <alignment horizontal="center"/>
      <protection locked="0"/>
    </xf>
    <xf numFmtId="167" fontId="41" fillId="0" borderId="16" xfId="6" applyNumberFormat="1" applyFont="1" applyBorder="1" applyAlignment="1" applyProtection="1">
      <alignment horizontal="center"/>
      <protection locked="0"/>
    </xf>
    <xf numFmtId="167" fontId="41" fillId="0" borderId="6" xfId="6" applyNumberFormat="1" applyFont="1" applyBorder="1" applyAlignment="1" applyProtection="1">
      <alignment horizontal="center"/>
      <protection locked="0"/>
    </xf>
    <xf numFmtId="0" fontId="40" fillId="0" borderId="0" xfId="3" applyFont="1" applyBorder="1" applyAlignment="1" applyProtection="1">
      <alignment horizontal="center"/>
    </xf>
    <xf numFmtId="0" fontId="41" fillId="0" borderId="0" xfId="3" applyFont="1" applyBorder="1" applyAlignment="1" applyProtection="1">
      <alignment horizontal="center"/>
    </xf>
    <xf numFmtId="0" fontId="41" fillId="0" borderId="0" xfId="3" applyFont="1" applyBorder="1" applyAlignment="1" applyProtection="1"/>
    <xf numFmtId="2" fontId="41" fillId="0" borderId="0" xfId="6" applyNumberFormat="1" applyFont="1" applyBorder="1" applyAlignment="1" applyProtection="1">
      <alignment horizontal="center"/>
    </xf>
    <xf numFmtId="0" fontId="0" fillId="0" borderId="4" xfId="0" applyFill="1" applyBorder="1" applyAlignment="1" applyProtection="1">
      <alignment horizontal="left"/>
      <protection locked="0"/>
    </xf>
    <xf numFmtId="0" fontId="0" fillId="0" borderId="5" xfId="0" applyFill="1" applyBorder="1" applyAlignment="1" applyProtection="1">
      <alignment horizontal="left"/>
      <protection locked="0"/>
    </xf>
    <xf numFmtId="0" fontId="0" fillId="0" borderId="16" xfId="0" applyFill="1" applyBorder="1" applyAlignment="1" applyProtection="1">
      <alignment horizontal="left"/>
      <protection locked="0"/>
    </xf>
    <xf numFmtId="0" fontId="0" fillId="0" borderId="6" xfId="0" applyFill="1" applyBorder="1" applyAlignment="1" applyProtection="1">
      <alignment horizontal="left"/>
      <protection locked="0"/>
    </xf>
    <xf numFmtId="0" fontId="2" fillId="0" borderId="5" xfId="0" applyFont="1" applyFill="1" applyBorder="1" applyAlignment="1" applyProtection="1">
      <alignment horizontal="left"/>
      <protection locked="0"/>
    </xf>
    <xf numFmtId="0" fontId="5" fillId="0" borderId="4" xfId="0" applyFont="1" applyBorder="1" applyAlignment="1">
      <alignment horizontal="center" vertical="center" wrapText="1"/>
    </xf>
    <xf numFmtId="0" fontId="28" fillId="0" borderId="0" xfId="0" applyFont="1" applyBorder="1" applyAlignment="1" applyProtection="1">
      <alignment horizontal="center"/>
    </xf>
    <xf numFmtId="0" fontId="0" fillId="0" borderId="4" xfId="0" applyBorder="1" applyAlignment="1">
      <alignment horizontal="left"/>
    </xf>
    <xf numFmtId="0" fontId="0" fillId="0" borderId="0" xfId="0" applyAlignment="1">
      <alignment horizontal="left"/>
    </xf>
    <xf numFmtId="0" fontId="5" fillId="0" borderId="0" xfId="0" applyFont="1" applyAlignment="1">
      <alignment horizontal="left"/>
    </xf>
    <xf numFmtId="0" fontId="0" fillId="0" borderId="0" xfId="0" applyAlignment="1">
      <alignment horizontal="left" wrapText="1"/>
    </xf>
    <xf numFmtId="0" fontId="2"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xf>
    <xf numFmtId="0" fontId="2" fillId="0" borderId="0" xfId="0" applyFont="1" applyFill="1" applyBorder="1" applyAlignment="1" applyProtection="1">
      <alignment horizontal="left"/>
      <protection locked="0"/>
    </xf>
    <xf numFmtId="164" fontId="0" fillId="0" borderId="0" xfId="0" applyNumberFormat="1" applyFill="1" applyBorder="1" applyAlignment="1" applyProtection="1">
      <alignment horizontal="right"/>
      <protection locked="0"/>
    </xf>
    <xf numFmtId="0" fontId="9" fillId="0" borderId="0" xfId="0" applyFont="1" applyFill="1" applyBorder="1" applyAlignment="1">
      <alignment horizontal="center" wrapText="1"/>
    </xf>
    <xf numFmtId="0" fontId="9" fillId="15" borderId="14" xfId="4" applyFont="1" applyFill="1" applyBorder="1" applyAlignment="1">
      <alignment horizontal="center" wrapText="1"/>
    </xf>
    <xf numFmtId="164" fontId="2" fillId="15" borderId="7" xfId="4" applyNumberFormat="1" applyFill="1" applyBorder="1" applyAlignment="1" applyProtection="1">
      <alignment horizontal="center"/>
      <protection locked="0"/>
    </xf>
    <xf numFmtId="164" fontId="2" fillId="15" borderId="15" xfId="4" applyNumberFormat="1" applyFill="1" applyBorder="1" applyAlignment="1" applyProtection="1">
      <alignment horizontal="center"/>
      <protection locked="0"/>
    </xf>
    <xf numFmtId="0" fontId="9" fillId="0" borderId="0" xfId="0" applyFont="1" applyFill="1" applyBorder="1" applyAlignment="1">
      <alignment horizontal="center"/>
    </xf>
    <xf numFmtId="0" fontId="9" fillId="0" borderId="0" xfId="0" applyFont="1" applyFill="1" applyBorder="1" applyAlignment="1">
      <alignment horizontal="right"/>
    </xf>
    <xf numFmtId="0" fontId="0" fillId="0" borderId="0" xfId="0" applyFill="1" applyBorder="1" applyAlignment="1" applyProtection="1">
      <alignment horizontal="right"/>
      <protection locked="0"/>
    </xf>
    <xf numFmtId="0" fontId="2" fillId="0" borderId="0" xfId="0" applyFont="1" applyFill="1" applyBorder="1" applyAlignment="1">
      <alignment horizontal="center"/>
    </xf>
    <xf numFmtId="0" fontId="9" fillId="14" borderId="10" xfId="0" applyFont="1" applyFill="1" applyBorder="1" applyAlignment="1">
      <alignment horizontal="center"/>
    </xf>
    <xf numFmtId="0" fontId="9" fillId="14" borderId="11" xfId="0" applyFont="1" applyFill="1" applyBorder="1"/>
    <xf numFmtId="0" fontId="0" fillId="14" borderId="8" xfId="0" applyFill="1" applyBorder="1" applyAlignment="1">
      <alignment horizontal="center"/>
    </xf>
    <xf numFmtId="0" fontId="2" fillId="14" borderId="0" xfId="0" applyFont="1" applyFill="1" applyBorder="1" applyAlignment="1" applyProtection="1">
      <alignment horizontal="left"/>
      <protection locked="0"/>
    </xf>
    <xf numFmtId="0" fontId="10" fillId="0" borderId="0" xfId="0" quotePrefix="1" applyFont="1" applyFill="1" applyBorder="1" applyAlignment="1">
      <alignment horizontal="left"/>
    </xf>
    <xf numFmtId="0" fontId="10" fillId="0" borderId="0" xfId="0" applyFont="1" applyFill="1" applyBorder="1" applyAlignment="1">
      <alignment horizontal="left"/>
    </xf>
    <xf numFmtId="0" fontId="9" fillId="14" borderId="11" xfId="0" applyFont="1" applyFill="1" applyBorder="1" applyAlignment="1">
      <alignment horizontal="center"/>
    </xf>
    <xf numFmtId="0" fontId="9" fillId="14" borderId="14" xfId="0" applyFont="1" applyFill="1" applyBorder="1" applyAlignment="1">
      <alignment horizontal="center"/>
    </xf>
    <xf numFmtId="0" fontId="2" fillId="14" borderId="3" xfId="0" applyFont="1" applyFill="1" applyBorder="1" applyAlignment="1" applyProtection="1">
      <alignment horizontal="left"/>
      <protection locked="0"/>
    </xf>
    <xf numFmtId="164" fontId="0" fillId="14" borderId="0" xfId="0" applyNumberFormat="1" applyFill="1" applyBorder="1" applyAlignment="1" applyProtection="1">
      <alignment horizontal="center"/>
      <protection locked="0"/>
    </xf>
    <xf numFmtId="164" fontId="0" fillId="14" borderId="7" xfId="0" applyNumberFormat="1" applyFill="1" applyBorder="1" applyAlignment="1">
      <alignment horizontal="center"/>
    </xf>
    <xf numFmtId="0" fontId="2" fillId="14" borderId="3" xfId="0" applyFont="1" applyFill="1" applyBorder="1" applyAlignment="1">
      <alignment horizontal="center"/>
    </xf>
    <xf numFmtId="0" fontId="2" fillId="14" borderId="15" xfId="0" applyFont="1" applyFill="1" applyBorder="1" applyAlignment="1">
      <alignment horizontal="center"/>
    </xf>
    <xf numFmtId="0" fontId="0" fillId="14" borderId="13" xfId="0" applyFill="1" applyBorder="1" applyAlignment="1">
      <alignment horizontal="center"/>
    </xf>
    <xf numFmtId="164" fontId="0" fillId="14" borderId="3" xfId="0" applyNumberFormat="1" applyFill="1" applyBorder="1" applyAlignment="1" applyProtection="1">
      <alignment horizontal="center"/>
      <protection locked="0"/>
    </xf>
    <xf numFmtId="164" fontId="0" fillId="14" borderId="15" xfId="0" applyNumberFormat="1" applyFill="1" applyBorder="1" applyAlignment="1">
      <alignment horizontal="center"/>
    </xf>
    <xf numFmtId="0" fontId="2" fillId="0" borderId="0" xfId="0" quotePrefix="1" applyFont="1" applyFill="1" applyBorder="1" applyAlignment="1">
      <alignment horizontal="left"/>
    </xf>
    <xf numFmtId="0" fontId="5" fillId="0" borderId="4" xfId="0" applyFont="1" applyBorder="1" applyAlignment="1" applyProtection="1">
      <alignment horizontal="center"/>
    </xf>
    <xf numFmtId="0" fontId="5" fillId="0" borderId="9" xfId="0" applyFont="1" applyFill="1" applyBorder="1" applyAlignment="1" applyProtection="1">
      <alignment horizontal="center" wrapText="1"/>
    </xf>
    <xf numFmtId="0" fontId="5" fillId="0" borderId="11" xfId="0" applyFont="1" applyFill="1" applyBorder="1" applyAlignment="1" applyProtection="1">
      <alignment horizontal="center"/>
    </xf>
    <xf numFmtId="0" fontId="5" fillId="0" borderId="14" xfId="0" applyFont="1" applyFill="1" applyBorder="1" applyAlignment="1" applyProtection="1">
      <alignment horizontal="center"/>
    </xf>
    <xf numFmtId="0" fontId="5" fillId="0" borderId="18" xfId="0" applyFont="1" applyFill="1" applyBorder="1" applyAlignment="1" applyProtection="1">
      <alignment horizontal="center" wrapText="1"/>
    </xf>
    <xf numFmtId="0" fontId="5" fillId="0" borderId="4" xfId="0" applyFont="1" applyFill="1" applyBorder="1" applyAlignment="1" applyProtection="1">
      <alignment horizontal="center"/>
    </xf>
    <xf numFmtId="0" fontId="2" fillId="0" borderId="4" xfId="0" applyFont="1" applyFill="1" applyBorder="1" applyAlignment="1" applyProtection="1">
      <alignment horizontal="center"/>
    </xf>
    <xf numFmtId="164" fontId="0" fillId="0" borderId="4" xfId="0" applyNumberFormat="1" applyFill="1" applyBorder="1" applyAlignment="1" applyProtection="1">
      <alignment horizontal="center"/>
    </xf>
    <xf numFmtId="164" fontId="7" fillId="9" borderId="4" xfId="0" applyNumberFormat="1" applyFont="1" applyFill="1" applyBorder="1" applyProtection="1">
      <protection locked="0"/>
    </xf>
  </cellXfs>
  <cellStyles count="8">
    <cellStyle name="Hyperlink 2" xfId="1" xr:uid="{00000000-0005-0000-0000-000000000000}"/>
    <cellStyle name="NewTimeRoman" xfId="2" xr:uid="{00000000-0005-0000-0000-000001000000}"/>
    <cellStyle name="Normal" xfId="0" builtinId="0"/>
    <cellStyle name="Normal 2" xfId="3" xr:uid="{00000000-0005-0000-0000-000003000000}"/>
    <cellStyle name="Normal 2 2" xfId="4" xr:uid="{00000000-0005-0000-0000-000004000000}"/>
    <cellStyle name="Normal 3" xfId="5" xr:uid="{00000000-0005-0000-0000-000005000000}"/>
    <cellStyle name="Normal 4" xfId="7" xr:uid="{00000000-0005-0000-0000-000006000000}"/>
    <cellStyle name="Normal_Cover" xfId="6" xr:uid="{00000000-0005-0000-0000-000007000000}"/>
  </cellStyles>
  <dxfs count="44">
    <dxf>
      <font>
        <b val="0"/>
        <i val="0"/>
        <condense val="0"/>
        <extend val="0"/>
        <color indexed="12"/>
      </font>
    </dxf>
    <dxf>
      <font>
        <b val="0"/>
        <i val="0"/>
        <condense val="0"/>
        <extend val="0"/>
        <color indexed="10"/>
      </font>
    </dxf>
    <dxf>
      <font>
        <b/>
        <i val="0"/>
        <condense val="0"/>
        <extend val="0"/>
        <color indexed="10"/>
      </font>
      <fill>
        <patternFill>
          <bgColor indexed="13"/>
        </patternFill>
      </fill>
    </dxf>
    <dxf>
      <fill>
        <patternFill>
          <bgColor rgb="FFCC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ont>
        <b/>
        <i val="0"/>
        <strike val="0"/>
        <color theme="9" tint="-0.24994659260841701"/>
      </font>
    </dxf>
    <dxf>
      <font>
        <b/>
        <i val="0"/>
        <color rgb="FFC00000"/>
      </font>
    </dxf>
    <dxf>
      <font>
        <strike val="0"/>
        <color theme="6" tint="-0.499984740745262"/>
      </font>
    </dxf>
    <dxf>
      <font>
        <b val="0"/>
        <i val="0"/>
        <condense val="0"/>
        <extend val="0"/>
        <color indexed="12"/>
      </font>
    </dxf>
    <dxf>
      <font>
        <b val="0"/>
        <i val="0"/>
        <condense val="0"/>
        <extend val="0"/>
        <color indexed="10"/>
      </font>
    </dxf>
    <dxf>
      <fill>
        <patternFill>
          <bgColor indexed="42"/>
        </patternFill>
      </fill>
      <border>
        <left style="thin">
          <color indexed="64"/>
        </left>
        <right style="thin">
          <color indexed="64"/>
        </right>
        <top style="thin">
          <color indexed="64"/>
        </top>
        <bottom style="thin">
          <color indexed="64"/>
        </bottom>
      </border>
    </dxf>
    <dxf>
      <fill>
        <patternFill>
          <bgColor indexed="42"/>
        </patternFill>
      </fill>
      <border>
        <left style="thin">
          <color indexed="64"/>
        </left>
        <right style="thin">
          <color indexed="64"/>
        </right>
        <top style="thin">
          <color indexed="64"/>
        </top>
        <bottom style="thin">
          <color indexed="64"/>
        </bottom>
      </border>
    </dxf>
    <dxf>
      <fill>
        <patternFill>
          <bgColor indexed="42"/>
        </patternFill>
      </fill>
      <border>
        <left style="thin">
          <color indexed="64"/>
        </left>
        <right style="thin">
          <color indexed="64"/>
        </right>
        <top style="thin">
          <color indexed="64"/>
        </top>
        <bottom style="thin">
          <color indexed="64"/>
        </bottom>
      </border>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
      <font>
        <b val="0"/>
        <i val="0"/>
        <condense val="0"/>
        <extend val="0"/>
      </font>
    </dxf>
    <dxf>
      <font>
        <condense val="0"/>
        <extend val="0"/>
        <color indexed="10"/>
      </font>
    </dxf>
    <dxf>
      <font>
        <strike/>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13"/>
        </patternFill>
      </fill>
    </dxf>
  </dxfs>
  <tableStyles count="0" defaultTableStyle="TableStyleMedium9" defaultPivotStyle="PivotStyleLight16"/>
  <colors>
    <mruColors>
      <color rgb="FF339966"/>
      <color rgb="FFCCFFCC"/>
      <color rgb="FF339933"/>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microsoft.com/office/2006/relationships/vbaProject" Target="vbaProject.bin"/><Relationship Id="rId30"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8BD21D30-EC42-11CE-9E0D-00AA006002F3}"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8BD21D30-EC42-11CE-9E0D-00AA006002F3}"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8BD21D30-EC42-11CE-9E0D-00AA006002F3}"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8BD21D50-EC42-11CE-9E0D-00AA006002F3}" ax:persistence="persistStreamInit" r:id="rId1"/>
</file>

<file path=xl/activeX/activeX29.xml><?xml version="1.0" encoding="utf-8"?>
<ax:ocx xmlns:ax="http://schemas.microsoft.com/office/2006/activeX" xmlns:r="http://schemas.openxmlformats.org/officeDocument/2006/relationships" ax:classid="{8BD21D50-EC42-11CE-9E0D-00AA006002F3}"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8BD21D50-EC42-11CE-9E0D-00AA006002F3}" ax:persistence="persistStreamInit" r:id="rId1"/>
</file>

<file path=xl/activeX/activeX36.xml><?xml version="1.0" encoding="utf-8"?>
<ax:ocx xmlns:ax="http://schemas.microsoft.com/office/2006/activeX" xmlns:r="http://schemas.openxmlformats.org/officeDocument/2006/relationships" ax:classid="{8BD21D50-EC42-11CE-9E0D-00AA006002F3}"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8BD21D30-EC42-11CE-9E0D-00AA006002F3}" ax:persistence="persistStreamInit" r:id="rId1"/>
</file>

<file path=xl/activeX/activeX39.xml><?xml version="1.0" encoding="utf-8"?>
<ax:ocx xmlns:ax="http://schemas.microsoft.com/office/2006/activeX" xmlns:r="http://schemas.openxmlformats.org/officeDocument/2006/relationships" ax:classid="{8BD21D30-EC42-11CE-9E0D-00AA006002F3}" ax:persistence="persistStreamInit" r:id="rId1"/>
</file>

<file path=xl/activeX/activeX40.xml><?xml version="1.0" encoding="utf-8"?>
<ax:ocx xmlns:ax="http://schemas.microsoft.com/office/2006/activeX" xmlns:r="http://schemas.openxmlformats.org/officeDocument/2006/relationships" ax:classid="{8BD21D30-EC42-11CE-9E0D-00AA006002F3}" ax:persistence="persistStreamInit" r:id="rId1"/>
</file>

<file path=xl/activeX/activeX41.xml><?xml version="1.0" encoding="utf-8"?>
<ax:ocx xmlns:ax="http://schemas.microsoft.com/office/2006/activeX" xmlns:r="http://schemas.openxmlformats.org/officeDocument/2006/relationships" ax:classid="{D7053240-CE69-11CD-A777-00DD01143C57}" ax:persistence="persistStreamInit" r:id="rId1"/>
</file>

<file path=xl/activeX/activeX42.xml><?xml version="1.0" encoding="utf-8"?>
<ax:ocx xmlns:ax="http://schemas.microsoft.com/office/2006/activeX" xmlns:r="http://schemas.openxmlformats.org/officeDocument/2006/relationships" ax:classid="{8BD21D30-EC42-11CE-9E0D-00AA006002F3}" ax:persistence="persistStreamInit" r:id="rId1"/>
</file>

<file path=xl/activeX/activeX43.xml><?xml version="1.0" encoding="utf-8"?>
<ax:ocx xmlns:ax="http://schemas.microsoft.com/office/2006/activeX" xmlns:r="http://schemas.openxmlformats.org/officeDocument/2006/relationships" ax:classid="{8BD21D30-EC42-11CE-9E0D-00AA006002F3}"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8BD21D30-EC42-11CE-9E0D-00AA006002F3}" ax:persistence="persistStreamInit" r:id="rId1"/>
</file>

<file path=xl/activeX/activeX46.xml><?xml version="1.0" encoding="utf-8"?>
<ax:ocx xmlns:ax="http://schemas.microsoft.com/office/2006/activeX" xmlns:r="http://schemas.openxmlformats.org/officeDocument/2006/relationships" ax:classid="{8BD21D30-EC42-11CE-9E0D-00AA006002F3}" ax:persistence="persistStreamInit" r:id="rId1"/>
</file>

<file path=xl/activeX/activeX47.xml><?xml version="1.0" encoding="utf-8"?>
<ax:ocx xmlns:ax="http://schemas.microsoft.com/office/2006/activeX" xmlns:r="http://schemas.openxmlformats.org/officeDocument/2006/relationships" ax:classid="{8BD21D30-EC42-11CE-9E0D-00AA006002F3}" ax:persistence="persistStreamInit" r:id="rId1"/>
</file>

<file path=xl/activeX/activeX48.xml><?xml version="1.0" encoding="utf-8"?>
<ax:ocx xmlns:ax="http://schemas.microsoft.com/office/2006/activeX" xmlns:r="http://schemas.openxmlformats.org/officeDocument/2006/relationships" ax:classid="{8BD21D30-EC42-11CE-9E0D-00AA006002F3}"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8BD21D30-EC42-11CE-9E0D-00AA006002F3}" ax:persistence="persistStreamInit" r:id="rId1"/>
</file>

<file path=xl/activeX/activeX51.xml><?xml version="1.0" encoding="utf-8"?>
<ax:ocx xmlns:ax="http://schemas.microsoft.com/office/2006/activeX" xmlns:r="http://schemas.openxmlformats.org/officeDocument/2006/relationships" ax:classid="{8BD21D30-EC42-11CE-9E0D-00AA006002F3}" ax:persistence="persistStreamInit" r:id="rId1"/>
</file>

<file path=xl/activeX/activeX52.xml><?xml version="1.0" encoding="utf-8"?>
<ax:ocx xmlns:ax="http://schemas.microsoft.com/office/2006/activeX" xmlns:r="http://schemas.openxmlformats.org/officeDocument/2006/relationships" ax:classid="{8BD21D30-EC42-11CE-9E0D-00AA006002F3}" ax:persistence="persistStreamInit" r:id="rId1"/>
</file>

<file path=xl/activeX/activeX53.xml><?xml version="1.0" encoding="utf-8"?>
<ax:ocx xmlns:ax="http://schemas.microsoft.com/office/2006/activeX" xmlns:r="http://schemas.openxmlformats.org/officeDocument/2006/relationships" ax:classid="{8BD21D30-EC42-11CE-9E0D-00AA006002F3}" ax:persistence="persistStreamInit" r:id="rId1"/>
</file>

<file path=xl/activeX/activeX54.xml><?xml version="1.0" encoding="utf-8"?>
<ax:ocx xmlns:ax="http://schemas.microsoft.com/office/2006/activeX" xmlns:r="http://schemas.openxmlformats.org/officeDocument/2006/relationships" ax:classid="{8BD21D30-EC42-11CE-9E0D-00AA006002F3}" ax:persistence="persistStreamInit" r:id="rId1"/>
</file>

<file path=xl/activeX/activeX55.xml><?xml version="1.0" encoding="utf-8"?>
<ax:ocx xmlns:ax="http://schemas.microsoft.com/office/2006/activeX" xmlns:r="http://schemas.openxmlformats.org/officeDocument/2006/relationships" ax:classid="{8BD21D30-EC42-11CE-9E0D-00AA006002F3}" ax:persistence="persistStreamInit" r:id="rId1"/>
</file>

<file path=xl/activeX/activeX56.xml><?xml version="1.0" encoding="utf-8"?>
<ax:ocx xmlns:ax="http://schemas.microsoft.com/office/2006/activeX" xmlns:r="http://schemas.openxmlformats.org/officeDocument/2006/relationships" ax:classid="{8BD21D30-EC42-11CE-9E0D-00AA006002F3}" ax:persistence="persistStreamInit" r:id="rId1"/>
</file>

<file path=xl/activeX/activeX57.xml><?xml version="1.0" encoding="utf-8"?>
<ax:ocx xmlns:ax="http://schemas.microsoft.com/office/2006/activeX" xmlns:r="http://schemas.openxmlformats.org/officeDocument/2006/relationships" ax:classid="{8BD21D30-EC42-11CE-9E0D-00AA006002F3}" ax:persistence="persistStreamInit" r:id="rId1"/>
</file>

<file path=xl/activeX/activeX58.xml><?xml version="1.0" encoding="utf-8"?>
<ax:ocx xmlns:ax="http://schemas.microsoft.com/office/2006/activeX" xmlns:r="http://schemas.openxmlformats.org/officeDocument/2006/relationships" ax:classid="{8BD21D30-EC42-11CE-9E0D-00AA006002F3}" ax:persistence="persistStreamInit" r:id="rId1"/>
</file>

<file path=xl/activeX/activeX59.xml><?xml version="1.0" encoding="utf-8"?>
<ax:ocx xmlns:ax="http://schemas.microsoft.com/office/2006/activeX" xmlns:r="http://schemas.openxmlformats.org/officeDocument/2006/relationships" ax:classid="{8BD21D30-EC42-11CE-9E0D-00AA006002F3}" ax:persistence="persistStreamInit" r:id="rId1"/>
</file>

<file path=xl/activeX/activeX60.xml><?xml version="1.0" encoding="utf-8"?>
<ax:ocx xmlns:ax="http://schemas.microsoft.com/office/2006/activeX" xmlns:r="http://schemas.openxmlformats.org/officeDocument/2006/relationships" ax:classid="{8BD21D30-EC42-11CE-9E0D-00AA006002F3}" ax:persistence="persistStreamInit" r:id="rId1"/>
</file>

<file path=xl/activeX/activeX61.xml><?xml version="1.0" encoding="utf-8"?>
<ax:ocx xmlns:ax="http://schemas.microsoft.com/office/2006/activeX" xmlns:r="http://schemas.openxmlformats.org/officeDocument/2006/relationships" ax:classid="{8BD21D30-EC42-11CE-9E0D-00AA006002F3}" ax:persistence="persistStreamInit" r:id="rId1"/>
</file>

<file path=xl/activeX/activeX62.xml><?xml version="1.0" encoding="utf-8"?>
<ax:ocx xmlns:ax="http://schemas.microsoft.com/office/2006/activeX" xmlns:r="http://schemas.openxmlformats.org/officeDocument/2006/relationships" ax:classid="{8BD21D5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D7053240-CE69-11CD-A777-00DD01143C57}" ax:persistence="persistStreamInit" r:id="rId1"/>
</file>

<file path=xl/activeX/activeX65.xml><?xml version="1.0" encoding="utf-8"?>
<ax:ocx xmlns:ax="http://schemas.microsoft.com/office/2006/activeX" xmlns:r="http://schemas.openxmlformats.org/officeDocument/2006/relationships" ax:classid="{D7053240-CE69-11CD-A777-00DD01143C57}" ax:persistence="persistStreamInit" r:id="rId1"/>
</file>

<file path=xl/activeX/activeX66.xml><?xml version="1.0" encoding="utf-8"?>
<ax:ocx xmlns:ax="http://schemas.microsoft.com/office/2006/activeX" xmlns:r="http://schemas.openxmlformats.org/officeDocument/2006/relationships" ax:classid="{8BD21D30-EC42-11CE-9E0D-00AA006002F3}" ax:persistence="persistStreamInit" r:id="rId1"/>
</file>

<file path=xl/activeX/activeX67.xml><?xml version="1.0" encoding="utf-8"?>
<ax:ocx xmlns:ax="http://schemas.microsoft.com/office/2006/activeX" xmlns:r="http://schemas.openxmlformats.org/officeDocument/2006/relationships" ax:classid="{D7053240-CE69-11CD-A777-00DD01143C57}" ax:persistence="persistStreamInit" r:id="rId1"/>
</file>

<file path=xl/activeX/activeX68.xml><?xml version="1.0" encoding="utf-8"?>
<ax:ocx xmlns:ax="http://schemas.microsoft.com/office/2006/activeX" xmlns:r="http://schemas.openxmlformats.org/officeDocument/2006/relationships" ax:classid="{8BD21D30-EC42-11CE-9E0D-00AA006002F3}" ax:persistence="persistStreamInit" r:id="rId1"/>
</file>

<file path=xl/activeX/activeX69.xml><?xml version="1.0" encoding="utf-8"?>
<ax:ocx xmlns:ax="http://schemas.microsoft.com/office/2006/activeX" xmlns:r="http://schemas.openxmlformats.org/officeDocument/2006/relationships" ax:classid="{8BD21D30-EC42-11CE-9E0D-00AA006002F3}" ax:persistence="persistStreamInit" r:id="rId1"/>
</file>

<file path=xl/activeX/activeX70.xml><?xml version="1.0" encoding="utf-8"?>
<ax:ocx xmlns:ax="http://schemas.microsoft.com/office/2006/activeX" xmlns:r="http://schemas.openxmlformats.org/officeDocument/2006/relationships" ax:classid="{8BD21D30-EC42-11CE-9E0D-00AA006002F3}" ax:persistence="persistStreamInit" r:id="rId1"/>
</file>

<file path=xl/activeX/activeX71.xml><?xml version="1.0" encoding="utf-8"?>
<ax:ocx xmlns:ax="http://schemas.microsoft.com/office/2006/activeX" xmlns:r="http://schemas.openxmlformats.org/officeDocument/2006/relationships" ax:classid="{8BD21D30-EC42-11CE-9E0D-00AA006002F3}" ax:persistence="persistStreamInit" r:id="rId1"/>
</file>

<file path=xl/activeX/activeX72.xml><?xml version="1.0" encoding="utf-8"?>
<ax:ocx xmlns:ax="http://schemas.microsoft.com/office/2006/activeX" xmlns:r="http://schemas.openxmlformats.org/officeDocument/2006/relationships" ax:classid="{8BD21D30-EC42-11CE-9E0D-00AA006002F3}" ax:persistence="persistStreamInit" r:id="rId1"/>
</file>

<file path=xl/activeX/activeX73.xml><?xml version="1.0" encoding="utf-8"?>
<ax:ocx xmlns:ax="http://schemas.microsoft.com/office/2006/activeX" xmlns:r="http://schemas.openxmlformats.org/officeDocument/2006/relationships" ax:classid="{8BD21D30-EC42-11CE-9E0D-00AA006002F3}" ax:persistence="persistStreamInit" r:id="rId1"/>
</file>

<file path=xl/activeX/activeX74.xml><?xml version="1.0" encoding="utf-8"?>
<ax:ocx xmlns:ax="http://schemas.microsoft.com/office/2006/activeX" xmlns:r="http://schemas.openxmlformats.org/officeDocument/2006/relationships" ax:classid="{D7053240-CE69-11CD-A777-00DD01143C57}" ax:persistence="persistStreamInit" r:id="rId1"/>
</file>

<file path=xl/activeX/activeX75.xml><?xml version="1.0" encoding="utf-8"?>
<ax:ocx xmlns:ax="http://schemas.microsoft.com/office/2006/activeX" xmlns:r="http://schemas.openxmlformats.org/officeDocument/2006/relationships" ax:classid="{D7053240-CE69-11CD-A777-00DD01143C57}" ax:persistence="persistStreamInit" r:id="rId1"/>
</file>

<file path=xl/activeX/activeX76.xml><?xml version="1.0" encoding="utf-8"?>
<ax:ocx xmlns:ax="http://schemas.microsoft.com/office/2006/activeX" xmlns:r="http://schemas.openxmlformats.org/officeDocument/2006/relationships" ax:classid="{8BD21D30-EC42-11CE-9E0D-00AA006002F3}" ax:persistence="persistStreamInit" r:id="rId1"/>
</file>

<file path=xl/activeX/activeX77.xml><?xml version="1.0" encoding="utf-8"?>
<ax:ocx xmlns:ax="http://schemas.microsoft.com/office/2006/activeX" xmlns:r="http://schemas.openxmlformats.org/officeDocument/2006/relationships" ax:classid="{8BD21D30-EC42-11CE-9E0D-00AA006002F3}" ax:persistence="persistStreamInit" r:id="rId1"/>
</file>

<file path=xl/activeX/activeX78.xml><?xml version="1.0" encoding="utf-8"?>
<ax:ocx xmlns:ax="http://schemas.microsoft.com/office/2006/activeX" xmlns:r="http://schemas.openxmlformats.org/officeDocument/2006/relationships" ax:classid="{8BD21D30-EC42-11CE-9E0D-00AA006002F3}" ax:persistence="persistStreamInit" r:id="rId1"/>
</file>

<file path=xl/activeX/activeX79.xml><?xml version="1.0" encoding="utf-8"?>
<ax:ocx xmlns:ax="http://schemas.microsoft.com/office/2006/activeX" xmlns:r="http://schemas.openxmlformats.org/officeDocument/2006/relationships" ax:classid="{D7053240-CE69-11CD-A777-00DD01143C57}" ax:persistence="persistStreamInit" r:id="rId1"/>
</file>

<file path=xl/activeX/activeX80.xml><?xml version="1.0" encoding="utf-8"?>
<ax:ocx xmlns:ax="http://schemas.microsoft.com/office/2006/activeX" xmlns:r="http://schemas.openxmlformats.org/officeDocument/2006/relationships" ax:classid="{8BD21D30-EC42-11CE-9E0D-00AA006002F3}" ax:persistence="persistStreamInit" r:id="rId1"/>
</file>

<file path=xl/activeX/activeX81.xml><?xml version="1.0" encoding="utf-8"?>
<ax:ocx xmlns:ax="http://schemas.microsoft.com/office/2006/activeX" xmlns:r="http://schemas.openxmlformats.org/officeDocument/2006/relationships" ax:classid="{8BD21D30-EC42-11CE-9E0D-00AA006002F3}" ax:persistence="persistStreamInit" r:id="rId1"/>
</file>

<file path=xl/activeX/activeX82.xml><?xml version="1.0" encoding="utf-8"?>
<ax:ocx xmlns:ax="http://schemas.microsoft.com/office/2006/activeX" xmlns:r="http://schemas.openxmlformats.org/officeDocument/2006/relationships" ax:classid="{8BD21D30-EC42-11CE-9E0D-00AA006002F3}" ax:persistence="persistStreamInit" r:id="rId1"/>
</file>

<file path=xl/activeX/activeX83.xml><?xml version="1.0" encoding="utf-8"?>
<ax:ocx xmlns:ax="http://schemas.microsoft.com/office/2006/activeX" xmlns:r="http://schemas.openxmlformats.org/officeDocument/2006/relationships" ax:classid="{D7053240-CE69-11CD-A777-00DD01143C57}" ax:persistence="persistStreamInit" r:id="rId1"/>
</file>

<file path=xl/activeX/activeX84.xml><?xml version="1.0" encoding="utf-8"?>
<ax:ocx xmlns:ax="http://schemas.microsoft.com/office/2006/activeX" xmlns:r="http://schemas.openxmlformats.org/officeDocument/2006/relationships" ax:classid="{D7053240-CE69-11CD-A777-00DD01143C57}" ax:persistence="persistStreamInit" r:id="rId1"/>
</file>

<file path=xl/activeX/activeX85.xml><?xml version="1.0" encoding="utf-8"?>
<ax:ocx xmlns:ax="http://schemas.microsoft.com/office/2006/activeX" xmlns:r="http://schemas.openxmlformats.org/officeDocument/2006/relationships" ax:classid="{D7053240-CE69-11CD-A777-00DD01143C57}" ax:persistence="persistStreamInit" r:id="rId1"/>
</file>

<file path=xl/activeX/activeX86.xml><?xml version="1.0" encoding="utf-8"?>
<ax:ocx xmlns:ax="http://schemas.microsoft.com/office/2006/activeX" xmlns:r="http://schemas.openxmlformats.org/officeDocument/2006/relationships" ax:classid="{D7053240-CE69-11CD-A777-00DD01143C57}" ax:persistence="persistStreamInit" r:id="rId1"/>
</file>

<file path=xl/activeX/activeX87.xml><?xml version="1.0" encoding="utf-8"?>
<ax:ocx xmlns:ax="http://schemas.microsoft.com/office/2006/activeX" xmlns:r="http://schemas.openxmlformats.org/officeDocument/2006/relationships" ax:classid="{D7053240-CE69-11CD-A777-00DD01143C57}" ax:persistence="persistStreamInit" r:id="rId1"/>
</file>

<file path=xl/activeX/activeX88.xml><?xml version="1.0" encoding="utf-8"?>
<ax:ocx xmlns:ax="http://schemas.microsoft.com/office/2006/activeX" xmlns:r="http://schemas.openxmlformats.org/officeDocument/2006/relationships" ax:classid="{D7053240-CE69-11CD-A777-00DD01143C57}" ax:persistence="persistStreamInit" r:id="rId1"/>
</file>

<file path=xl/activeX/activeX89.xml><?xml version="1.0" encoding="utf-8"?>
<ax:ocx xmlns:ax="http://schemas.microsoft.com/office/2006/activeX" xmlns:r="http://schemas.openxmlformats.org/officeDocument/2006/relationships" ax:classid="{D7053240-CE69-11CD-A777-00DD01143C57}" ax:persistence="persistStreamInit" r:id="rId1"/>
</file>

<file path=xl/activeX/activeX90.xml><?xml version="1.0" encoding="utf-8"?>
<ax:ocx xmlns:ax="http://schemas.microsoft.com/office/2006/activeX" xmlns:r="http://schemas.openxmlformats.org/officeDocument/2006/relationships" ax:classid="{D7053240-CE69-11CD-A777-00DD01143C57}" ax:persistence="persistStreamInit" r:id="rId1"/>
</file>

<file path=xl/activeX/activeX91.xml><?xml version="1.0" encoding="utf-8"?>
<ax:ocx xmlns:ax="http://schemas.microsoft.com/office/2006/activeX" xmlns:r="http://schemas.openxmlformats.org/officeDocument/2006/relationships" ax:classid="{D7053240-CE69-11CD-A777-00DD01143C57}" ax:persistence="persistStreamInit" r:id="rId1"/>
</file>

<file path=xl/activeX/activeX92.xml><?xml version="1.0" encoding="utf-8"?>
<ax:ocx xmlns:ax="http://schemas.microsoft.com/office/2006/activeX" xmlns:r="http://schemas.openxmlformats.org/officeDocument/2006/relationships" ax:classid="{D7053240-CE69-11CD-A777-00DD01143C57}" ax:persistence="persistStreamInit" r:id="rId1"/>
</file>

<file path=xl/activeX/activeX93.xml><?xml version="1.0" encoding="utf-8"?>
<ax:ocx xmlns:ax="http://schemas.microsoft.com/office/2006/activeX" xmlns:r="http://schemas.openxmlformats.org/officeDocument/2006/relationships" ax:classid="{D7053240-CE69-11CD-A777-00DD01143C57}" ax:persistence="persistStreamInit" r:id="rId1"/>
</file>

<file path=xl/activeX/activeX94.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Profile Along Tile Centerline</a:t>
            </a:r>
          </a:p>
        </c:rich>
      </c:tx>
      <c:layout>
        <c:manualLayout>
          <c:xMode val="edge"/>
          <c:yMode val="edge"/>
          <c:x val="0.35850884024112373"/>
          <c:y val="1.210360999956972E-3"/>
        </c:manualLayout>
      </c:layout>
      <c:overlay val="0"/>
      <c:spPr>
        <a:noFill/>
        <a:ln w="25400">
          <a:noFill/>
        </a:ln>
      </c:spPr>
    </c:title>
    <c:autoTitleDeleted val="0"/>
    <c:plotArea>
      <c:layout>
        <c:manualLayout>
          <c:layoutTarget val="inner"/>
          <c:xMode val="edge"/>
          <c:yMode val="edge"/>
          <c:x val="0.11498073136664259"/>
          <c:y val="5.2895542207421702E-2"/>
          <c:w val="0.83548691029005995"/>
          <c:h val="0.72927888954592135"/>
        </c:manualLayout>
      </c:layout>
      <c:scatterChart>
        <c:scatterStyle val="lineMarker"/>
        <c:varyColors val="0"/>
        <c:ser>
          <c:idx val="3"/>
          <c:order val="0"/>
          <c:tx>
            <c:v>Tile</c:v>
          </c:tx>
          <c:spPr>
            <a:ln w="19050">
              <a:solidFill>
                <a:srgbClr val="800000"/>
              </a:solidFill>
              <a:prstDash val="solid"/>
            </a:ln>
          </c:spPr>
          <c:marker>
            <c:symbol val="triangle"/>
            <c:size val="5"/>
            <c:spPr>
              <a:noFill/>
              <a:ln>
                <a:solidFill>
                  <a:srgbClr val="800000"/>
                </a:solidFill>
                <a:prstDash val="solid"/>
              </a:ln>
            </c:spPr>
          </c:marker>
          <c:dLbls>
            <c:dLbl>
              <c:idx val="1"/>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33D-4C4A-9685-25D7E6277A2F}"/>
                </c:ext>
              </c:extLst>
            </c:dLbl>
            <c:numFmt formatCode="#,##0.00" sourceLinked="0"/>
            <c:spPr>
              <a:noFill/>
              <a:ln w="25400">
                <a:noFill/>
              </a:ln>
            </c:spPr>
            <c:txPr>
              <a:bodyPr rot="-5400000" vert="horz"/>
              <a:lstStyle/>
              <a:p>
                <a:pPr algn="ctr">
                  <a:defRPr sz="875" b="1" i="0" u="none" strike="noStrike" baseline="0">
                    <a:solidFill>
                      <a:srgbClr val="000000"/>
                    </a:solidFill>
                    <a:latin typeface="Arial"/>
                    <a:ea typeface="Arial"/>
                    <a:cs typeface="Arial"/>
                  </a:defRPr>
                </a:pPr>
                <a:endParaRPr lang="en-US"/>
              </a:p>
            </c:txPr>
            <c:dLblPos val="b"/>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xVal>
            <c:numRef>
              <c:f>'Tile Design'!$AX$26:$AX$31</c:f>
            </c:numRef>
          </c:xVal>
          <c:yVal>
            <c:numRef>
              <c:f>'Tile Design'!$AZ$26:$AZ$31</c:f>
              <c:numCache>
                <c:formatCode>General</c:formatCode>
                <c:ptCount val="6"/>
                <c:pt idx="0" formatCode="0.00">
                  <c:v>0</c:v>
                </c:pt>
                <c:pt idx="1">
                  <c:v>0</c:v>
                </c:pt>
                <c:pt idx="2">
                  <c:v>0</c:v>
                </c:pt>
                <c:pt idx="3">
                  <c:v>0</c:v>
                </c:pt>
                <c:pt idx="4">
                  <c:v>0</c:v>
                </c:pt>
                <c:pt idx="5">
                  <c:v>0</c:v>
                </c:pt>
              </c:numCache>
            </c:numRef>
          </c:yVal>
          <c:smooth val="0"/>
          <c:extLst>
            <c:ext xmlns:c16="http://schemas.microsoft.com/office/drawing/2014/chart" uri="{C3380CC4-5D6E-409C-BE32-E72D297353CC}">
              <c16:uniqueId val="{00000001-333D-4C4A-9685-25D7E6277A2F}"/>
            </c:ext>
          </c:extLst>
        </c:ser>
        <c:ser>
          <c:idx val="0"/>
          <c:order val="1"/>
          <c:tx>
            <c:v>Existing Ground</c:v>
          </c:tx>
          <c:spPr>
            <a:ln w="25400">
              <a:solidFill>
                <a:srgbClr val="008000"/>
              </a:solidFill>
              <a:prstDash val="lgDashDot"/>
            </a:ln>
            <a:effectLst/>
          </c:spPr>
          <c:marker>
            <c:symbol val="none"/>
          </c:marker>
          <c:xVal>
            <c:numRef>
              <c:f>'Tile Cut Sheet'!$M$11:$M$33</c:f>
            </c:numRef>
          </c:xVal>
          <c:yVal>
            <c:numRef>
              <c:f>'Tile Cut Sheet'!$N$11:$N$33</c:f>
              <c:numCache>
                <c:formatCode>0.00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yVal>
          <c:smooth val="1"/>
          <c:extLst>
            <c:ext xmlns:c16="http://schemas.microsoft.com/office/drawing/2014/chart" uri="{C3380CC4-5D6E-409C-BE32-E72D297353CC}">
              <c16:uniqueId val="{00000002-333D-4C4A-9685-25D7E6277A2F}"/>
            </c:ext>
          </c:extLst>
        </c:ser>
        <c:dLbls>
          <c:showLegendKey val="0"/>
          <c:showVal val="0"/>
          <c:showCatName val="0"/>
          <c:showSerName val="0"/>
          <c:showPercent val="0"/>
          <c:showBubbleSize val="0"/>
        </c:dLbls>
        <c:axId val="580530280"/>
        <c:axId val="580530672"/>
      </c:scatterChart>
      <c:valAx>
        <c:axId val="580530280"/>
        <c:scaling>
          <c:orientation val="minMax"/>
          <c:max val="1661"/>
          <c:min val="0"/>
        </c:scaling>
        <c:delete val="0"/>
        <c:axPos val="b"/>
        <c:majorGridlines>
          <c:spPr>
            <a:ln w="12700">
              <a:solidFill>
                <a:srgbClr val="969696"/>
              </a:solidFill>
              <a:prstDash val="solid"/>
            </a:ln>
          </c:spPr>
        </c:majorGridlines>
        <c:minorGridlines>
          <c:spPr>
            <a:ln w="3175">
              <a:solidFill>
                <a:srgbClr val="DDDDDD"/>
              </a:solidFill>
              <a:prstDash val="solid"/>
            </a:ln>
          </c:spPr>
        </c:minorGridlines>
        <c:title>
          <c:tx>
            <c:rich>
              <a:bodyPr/>
              <a:lstStyle/>
              <a:p>
                <a:pPr>
                  <a:defRPr sz="1125" b="1" i="0" u="none" strike="noStrike" baseline="0">
                    <a:solidFill>
                      <a:srgbClr val="000000"/>
                    </a:solidFill>
                    <a:latin typeface="Arial"/>
                    <a:ea typeface="Arial"/>
                    <a:cs typeface="Arial"/>
                  </a:defRPr>
                </a:pPr>
                <a:r>
                  <a:rPr lang="en-US"/>
                  <a:t>Station (feet)</a:t>
                </a:r>
              </a:p>
            </c:rich>
          </c:tx>
          <c:layout>
            <c:manualLayout>
              <c:xMode val="edge"/>
              <c:yMode val="edge"/>
              <c:x val="0.45609830077143754"/>
              <c:y val="0.84836018574601246"/>
            </c:manualLayout>
          </c:layout>
          <c:overlay val="0"/>
          <c:spPr>
            <a:noFill/>
            <a:ln w="25400">
              <a:noFill/>
            </a:ln>
          </c:spPr>
        </c:title>
        <c:numFmt formatCode="0\+00" sourceLinked="0"/>
        <c:majorTickMark val="out"/>
        <c:minorTickMark val="none"/>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580530672"/>
        <c:crosses val="autoZero"/>
        <c:crossBetween val="midCat"/>
      </c:valAx>
      <c:valAx>
        <c:axId val="580530672"/>
        <c:scaling>
          <c:orientation val="minMax"/>
          <c:max val="102"/>
          <c:min val="76"/>
        </c:scaling>
        <c:delete val="0"/>
        <c:axPos val="l"/>
        <c:majorGridlines>
          <c:spPr>
            <a:ln w="12700">
              <a:solidFill>
                <a:srgbClr val="969696"/>
              </a:solidFill>
              <a:prstDash val="solid"/>
            </a:ln>
          </c:spPr>
        </c:majorGridlines>
        <c:minorGridlines>
          <c:spPr>
            <a:ln w="3175">
              <a:solidFill>
                <a:srgbClr val="DDDDDD"/>
              </a:solidFill>
              <a:prstDash val="solid"/>
            </a:ln>
          </c:spPr>
        </c:minorGridlines>
        <c:title>
          <c:tx>
            <c:rich>
              <a:bodyPr/>
              <a:lstStyle/>
              <a:p>
                <a:pPr>
                  <a:defRPr sz="1125" b="1" i="0" u="none" strike="noStrike" baseline="0">
                    <a:solidFill>
                      <a:srgbClr val="000000"/>
                    </a:solidFill>
                    <a:latin typeface="Arial"/>
                    <a:ea typeface="Arial"/>
                    <a:cs typeface="Arial"/>
                  </a:defRPr>
                </a:pPr>
                <a:r>
                  <a:rPr lang="en-US"/>
                  <a:t>Elevation (feet)</a:t>
                </a:r>
              </a:p>
            </c:rich>
          </c:tx>
          <c:layout>
            <c:manualLayout>
              <c:xMode val="edge"/>
              <c:yMode val="edge"/>
              <c:x val="2.2628596518336182E-3"/>
              <c:y val="0.3336825007529801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580530280"/>
        <c:crosses val="autoZero"/>
        <c:crossBetween val="midCat"/>
      </c:valAx>
      <c:spPr>
        <a:solidFill>
          <a:srgbClr val="FFFFFF"/>
        </a:solidFill>
        <a:ln w="12700">
          <a:solidFill>
            <a:srgbClr val="808080"/>
          </a:solidFill>
          <a:prstDash val="solid"/>
        </a:ln>
      </c:spPr>
    </c:plotArea>
    <c:legend>
      <c:legendPos val="b"/>
      <c:layout>
        <c:manualLayout>
          <c:xMode val="edge"/>
          <c:yMode val="edge"/>
          <c:x val="0.29496147507500742"/>
          <c:y val="0.90467393498889559"/>
          <c:w val="0.41007686203804133"/>
          <c:h val="4.1479911164950534E-2"/>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0"/>
    <c:dispBlanksAs val="span"/>
    <c:showDLblsOverMax val="0"/>
  </c:chart>
  <c:spPr>
    <a:solidFill>
      <a:srgbClr val="FFFFFF"/>
    </a:solidFill>
    <a:ln w="9525">
      <a:noFill/>
    </a:ln>
  </c:spPr>
  <c:txPr>
    <a:bodyPr/>
    <a:lstStyle/>
    <a:p>
      <a:pPr>
        <a:defRPr sz="2050" b="0" i="0" u="none" strike="noStrike" baseline="0">
          <a:solidFill>
            <a:srgbClr val="000000"/>
          </a:solidFill>
          <a:latin typeface="Arial"/>
          <a:ea typeface="Arial"/>
          <a:cs typeface="Arial"/>
        </a:defRPr>
      </a:pPr>
      <a:endParaRPr lang="en-US"/>
    </a:p>
  </c:txPr>
  <c:printSettings>
    <c:headerFooter alignWithMargins="0"/>
    <c:pageMargins b="0.30000000000000032" l="0.4" r="0.30000000000000032" t="0.4" header="0" footer="0"/>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Profile Along Tile Centerline</a:t>
            </a:r>
          </a:p>
        </c:rich>
      </c:tx>
      <c:layout>
        <c:manualLayout>
          <c:xMode val="edge"/>
          <c:yMode val="edge"/>
          <c:x val="0.35850882146531082"/>
          <c:y val="9.4069949213864412E-3"/>
        </c:manualLayout>
      </c:layout>
      <c:overlay val="0"/>
      <c:spPr>
        <a:noFill/>
        <a:ln w="25400">
          <a:noFill/>
        </a:ln>
      </c:spPr>
    </c:title>
    <c:autoTitleDeleted val="0"/>
    <c:plotArea>
      <c:layout>
        <c:manualLayout>
          <c:layoutTarget val="inner"/>
          <c:xMode val="edge"/>
          <c:yMode val="edge"/>
          <c:x val="6.8030288410586073E-2"/>
          <c:y val="7.0552461910397934E-2"/>
          <c:w val="0.8951922078154898"/>
          <c:h val="0.76353442111919723"/>
        </c:manualLayout>
      </c:layout>
      <c:scatterChart>
        <c:scatterStyle val="lineMarker"/>
        <c:varyColors val="0"/>
        <c:ser>
          <c:idx val="3"/>
          <c:order val="0"/>
          <c:tx>
            <c:v>Tile</c:v>
          </c:tx>
          <c:spPr>
            <a:ln w="19050">
              <a:solidFill>
                <a:srgbClr val="800000"/>
              </a:solidFill>
              <a:prstDash val="solid"/>
            </a:ln>
          </c:spPr>
          <c:marker>
            <c:symbol val="triangle"/>
            <c:size val="5"/>
            <c:spPr>
              <a:noFill/>
              <a:ln>
                <a:solidFill>
                  <a:srgbClr val="800000"/>
                </a:solidFill>
                <a:prstDash val="solid"/>
              </a:ln>
            </c:spPr>
          </c:marker>
          <c:dLbls>
            <c:dLbl>
              <c:idx val="1"/>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F34-48F0-91DF-319F3459141E}"/>
                </c:ext>
              </c:extLst>
            </c:dLbl>
            <c:numFmt formatCode="#,##0.00" sourceLinked="0"/>
            <c:spPr>
              <a:noFill/>
              <a:ln w="25400">
                <a:noFill/>
              </a:ln>
            </c:spPr>
            <c:txPr>
              <a:bodyPr rot="-5400000" vert="horz"/>
              <a:lstStyle/>
              <a:p>
                <a:pPr algn="ctr">
                  <a:defRPr sz="875" b="1" i="0" u="none" strike="noStrike" baseline="0">
                    <a:solidFill>
                      <a:srgbClr val="000000"/>
                    </a:solidFill>
                    <a:latin typeface="Arial"/>
                    <a:ea typeface="Arial"/>
                    <a:cs typeface="Arial"/>
                  </a:defRPr>
                </a:pPr>
                <a:endParaRPr lang="en-US"/>
              </a:p>
            </c:txPr>
            <c:dLblPos val="b"/>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xVal>
            <c:numRef>
              <c:f>'Tile Design'!$AX$26:$AX$31</c:f>
            </c:numRef>
          </c:xVal>
          <c:yVal>
            <c:numRef>
              <c:f>'Tile Design'!$AZ$26:$AZ$31</c:f>
              <c:numCache>
                <c:formatCode>General</c:formatCode>
                <c:ptCount val="6"/>
                <c:pt idx="0" formatCode="0.00">
                  <c:v>0</c:v>
                </c:pt>
                <c:pt idx="1">
                  <c:v>0</c:v>
                </c:pt>
                <c:pt idx="2">
                  <c:v>0</c:v>
                </c:pt>
                <c:pt idx="3">
                  <c:v>0</c:v>
                </c:pt>
                <c:pt idx="4">
                  <c:v>0</c:v>
                </c:pt>
                <c:pt idx="5">
                  <c:v>0</c:v>
                </c:pt>
              </c:numCache>
            </c:numRef>
          </c:yVal>
          <c:smooth val="0"/>
          <c:extLst>
            <c:ext xmlns:c16="http://schemas.microsoft.com/office/drawing/2014/chart" uri="{C3380CC4-5D6E-409C-BE32-E72D297353CC}">
              <c16:uniqueId val="{00000001-2F34-48F0-91DF-319F3459141E}"/>
            </c:ext>
          </c:extLst>
        </c:ser>
        <c:ser>
          <c:idx val="0"/>
          <c:order val="1"/>
          <c:tx>
            <c:v>Existing Ground</c:v>
          </c:tx>
          <c:spPr>
            <a:ln w="25400">
              <a:solidFill>
                <a:srgbClr val="008000"/>
              </a:solidFill>
              <a:prstDash val="lgDashDot"/>
            </a:ln>
            <a:effectLst/>
          </c:spPr>
          <c:marker>
            <c:symbol val="none"/>
          </c:marker>
          <c:xVal>
            <c:numRef>
              <c:f>'Tile Cut Sheet'!$M$11:$M$33</c:f>
            </c:numRef>
          </c:xVal>
          <c:yVal>
            <c:numRef>
              <c:f>'Tile Cut Sheet'!$N$11:$N$33</c:f>
              <c:numCache>
                <c:formatCode>0.00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yVal>
          <c:smooth val="1"/>
          <c:extLst>
            <c:ext xmlns:c16="http://schemas.microsoft.com/office/drawing/2014/chart" uri="{C3380CC4-5D6E-409C-BE32-E72D297353CC}">
              <c16:uniqueId val="{00000002-2F34-48F0-91DF-319F3459141E}"/>
            </c:ext>
          </c:extLst>
        </c:ser>
        <c:dLbls>
          <c:showLegendKey val="0"/>
          <c:showVal val="0"/>
          <c:showCatName val="0"/>
          <c:showSerName val="0"/>
          <c:showPercent val="0"/>
          <c:showBubbleSize val="0"/>
        </c:dLbls>
        <c:axId val="330577296"/>
        <c:axId val="330578472"/>
      </c:scatterChart>
      <c:valAx>
        <c:axId val="330577296"/>
        <c:scaling>
          <c:orientation val="minMax"/>
          <c:max val="1661"/>
          <c:min val="0"/>
        </c:scaling>
        <c:delete val="0"/>
        <c:axPos val="b"/>
        <c:majorGridlines>
          <c:spPr>
            <a:ln w="12700">
              <a:solidFill>
                <a:srgbClr val="969696"/>
              </a:solidFill>
              <a:prstDash val="solid"/>
            </a:ln>
          </c:spPr>
        </c:majorGridlines>
        <c:minorGridlines>
          <c:spPr>
            <a:ln w="3175">
              <a:solidFill>
                <a:srgbClr val="DDDDDD"/>
              </a:solidFill>
              <a:prstDash val="solid"/>
            </a:ln>
          </c:spPr>
        </c:minorGridlines>
        <c:title>
          <c:tx>
            <c:rich>
              <a:bodyPr/>
              <a:lstStyle/>
              <a:p>
                <a:pPr>
                  <a:defRPr sz="1125" b="1" i="0" u="none" strike="noStrike" baseline="0">
                    <a:solidFill>
                      <a:srgbClr val="000000"/>
                    </a:solidFill>
                    <a:latin typeface="Arial"/>
                    <a:ea typeface="Arial"/>
                    <a:cs typeface="Arial"/>
                  </a:defRPr>
                </a:pPr>
                <a:r>
                  <a:rPr lang="en-US"/>
                  <a:t>Station (feet)</a:t>
                </a:r>
              </a:p>
            </c:rich>
          </c:tx>
          <c:layout>
            <c:manualLayout>
              <c:xMode val="edge"/>
              <c:yMode val="edge"/>
              <c:x val="0.46325386870065782"/>
              <c:y val="0.88425752261031854"/>
            </c:manualLayout>
          </c:layout>
          <c:overlay val="0"/>
          <c:spPr>
            <a:noFill/>
            <a:ln w="25400">
              <a:noFill/>
            </a:ln>
          </c:spPr>
        </c:title>
        <c:numFmt formatCode="0\+00" sourceLinked="0"/>
        <c:majorTickMark val="out"/>
        <c:minorTickMark val="none"/>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330578472"/>
        <c:crosses val="autoZero"/>
        <c:crossBetween val="midCat"/>
      </c:valAx>
      <c:valAx>
        <c:axId val="330578472"/>
        <c:scaling>
          <c:orientation val="minMax"/>
          <c:max val="102"/>
          <c:min val="76"/>
        </c:scaling>
        <c:delete val="0"/>
        <c:axPos val="l"/>
        <c:majorGridlines>
          <c:spPr>
            <a:ln w="12700">
              <a:solidFill>
                <a:srgbClr val="969696"/>
              </a:solidFill>
              <a:prstDash val="solid"/>
            </a:ln>
          </c:spPr>
        </c:majorGridlines>
        <c:minorGridlines>
          <c:spPr>
            <a:ln w="3175">
              <a:solidFill>
                <a:srgbClr val="DDDDDD"/>
              </a:solidFill>
              <a:prstDash val="solid"/>
            </a:ln>
          </c:spPr>
        </c:minorGridlines>
        <c:title>
          <c:tx>
            <c:rich>
              <a:bodyPr/>
              <a:lstStyle/>
              <a:p>
                <a:pPr>
                  <a:defRPr sz="1125" b="1" i="0" u="none" strike="noStrike" baseline="0">
                    <a:solidFill>
                      <a:srgbClr val="000000"/>
                    </a:solidFill>
                    <a:latin typeface="Arial"/>
                    <a:ea typeface="Arial"/>
                    <a:cs typeface="Arial"/>
                  </a:defRPr>
                </a:pPr>
                <a:r>
                  <a:rPr lang="en-US"/>
                  <a:t>Elevation (feet)</a:t>
                </a:r>
              </a:p>
            </c:rich>
          </c:tx>
          <c:layout>
            <c:manualLayout>
              <c:xMode val="edge"/>
              <c:yMode val="edge"/>
              <c:x val="4.6915587164507704E-3"/>
              <c:y val="0.3637370860557322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25" b="0" i="0" u="none" strike="noStrike" baseline="0">
                <a:solidFill>
                  <a:srgbClr val="000000"/>
                </a:solidFill>
                <a:latin typeface="Arial"/>
                <a:ea typeface="Arial"/>
                <a:cs typeface="Arial"/>
              </a:defRPr>
            </a:pPr>
            <a:endParaRPr lang="en-US"/>
          </a:p>
        </c:txPr>
        <c:crossAx val="330577296"/>
        <c:crosses val="autoZero"/>
        <c:crossBetween val="midCat"/>
      </c:valAx>
      <c:spPr>
        <a:solidFill>
          <a:srgbClr val="FFFFFF"/>
        </a:solidFill>
        <a:ln w="12700">
          <a:solidFill>
            <a:srgbClr val="808080"/>
          </a:solidFill>
          <a:prstDash val="solid"/>
        </a:ln>
      </c:spPr>
    </c:plotArea>
    <c:legend>
      <c:legendPos val="b"/>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0"/>
    <c:dispBlanksAs val="span"/>
    <c:showDLblsOverMax val="0"/>
  </c:chart>
  <c:spPr>
    <a:solidFill>
      <a:srgbClr val="FFFFFF"/>
    </a:solidFill>
    <a:ln w="9525">
      <a:noFill/>
    </a:ln>
  </c:spPr>
  <c:txPr>
    <a:bodyPr/>
    <a:lstStyle/>
    <a:p>
      <a:pPr>
        <a:defRPr sz="2050" b="0" i="0" u="none" strike="noStrike" baseline="0">
          <a:solidFill>
            <a:srgbClr val="000000"/>
          </a:solidFill>
          <a:latin typeface="Arial"/>
          <a:ea typeface="Arial"/>
          <a:cs typeface="Arial"/>
        </a:defRPr>
      </a:pPr>
      <a:endParaRPr lang="en-US"/>
    </a:p>
  </c:txPr>
  <c:printSettings>
    <c:headerFooter alignWithMargins="0"/>
    <c:pageMargins b="0.30000000000000032" l="0.4" r="0.30000000000000032" t="0.4" header="0" footer="0"/>
    <c:pageSetup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287E-2"/>
          <c:w val="0.89761625564379921"/>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Earthwork!$B$20:$B$29</c:f>
              <c:numCache>
                <c:formatCode>General</c:formatCode>
                <c:ptCount val="10"/>
              </c:numCache>
            </c:numRef>
          </c:xVal>
          <c:yVal>
            <c:numRef>
              <c:f>Defaults!$AG$3:$AG$12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F2A7-4861-BD2C-5694905D2722}"/>
            </c:ext>
          </c:extLst>
        </c:ser>
        <c:ser>
          <c:idx val="2"/>
          <c:order val="1"/>
          <c:tx>
            <c:v>Subcut</c:v>
          </c:tx>
          <c:spPr>
            <a:ln w="25400">
              <a:solidFill>
                <a:srgbClr val="008000"/>
              </a:solidFill>
              <a:prstDash val="sysDash"/>
            </a:ln>
          </c:spPr>
          <c:marker>
            <c:symbol val="none"/>
          </c:marker>
          <c:xVal>
            <c:numRef>
              <c:f>Earthwork!$B$20:$B$29</c:f>
              <c:numCache>
                <c:formatCode>General</c:formatCode>
                <c:ptCount val="10"/>
              </c:numCache>
            </c:numRef>
          </c:xVal>
          <c:yVal>
            <c:numRef>
              <c:f>Defaults!$AI$3:$AI$12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F2A7-4861-BD2C-5694905D2722}"/>
            </c:ext>
          </c:extLst>
        </c:ser>
        <c:ser>
          <c:idx val="0"/>
          <c:order val="2"/>
          <c:tx>
            <c:v>Existing Ground</c:v>
          </c:tx>
          <c:spPr>
            <a:ln w="19050">
              <a:solidFill>
                <a:srgbClr val="000080"/>
              </a:solidFill>
              <a:prstDash val="solid"/>
            </a:ln>
          </c:spPr>
          <c:marker>
            <c:symbol val="none"/>
          </c:marker>
          <c:xVal>
            <c:numRef>
              <c:f>Earthwork!$B$20:$B$29</c:f>
              <c:numCache>
                <c:formatCode>General</c:formatCode>
                <c:ptCount val="10"/>
              </c:numCache>
            </c:numRef>
          </c:xVal>
          <c:yVal>
            <c:numRef>
              <c:f>Earthwork!$C$20:$C$29</c:f>
              <c:numCache>
                <c:formatCode>General</c:formatCode>
                <c:ptCount val="10"/>
              </c:numCache>
            </c:numRef>
          </c:yVal>
          <c:smooth val="0"/>
          <c:extLst>
            <c:ext xmlns:c16="http://schemas.microsoft.com/office/drawing/2014/chart" uri="{C3380CC4-5D6E-409C-BE32-E72D297353CC}">
              <c16:uniqueId val="{00000002-F2A7-4861-BD2C-5694905D2722}"/>
            </c:ext>
          </c:extLst>
        </c:ser>
        <c:ser>
          <c:idx val="3"/>
          <c:order val="3"/>
          <c:tx>
            <c:v>Constructed Top</c:v>
          </c:tx>
          <c:spPr>
            <a:ln w="25400">
              <a:solidFill>
                <a:schemeClr val="accent1">
                  <a:lumMod val="75000"/>
                </a:schemeClr>
              </a:solidFill>
              <a:prstDash val="dash"/>
            </a:ln>
          </c:spPr>
          <c:marker>
            <c:symbol val="none"/>
          </c:marker>
          <c:xVal>
            <c:numRef>
              <c:f>Earthwork!$B$20:$B$29</c:f>
              <c:numCache>
                <c:formatCode>General</c:formatCode>
                <c:ptCount val="10"/>
              </c:numCache>
            </c:numRef>
          </c:xVal>
          <c:yVal>
            <c:numRef>
              <c:f>Defaults!$AL$3:$AL$12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F2A7-4861-BD2C-5694905D2722}"/>
            </c:ext>
          </c:extLst>
        </c:ser>
        <c:dLbls>
          <c:showLegendKey val="0"/>
          <c:showVal val="0"/>
          <c:showCatName val="0"/>
          <c:showSerName val="0"/>
          <c:showPercent val="0"/>
          <c:showBubbleSize val="0"/>
        </c:dLbls>
        <c:axId val="330578080"/>
        <c:axId val="330576512"/>
      </c:scatterChart>
      <c:valAx>
        <c:axId val="330578080"/>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02"/>
              <c:y val="0.913998930338167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330576512"/>
        <c:crosses val="autoZero"/>
        <c:crossBetween val="midCat"/>
      </c:valAx>
      <c:valAx>
        <c:axId val="330576512"/>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37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330578080"/>
        <c:crosses val="autoZero"/>
        <c:crossBetween val="midCat"/>
      </c:valAx>
      <c:spPr>
        <a:solidFill>
          <a:srgbClr val="FFFFFF"/>
        </a:solidFill>
        <a:ln w="25400">
          <a:noFill/>
        </a:ln>
      </c:spPr>
    </c:plotArea>
    <c:legend>
      <c:legendPos val="r"/>
      <c:layout>
        <c:manualLayout>
          <c:xMode val="edge"/>
          <c:yMode val="edge"/>
          <c:x val="0.79497504602969427"/>
          <c:y val="0.61627624296555361"/>
          <c:w val="0.17318415795040545"/>
          <c:h val="0.2046057418380198"/>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15E-2"/>
          <c:w val="0.89761625564379943"/>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Earthwork!$B$31:$B$40</c:f>
              <c:numCache>
                <c:formatCode>General</c:formatCode>
                <c:ptCount val="10"/>
              </c:numCache>
            </c:numRef>
          </c:xVal>
          <c:yVal>
            <c:numRef>
              <c:f>Defaults!$AG$13:$AG$22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46A3-403A-BD16-113FD0476587}"/>
            </c:ext>
          </c:extLst>
        </c:ser>
        <c:ser>
          <c:idx val="2"/>
          <c:order val="1"/>
          <c:tx>
            <c:v>Subcut</c:v>
          </c:tx>
          <c:spPr>
            <a:ln w="25400">
              <a:solidFill>
                <a:srgbClr val="008000"/>
              </a:solidFill>
              <a:prstDash val="sysDash"/>
            </a:ln>
          </c:spPr>
          <c:marker>
            <c:symbol val="none"/>
          </c:marker>
          <c:xVal>
            <c:numRef>
              <c:f>Earthwork!$B$31:$B$40</c:f>
              <c:numCache>
                <c:formatCode>General</c:formatCode>
                <c:ptCount val="10"/>
              </c:numCache>
            </c:numRef>
          </c:xVal>
          <c:yVal>
            <c:numRef>
              <c:f>Defaults!$AI$13:$AI$22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46A3-403A-BD16-113FD0476587}"/>
            </c:ext>
          </c:extLst>
        </c:ser>
        <c:ser>
          <c:idx val="0"/>
          <c:order val="2"/>
          <c:tx>
            <c:v>Existing Ground</c:v>
          </c:tx>
          <c:spPr>
            <a:ln w="19050">
              <a:solidFill>
                <a:srgbClr val="000080"/>
              </a:solidFill>
              <a:prstDash val="solid"/>
            </a:ln>
          </c:spPr>
          <c:marker>
            <c:symbol val="none"/>
          </c:marker>
          <c:xVal>
            <c:numRef>
              <c:f>Earthwork!$B$31:$B$40</c:f>
              <c:numCache>
                <c:formatCode>General</c:formatCode>
                <c:ptCount val="10"/>
              </c:numCache>
            </c:numRef>
          </c:xVal>
          <c:yVal>
            <c:numRef>
              <c:f>Earthwork!$C$31:$C$40</c:f>
              <c:numCache>
                <c:formatCode>General</c:formatCode>
                <c:ptCount val="10"/>
              </c:numCache>
            </c:numRef>
          </c:yVal>
          <c:smooth val="0"/>
          <c:extLst>
            <c:ext xmlns:c16="http://schemas.microsoft.com/office/drawing/2014/chart" uri="{C3380CC4-5D6E-409C-BE32-E72D297353CC}">
              <c16:uniqueId val="{00000002-46A3-403A-BD16-113FD0476587}"/>
            </c:ext>
          </c:extLst>
        </c:ser>
        <c:ser>
          <c:idx val="3"/>
          <c:order val="3"/>
          <c:tx>
            <c:v>Constructed Top</c:v>
          </c:tx>
          <c:spPr>
            <a:ln w="25400">
              <a:solidFill>
                <a:schemeClr val="accent1">
                  <a:lumMod val="75000"/>
                </a:schemeClr>
              </a:solidFill>
              <a:prstDash val="dash"/>
            </a:ln>
          </c:spPr>
          <c:marker>
            <c:symbol val="none"/>
          </c:marker>
          <c:xVal>
            <c:numRef>
              <c:f>Earthwork!$B$31:$B$40</c:f>
              <c:numCache>
                <c:formatCode>General</c:formatCode>
                <c:ptCount val="10"/>
              </c:numCache>
            </c:numRef>
          </c:xVal>
          <c:yVal>
            <c:numRef>
              <c:f>Defaults!$AL$13:$AL$22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46A3-403A-BD16-113FD0476587}"/>
            </c:ext>
          </c:extLst>
        </c:ser>
        <c:dLbls>
          <c:showLegendKey val="0"/>
          <c:showVal val="0"/>
          <c:showCatName val="0"/>
          <c:showSerName val="0"/>
          <c:showPercent val="0"/>
          <c:showBubbleSize val="0"/>
        </c:dLbls>
        <c:axId val="243735368"/>
        <c:axId val="243734976"/>
      </c:scatterChart>
      <c:valAx>
        <c:axId val="243735368"/>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13"/>
              <c:y val="0.913998930338167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3734976"/>
        <c:crosses val="autoZero"/>
        <c:crossBetween val="midCat"/>
      </c:valAx>
      <c:valAx>
        <c:axId val="243734976"/>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05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3735368"/>
        <c:crosses val="autoZero"/>
        <c:crossBetween val="midCat"/>
      </c:valAx>
      <c:spPr>
        <a:solidFill>
          <a:srgbClr val="FFFFFF"/>
        </a:solidFill>
        <a:ln w="25400">
          <a:noFill/>
        </a:ln>
      </c:spPr>
    </c:plotArea>
    <c:legend>
      <c:legendPos val="r"/>
      <c:layout>
        <c:manualLayout>
          <c:xMode val="edge"/>
          <c:yMode val="edge"/>
          <c:x val="0.81089544403964453"/>
          <c:y val="0.60534727651446885"/>
          <c:w val="0.15925380969169903"/>
          <c:h val="0.21007022506356227"/>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44" r="0.75000000000000244" t="1" header="0.5" footer="0.5"/>
    <c:pageSetup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Earthwork!$B$42:$B$51</c:f>
              <c:numCache>
                <c:formatCode>General</c:formatCode>
                <c:ptCount val="10"/>
              </c:numCache>
            </c:numRef>
          </c:xVal>
          <c:yVal>
            <c:numRef>
              <c:f>Defaults!$AG$23:$AG$32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18AD-4113-B98C-8D7CE4A3A740}"/>
            </c:ext>
          </c:extLst>
        </c:ser>
        <c:ser>
          <c:idx val="2"/>
          <c:order val="1"/>
          <c:tx>
            <c:v>Subcut</c:v>
          </c:tx>
          <c:spPr>
            <a:ln w="25400">
              <a:solidFill>
                <a:srgbClr val="008000"/>
              </a:solidFill>
              <a:prstDash val="sysDash"/>
            </a:ln>
          </c:spPr>
          <c:marker>
            <c:symbol val="none"/>
          </c:marker>
          <c:xVal>
            <c:numRef>
              <c:f>Earthwork!$B$42:$B$51</c:f>
              <c:numCache>
                <c:formatCode>General</c:formatCode>
                <c:ptCount val="10"/>
              </c:numCache>
            </c:numRef>
          </c:xVal>
          <c:yVal>
            <c:numRef>
              <c:f>Defaults!$AI$23:$AI$32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18AD-4113-B98C-8D7CE4A3A740}"/>
            </c:ext>
          </c:extLst>
        </c:ser>
        <c:ser>
          <c:idx val="0"/>
          <c:order val="2"/>
          <c:tx>
            <c:v>Existing Ground</c:v>
          </c:tx>
          <c:spPr>
            <a:ln w="19050">
              <a:solidFill>
                <a:srgbClr val="000080"/>
              </a:solidFill>
              <a:prstDash val="solid"/>
            </a:ln>
          </c:spPr>
          <c:marker>
            <c:symbol val="none"/>
          </c:marker>
          <c:xVal>
            <c:numRef>
              <c:f>Earthwork!$B$42:$B$51</c:f>
              <c:numCache>
                <c:formatCode>General</c:formatCode>
                <c:ptCount val="10"/>
              </c:numCache>
            </c:numRef>
          </c:xVal>
          <c:yVal>
            <c:numRef>
              <c:f>Earthwork!$C$42:$C$51</c:f>
              <c:numCache>
                <c:formatCode>General</c:formatCode>
                <c:ptCount val="10"/>
              </c:numCache>
            </c:numRef>
          </c:yVal>
          <c:smooth val="0"/>
          <c:extLst>
            <c:ext xmlns:c16="http://schemas.microsoft.com/office/drawing/2014/chart" uri="{C3380CC4-5D6E-409C-BE32-E72D297353CC}">
              <c16:uniqueId val="{00000002-18AD-4113-B98C-8D7CE4A3A740}"/>
            </c:ext>
          </c:extLst>
        </c:ser>
        <c:ser>
          <c:idx val="3"/>
          <c:order val="3"/>
          <c:tx>
            <c:v>Constructed Top</c:v>
          </c:tx>
          <c:spPr>
            <a:ln w="25400">
              <a:solidFill>
                <a:schemeClr val="accent1">
                  <a:lumMod val="75000"/>
                </a:schemeClr>
              </a:solidFill>
              <a:prstDash val="dash"/>
            </a:ln>
          </c:spPr>
          <c:marker>
            <c:symbol val="none"/>
          </c:marker>
          <c:xVal>
            <c:numRef>
              <c:f>Earthwork!$B$42:$B$51</c:f>
              <c:numCache>
                <c:formatCode>General</c:formatCode>
                <c:ptCount val="10"/>
              </c:numCache>
            </c:numRef>
          </c:xVal>
          <c:yVal>
            <c:numRef>
              <c:f>Defaults!$AL$23:$AL$32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18AD-4113-B98C-8D7CE4A3A740}"/>
            </c:ext>
          </c:extLst>
        </c:ser>
        <c:dLbls>
          <c:showLegendKey val="0"/>
          <c:showVal val="0"/>
          <c:showCatName val="0"/>
          <c:showSerName val="0"/>
          <c:showPercent val="0"/>
          <c:showBubbleSize val="0"/>
        </c:dLbls>
        <c:axId val="243734192"/>
        <c:axId val="243860880"/>
      </c:scatterChart>
      <c:valAx>
        <c:axId val="243734192"/>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3860880"/>
        <c:crosses val="autoZero"/>
        <c:crossBetween val="midCat"/>
      </c:valAx>
      <c:valAx>
        <c:axId val="243860880"/>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3734192"/>
        <c:crosses val="autoZero"/>
        <c:crossBetween val="midCat"/>
      </c:valAx>
      <c:spPr>
        <a:solidFill>
          <a:srgbClr val="FFFFFF"/>
        </a:solidFill>
        <a:ln w="25400">
          <a:noFill/>
        </a:ln>
      </c:spPr>
    </c:plotArea>
    <c:legend>
      <c:legendPos val="r"/>
      <c:legendEntry>
        <c:idx val="2"/>
        <c:delete val="1"/>
      </c:legendEntry>
      <c:legendEntry>
        <c:idx val="3"/>
        <c:delete val="1"/>
      </c:legendEntry>
      <c:layout>
        <c:manualLayout>
          <c:xMode val="edge"/>
          <c:yMode val="edge"/>
          <c:x val="0.81089544403964453"/>
          <c:y val="0.59441831006338353"/>
          <c:w val="0.15925380969169903"/>
          <c:h val="0.22099919151464725"/>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44" r="0.75000000000000244" t="1" header="0.5" footer="0.5"/>
    <c:pageSetup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287E-2"/>
          <c:w val="0.89761625564379921"/>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Earthwork!$B$76:$B$85</c:f>
              <c:numCache>
                <c:formatCode>General</c:formatCode>
                <c:ptCount val="10"/>
              </c:numCache>
            </c:numRef>
          </c:xVal>
          <c:yVal>
            <c:numRef>
              <c:f>Defaults!$AH$3:$AH$12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26E6-4D2A-8AA6-A1AB007211DB}"/>
            </c:ext>
          </c:extLst>
        </c:ser>
        <c:ser>
          <c:idx val="2"/>
          <c:order val="1"/>
          <c:tx>
            <c:v>Subcut</c:v>
          </c:tx>
          <c:spPr>
            <a:ln w="25400">
              <a:solidFill>
                <a:srgbClr val="008000"/>
              </a:solidFill>
              <a:prstDash val="sysDash"/>
            </a:ln>
          </c:spPr>
          <c:marker>
            <c:symbol val="none"/>
          </c:marker>
          <c:xVal>
            <c:numRef>
              <c:f>Earthwork!$B$76:$B$85</c:f>
              <c:numCache>
                <c:formatCode>General</c:formatCode>
                <c:ptCount val="10"/>
              </c:numCache>
            </c:numRef>
          </c:xVal>
          <c:yVal>
            <c:numRef>
              <c:f>Defaults!$AJ$3:$AJ$12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26E6-4D2A-8AA6-A1AB007211DB}"/>
            </c:ext>
          </c:extLst>
        </c:ser>
        <c:ser>
          <c:idx val="0"/>
          <c:order val="2"/>
          <c:tx>
            <c:v>Existing Ground</c:v>
          </c:tx>
          <c:spPr>
            <a:ln w="19050">
              <a:solidFill>
                <a:srgbClr val="000080"/>
              </a:solidFill>
              <a:prstDash val="solid"/>
            </a:ln>
          </c:spPr>
          <c:marker>
            <c:symbol val="none"/>
          </c:marker>
          <c:xVal>
            <c:numRef>
              <c:f>Earthwork!$B$76:$B$85</c:f>
              <c:numCache>
                <c:formatCode>General</c:formatCode>
                <c:ptCount val="10"/>
              </c:numCache>
            </c:numRef>
          </c:xVal>
          <c:yVal>
            <c:numRef>
              <c:f>Earthwork!$C$76:$C$85</c:f>
              <c:numCache>
                <c:formatCode>General</c:formatCode>
                <c:ptCount val="10"/>
              </c:numCache>
            </c:numRef>
          </c:yVal>
          <c:smooth val="0"/>
          <c:extLst>
            <c:ext xmlns:c16="http://schemas.microsoft.com/office/drawing/2014/chart" uri="{C3380CC4-5D6E-409C-BE32-E72D297353CC}">
              <c16:uniqueId val="{00000002-26E6-4D2A-8AA6-A1AB007211DB}"/>
            </c:ext>
          </c:extLst>
        </c:ser>
        <c:ser>
          <c:idx val="3"/>
          <c:order val="3"/>
          <c:tx>
            <c:v>Constructed Top</c:v>
          </c:tx>
          <c:spPr>
            <a:ln w="25400">
              <a:solidFill>
                <a:schemeClr val="accent1">
                  <a:lumMod val="75000"/>
                </a:schemeClr>
              </a:solidFill>
              <a:prstDash val="dash"/>
            </a:ln>
          </c:spPr>
          <c:marker>
            <c:symbol val="none"/>
          </c:marker>
          <c:xVal>
            <c:numRef>
              <c:f>Earthwork!$B$76:$B$85</c:f>
              <c:numCache>
                <c:formatCode>General</c:formatCode>
                <c:ptCount val="10"/>
              </c:numCache>
            </c:numRef>
          </c:xVal>
          <c:yVal>
            <c:numRef>
              <c:f>Defaults!$AM$3:$AM$12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26E6-4D2A-8AA6-A1AB007211DB}"/>
            </c:ext>
          </c:extLst>
        </c:ser>
        <c:dLbls>
          <c:showLegendKey val="0"/>
          <c:showVal val="0"/>
          <c:showCatName val="0"/>
          <c:showSerName val="0"/>
          <c:showPercent val="0"/>
          <c:showBubbleSize val="0"/>
        </c:dLbls>
        <c:axId val="243858136"/>
        <c:axId val="333215808"/>
      </c:scatterChart>
      <c:valAx>
        <c:axId val="243858136"/>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02"/>
              <c:y val="0.913998930338167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333215808"/>
        <c:crosses val="autoZero"/>
        <c:crossBetween val="midCat"/>
      </c:valAx>
      <c:valAx>
        <c:axId val="333215808"/>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37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3858136"/>
        <c:crosses val="autoZero"/>
        <c:crossBetween val="midCat"/>
      </c:valAx>
      <c:spPr>
        <a:solidFill>
          <a:srgbClr val="FFFFFF"/>
        </a:solidFill>
        <a:ln w="25400">
          <a:noFill/>
        </a:ln>
      </c:spPr>
    </c:plotArea>
    <c:legend>
      <c:legendPos val="r"/>
      <c:layout>
        <c:manualLayout>
          <c:xMode val="edge"/>
          <c:yMode val="edge"/>
          <c:x val="0.79497504602969427"/>
          <c:y val="0.61627624296555361"/>
          <c:w val="0.17318415795040545"/>
          <c:h val="0.2046057418380198"/>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15E-2"/>
          <c:w val="0.89761625564379943"/>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Earthwork!$B$87:$B$96</c:f>
              <c:numCache>
                <c:formatCode>General</c:formatCode>
                <c:ptCount val="10"/>
              </c:numCache>
            </c:numRef>
          </c:xVal>
          <c:yVal>
            <c:numRef>
              <c:f>Defaults!$AH$13:$AH$22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76F0-405E-94F1-B68CC4C960BF}"/>
            </c:ext>
          </c:extLst>
        </c:ser>
        <c:ser>
          <c:idx val="2"/>
          <c:order val="1"/>
          <c:tx>
            <c:v>Subcut</c:v>
          </c:tx>
          <c:spPr>
            <a:ln w="25400">
              <a:solidFill>
                <a:srgbClr val="008000"/>
              </a:solidFill>
              <a:prstDash val="sysDash"/>
            </a:ln>
          </c:spPr>
          <c:marker>
            <c:symbol val="none"/>
          </c:marker>
          <c:xVal>
            <c:numRef>
              <c:f>Earthwork!$B$87:$B$96</c:f>
              <c:numCache>
                <c:formatCode>General</c:formatCode>
                <c:ptCount val="10"/>
              </c:numCache>
            </c:numRef>
          </c:xVal>
          <c:yVal>
            <c:numRef>
              <c:f>Defaults!$AJ$13:$AJ$22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76F0-405E-94F1-B68CC4C960BF}"/>
            </c:ext>
          </c:extLst>
        </c:ser>
        <c:ser>
          <c:idx val="0"/>
          <c:order val="2"/>
          <c:tx>
            <c:v>Existing Ground</c:v>
          </c:tx>
          <c:spPr>
            <a:ln w="19050">
              <a:solidFill>
                <a:srgbClr val="000080"/>
              </a:solidFill>
              <a:prstDash val="solid"/>
            </a:ln>
          </c:spPr>
          <c:marker>
            <c:symbol val="none"/>
          </c:marker>
          <c:xVal>
            <c:numRef>
              <c:f>Earthwork!$B$87:$B$96</c:f>
              <c:numCache>
                <c:formatCode>General</c:formatCode>
                <c:ptCount val="10"/>
              </c:numCache>
            </c:numRef>
          </c:xVal>
          <c:yVal>
            <c:numRef>
              <c:f>Earthwork!$C$87:$C$96</c:f>
              <c:numCache>
                <c:formatCode>General</c:formatCode>
                <c:ptCount val="10"/>
              </c:numCache>
            </c:numRef>
          </c:yVal>
          <c:smooth val="0"/>
          <c:extLst>
            <c:ext xmlns:c16="http://schemas.microsoft.com/office/drawing/2014/chart" uri="{C3380CC4-5D6E-409C-BE32-E72D297353CC}">
              <c16:uniqueId val="{00000002-76F0-405E-94F1-B68CC4C960BF}"/>
            </c:ext>
          </c:extLst>
        </c:ser>
        <c:ser>
          <c:idx val="3"/>
          <c:order val="3"/>
          <c:tx>
            <c:v>Constructed Top</c:v>
          </c:tx>
          <c:spPr>
            <a:ln w="25400">
              <a:solidFill>
                <a:schemeClr val="accent1">
                  <a:lumMod val="75000"/>
                </a:schemeClr>
              </a:solidFill>
              <a:prstDash val="dash"/>
            </a:ln>
          </c:spPr>
          <c:marker>
            <c:symbol val="none"/>
          </c:marker>
          <c:xVal>
            <c:numRef>
              <c:f>Earthwork!$B$87:$B$96</c:f>
              <c:numCache>
                <c:formatCode>General</c:formatCode>
                <c:ptCount val="10"/>
              </c:numCache>
            </c:numRef>
          </c:xVal>
          <c:yVal>
            <c:numRef>
              <c:f>Defaults!$AM$13:$AM$22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76F0-405E-94F1-B68CC4C960BF}"/>
            </c:ext>
          </c:extLst>
        </c:ser>
        <c:dLbls>
          <c:showLegendKey val="0"/>
          <c:showVal val="0"/>
          <c:showCatName val="0"/>
          <c:showSerName val="0"/>
          <c:showPercent val="0"/>
          <c:showBubbleSize val="0"/>
        </c:dLbls>
        <c:axId val="578263824"/>
        <c:axId val="578263040"/>
      </c:scatterChart>
      <c:valAx>
        <c:axId val="578263824"/>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13"/>
              <c:y val="0.913998930338167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78263040"/>
        <c:crosses val="autoZero"/>
        <c:crossBetween val="midCat"/>
      </c:valAx>
      <c:valAx>
        <c:axId val="578263040"/>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05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78263824"/>
        <c:crosses val="autoZero"/>
        <c:crossBetween val="midCat"/>
      </c:valAx>
      <c:spPr>
        <a:solidFill>
          <a:srgbClr val="FFFFFF"/>
        </a:solidFill>
        <a:ln w="25400">
          <a:noFill/>
        </a:ln>
      </c:spPr>
    </c:plotArea>
    <c:legend>
      <c:legendPos val="r"/>
      <c:layout>
        <c:manualLayout>
          <c:xMode val="edge"/>
          <c:yMode val="edge"/>
          <c:x val="0.81089544403964453"/>
          <c:y val="0.60534727651446885"/>
          <c:w val="0.15925380969169903"/>
          <c:h val="0.21007022506356227"/>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44" r="0.75000000000000244" t="1" header="0.5" footer="0.5"/>
    <c:pageSetup orientation="landscape" horizontalDpi="300" verticalDpi="30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Earthwork!$B$98:$B$107</c:f>
              <c:numCache>
                <c:formatCode>General</c:formatCode>
                <c:ptCount val="10"/>
              </c:numCache>
            </c:numRef>
          </c:xVal>
          <c:yVal>
            <c:numRef>
              <c:f>Defaults!$AH$23:$AH$32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0-1D55-4953-97A8-541D0EEC861B}"/>
            </c:ext>
          </c:extLst>
        </c:ser>
        <c:ser>
          <c:idx val="2"/>
          <c:order val="1"/>
          <c:tx>
            <c:v>Subcut</c:v>
          </c:tx>
          <c:spPr>
            <a:ln w="25400">
              <a:solidFill>
                <a:srgbClr val="008000"/>
              </a:solidFill>
              <a:prstDash val="sysDash"/>
            </a:ln>
          </c:spPr>
          <c:marker>
            <c:symbol val="none"/>
          </c:marker>
          <c:xVal>
            <c:numRef>
              <c:f>Earthwork!$B$98:$B$107</c:f>
              <c:numCache>
                <c:formatCode>General</c:formatCode>
                <c:ptCount val="10"/>
              </c:numCache>
            </c:numRef>
          </c:xVal>
          <c:yVal>
            <c:numRef>
              <c:f>Defaults!$AJ$23:$AJ$32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1-1D55-4953-97A8-541D0EEC861B}"/>
            </c:ext>
          </c:extLst>
        </c:ser>
        <c:ser>
          <c:idx val="0"/>
          <c:order val="2"/>
          <c:tx>
            <c:v>Existing Ground</c:v>
          </c:tx>
          <c:spPr>
            <a:ln w="19050">
              <a:solidFill>
                <a:srgbClr val="000080"/>
              </a:solidFill>
              <a:prstDash val="solid"/>
            </a:ln>
          </c:spPr>
          <c:marker>
            <c:symbol val="none"/>
          </c:marker>
          <c:xVal>
            <c:numRef>
              <c:f>Earthwork!$B$98:$B$107</c:f>
              <c:numCache>
                <c:formatCode>General</c:formatCode>
                <c:ptCount val="10"/>
              </c:numCache>
            </c:numRef>
          </c:xVal>
          <c:yVal>
            <c:numRef>
              <c:f>Earthwork!$C$98:$C$107</c:f>
              <c:numCache>
                <c:formatCode>General</c:formatCode>
                <c:ptCount val="10"/>
              </c:numCache>
            </c:numRef>
          </c:yVal>
          <c:smooth val="0"/>
          <c:extLst>
            <c:ext xmlns:c16="http://schemas.microsoft.com/office/drawing/2014/chart" uri="{C3380CC4-5D6E-409C-BE32-E72D297353CC}">
              <c16:uniqueId val="{00000002-1D55-4953-97A8-541D0EEC861B}"/>
            </c:ext>
          </c:extLst>
        </c:ser>
        <c:ser>
          <c:idx val="3"/>
          <c:order val="3"/>
          <c:tx>
            <c:v>Constructed Top</c:v>
          </c:tx>
          <c:spPr>
            <a:ln w="25400">
              <a:solidFill>
                <a:schemeClr val="accent1">
                  <a:lumMod val="75000"/>
                </a:schemeClr>
              </a:solidFill>
              <a:prstDash val="dash"/>
            </a:ln>
          </c:spPr>
          <c:marker>
            <c:symbol val="none"/>
          </c:marker>
          <c:xVal>
            <c:numRef>
              <c:f>Earthwork!$B$98:$B$107</c:f>
              <c:numCache>
                <c:formatCode>General</c:formatCode>
                <c:ptCount val="10"/>
              </c:numCache>
            </c:numRef>
          </c:xVal>
          <c:yVal>
            <c:numRef>
              <c:f>Defaults!$AM$23:$AM$32</c:f>
              <c:numCache>
                <c:formatCode>0.00</c:formatCode>
                <c:ptCount val="10"/>
                <c:pt idx="0">
                  <c:v>0</c:v>
                </c:pt>
                <c:pt idx="1">
                  <c:v>0</c:v>
                </c:pt>
                <c:pt idx="2">
                  <c:v>0</c:v>
                </c:pt>
                <c:pt idx="3">
                  <c:v>0</c:v>
                </c:pt>
                <c:pt idx="4">
                  <c:v>0</c:v>
                </c:pt>
                <c:pt idx="5">
                  <c:v>0</c:v>
                </c:pt>
                <c:pt idx="6">
                  <c:v>0</c:v>
                </c:pt>
                <c:pt idx="7">
                  <c:v>0</c:v>
                </c:pt>
                <c:pt idx="8">
                  <c:v>0</c:v>
                </c:pt>
                <c:pt idx="9">
                  <c:v>0</c:v>
                </c:pt>
              </c:numCache>
            </c:numRef>
          </c:yVal>
          <c:smooth val="0"/>
          <c:extLst>
            <c:ext xmlns:c16="http://schemas.microsoft.com/office/drawing/2014/chart" uri="{C3380CC4-5D6E-409C-BE32-E72D297353CC}">
              <c16:uniqueId val="{00000003-1D55-4953-97A8-541D0EEC861B}"/>
            </c:ext>
          </c:extLst>
        </c:ser>
        <c:dLbls>
          <c:showLegendKey val="0"/>
          <c:showVal val="0"/>
          <c:showCatName val="0"/>
          <c:showSerName val="0"/>
          <c:showPercent val="0"/>
          <c:showBubbleSize val="0"/>
        </c:dLbls>
        <c:axId val="136974832"/>
        <c:axId val="578538344"/>
      </c:scatterChart>
      <c:valAx>
        <c:axId val="136974832"/>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78538344"/>
        <c:crosses val="autoZero"/>
        <c:crossBetween val="midCat"/>
      </c:valAx>
      <c:valAx>
        <c:axId val="578538344"/>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136974832"/>
        <c:crosses val="autoZero"/>
        <c:crossBetween val="midCat"/>
      </c:valAx>
      <c:spPr>
        <a:solidFill>
          <a:srgbClr val="FFFFFF"/>
        </a:solidFill>
        <a:ln w="25400">
          <a:noFill/>
        </a:ln>
      </c:spPr>
    </c:plotArea>
    <c:legend>
      <c:legendPos val="r"/>
      <c:legendEntry>
        <c:idx val="2"/>
        <c:delete val="1"/>
      </c:legendEntry>
      <c:legendEntry>
        <c:idx val="3"/>
        <c:delete val="1"/>
      </c:legendEntry>
      <c:layout>
        <c:manualLayout>
          <c:xMode val="edge"/>
          <c:yMode val="edge"/>
          <c:x val="0.81089544403964453"/>
          <c:y val="0.59441831006338353"/>
          <c:w val="0.15925380969169903"/>
          <c:h val="0.22099919151464725"/>
        </c:manualLayout>
      </c:layout>
      <c:overlay val="0"/>
      <c:spPr>
        <a:solidFill>
          <a:srgbClr val="FFFFFF"/>
        </a:solidFill>
        <a:ln>
          <a:solidFill>
            <a:srgbClr val="000000"/>
          </a:solidFill>
        </a:ln>
      </c:sp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44" r="0.75000000000000244" t="1" header="0.5" footer="0.5"/>
    <c:pageSetup orientation="landscape" horizontalDpi="300" verticalDpi="30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15E-2"/>
          <c:w val="0.89761625564379943"/>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Defaults!$AF$35:$AF$39</c:f>
              <c:numCache>
                <c:formatCode>0.00</c:formatCode>
                <c:ptCount val="5"/>
                <c:pt idx="0">
                  <c:v>0</c:v>
                </c:pt>
                <c:pt idx="1">
                  <c:v>0</c:v>
                </c:pt>
                <c:pt idx="2">
                  <c:v>0</c:v>
                </c:pt>
                <c:pt idx="3">
                  <c:v>0</c:v>
                </c:pt>
                <c:pt idx="4">
                  <c:v>0</c:v>
                </c:pt>
              </c:numCache>
            </c:numRef>
          </c:xVal>
          <c:yVal>
            <c:numRef>
              <c:f>Defaults!$AI$35:$AI$39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6521-47D1-A856-9719ECFDA9C3}"/>
            </c:ext>
          </c:extLst>
        </c:ser>
        <c:ser>
          <c:idx val="0"/>
          <c:order val="1"/>
          <c:tx>
            <c:v>Existing Ground</c:v>
          </c:tx>
          <c:spPr>
            <a:ln w="19050">
              <a:solidFill>
                <a:srgbClr val="000080"/>
              </a:solidFill>
              <a:prstDash val="solid"/>
            </a:ln>
          </c:spPr>
          <c:marker>
            <c:symbol val="none"/>
          </c:marker>
          <c:xVal>
            <c:numRef>
              <c:f>Defaults!$AF$34:$AF$40</c:f>
              <c:numCache>
                <c:formatCode>0.00</c:formatCode>
                <c:ptCount val="7"/>
                <c:pt idx="0">
                  <c:v>0</c:v>
                </c:pt>
                <c:pt idx="1">
                  <c:v>0</c:v>
                </c:pt>
                <c:pt idx="2">
                  <c:v>0</c:v>
                </c:pt>
                <c:pt idx="3">
                  <c:v>0</c:v>
                </c:pt>
                <c:pt idx="4">
                  <c:v>0</c:v>
                </c:pt>
                <c:pt idx="5">
                  <c:v>0</c:v>
                </c:pt>
                <c:pt idx="6">
                  <c:v>0</c:v>
                </c:pt>
              </c:numCache>
            </c:numRef>
          </c:xVal>
          <c:yVal>
            <c:numRef>
              <c:f>Defaults!$AG$34:$AG$40</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6521-47D1-A856-9719ECFDA9C3}"/>
            </c:ext>
          </c:extLst>
        </c:ser>
        <c:ser>
          <c:idx val="3"/>
          <c:order val="2"/>
          <c:tx>
            <c:v>Constructed Top</c:v>
          </c:tx>
          <c:spPr>
            <a:ln w="25400">
              <a:solidFill>
                <a:schemeClr val="accent1">
                  <a:lumMod val="75000"/>
                </a:schemeClr>
              </a:solidFill>
              <a:prstDash val="dash"/>
            </a:ln>
          </c:spPr>
          <c:marker>
            <c:symbol val="none"/>
          </c:marker>
          <c:xVal>
            <c:numRef>
              <c:f>Defaults!$AF$35:$AF$39</c:f>
              <c:numCache>
                <c:formatCode>0.00</c:formatCode>
                <c:ptCount val="5"/>
                <c:pt idx="0">
                  <c:v>0</c:v>
                </c:pt>
                <c:pt idx="1">
                  <c:v>0</c:v>
                </c:pt>
                <c:pt idx="2">
                  <c:v>0</c:v>
                </c:pt>
                <c:pt idx="3">
                  <c:v>0</c:v>
                </c:pt>
                <c:pt idx="4">
                  <c:v>0</c:v>
                </c:pt>
              </c:numCache>
            </c:numRef>
          </c:xVal>
          <c:yVal>
            <c:numRef>
              <c:f>Defaults!$AJ$35:$AJ$39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6521-47D1-A856-9719ECFDA9C3}"/>
            </c:ext>
          </c:extLst>
        </c:ser>
        <c:dLbls>
          <c:showLegendKey val="0"/>
          <c:showVal val="0"/>
          <c:showCatName val="0"/>
          <c:showSerName val="0"/>
          <c:showPercent val="0"/>
          <c:showBubbleSize val="0"/>
        </c:dLbls>
        <c:axId val="244608600"/>
        <c:axId val="246876624"/>
      </c:scatterChart>
      <c:valAx>
        <c:axId val="244608600"/>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13"/>
              <c:y val="0.91399893033816726"/>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6876624"/>
        <c:crosses val="autoZero"/>
        <c:crossBetween val="midCat"/>
      </c:valAx>
      <c:valAx>
        <c:axId val="246876624"/>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05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244608600"/>
        <c:crosses val="autoZero"/>
        <c:crossBetween val="midCat"/>
      </c:valAx>
      <c:spPr>
        <a:solidFill>
          <a:srgbClr val="FFFFFF"/>
        </a:solidFill>
        <a:ln w="25400">
          <a:noFill/>
        </a:ln>
      </c:spPr>
    </c:plotArea>
    <c:legend>
      <c:legendPos val="r"/>
      <c:layout>
        <c:manualLayout>
          <c:xMode val="edge"/>
          <c:yMode val="edge"/>
          <c:x val="0.74852556117052549"/>
          <c:y val="9.1043023554504332E-2"/>
          <c:w val="0.20934022799388882"/>
          <c:h val="0.15082748196182694"/>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 r="0.750000000000002" t="1" header="0.5" footer="0.5"/>
    <c:pageSetup orientation="landscape" horizontalDpi="300" verticalDpi="30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Defaults!$AF$45:$AF$49</c:f>
              <c:numCache>
                <c:formatCode>0.00</c:formatCode>
                <c:ptCount val="5"/>
                <c:pt idx="0">
                  <c:v>0</c:v>
                </c:pt>
                <c:pt idx="1">
                  <c:v>0</c:v>
                </c:pt>
                <c:pt idx="2">
                  <c:v>0</c:v>
                </c:pt>
                <c:pt idx="3">
                  <c:v>0</c:v>
                </c:pt>
                <c:pt idx="4">
                  <c:v>0</c:v>
                </c:pt>
              </c:numCache>
            </c:numRef>
          </c:xVal>
          <c:yVal>
            <c:numRef>
              <c:f>Defaults!$AI$45:$AI$49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BD83-4762-B632-482F472BE081}"/>
            </c:ext>
          </c:extLst>
        </c:ser>
        <c:ser>
          <c:idx val="0"/>
          <c:order val="1"/>
          <c:tx>
            <c:v>Existing Ground</c:v>
          </c:tx>
          <c:spPr>
            <a:ln w="19050">
              <a:solidFill>
                <a:srgbClr val="000080"/>
              </a:solidFill>
              <a:prstDash val="solid"/>
            </a:ln>
          </c:spPr>
          <c:marker>
            <c:symbol val="none"/>
          </c:marker>
          <c:xVal>
            <c:numRef>
              <c:f>Defaults!$AF$44:$AF$50</c:f>
              <c:numCache>
                <c:formatCode>0.00</c:formatCode>
                <c:ptCount val="7"/>
                <c:pt idx="0">
                  <c:v>0</c:v>
                </c:pt>
                <c:pt idx="1">
                  <c:v>0</c:v>
                </c:pt>
                <c:pt idx="2">
                  <c:v>0</c:v>
                </c:pt>
                <c:pt idx="3">
                  <c:v>0</c:v>
                </c:pt>
                <c:pt idx="4">
                  <c:v>0</c:v>
                </c:pt>
                <c:pt idx="5">
                  <c:v>0</c:v>
                </c:pt>
                <c:pt idx="6">
                  <c:v>0</c:v>
                </c:pt>
              </c:numCache>
            </c:numRef>
          </c:xVal>
          <c:yVal>
            <c:numRef>
              <c:f>Defaults!$AG$44:$AG$50</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BD83-4762-B632-482F472BE081}"/>
            </c:ext>
          </c:extLst>
        </c:ser>
        <c:ser>
          <c:idx val="3"/>
          <c:order val="2"/>
          <c:tx>
            <c:v>Constructed Top</c:v>
          </c:tx>
          <c:spPr>
            <a:ln w="25400">
              <a:solidFill>
                <a:schemeClr val="accent1">
                  <a:lumMod val="75000"/>
                </a:schemeClr>
              </a:solidFill>
              <a:prstDash val="dash"/>
            </a:ln>
          </c:spPr>
          <c:marker>
            <c:symbol val="none"/>
          </c:marker>
          <c:xVal>
            <c:numRef>
              <c:f>Defaults!$AF$45:$AF$49</c:f>
              <c:numCache>
                <c:formatCode>0.00</c:formatCode>
                <c:ptCount val="5"/>
                <c:pt idx="0">
                  <c:v>0</c:v>
                </c:pt>
                <c:pt idx="1">
                  <c:v>0</c:v>
                </c:pt>
                <c:pt idx="2">
                  <c:v>0</c:v>
                </c:pt>
                <c:pt idx="3">
                  <c:v>0</c:v>
                </c:pt>
                <c:pt idx="4">
                  <c:v>0</c:v>
                </c:pt>
              </c:numCache>
            </c:numRef>
          </c:xVal>
          <c:yVal>
            <c:numRef>
              <c:f>Defaults!$AJ$45:$AJ$49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BD83-4762-B632-482F472BE081}"/>
            </c:ext>
          </c:extLst>
        </c:ser>
        <c:dLbls>
          <c:showLegendKey val="0"/>
          <c:showVal val="0"/>
          <c:showCatName val="0"/>
          <c:showSerName val="0"/>
          <c:showPercent val="0"/>
          <c:showBubbleSize val="0"/>
        </c:dLbls>
        <c:axId val="584725200"/>
        <c:axId val="584725592"/>
      </c:scatterChart>
      <c:valAx>
        <c:axId val="584725200"/>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5592"/>
        <c:crosses val="autoZero"/>
        <c:crossBetween val="midCat"/>
      </c:valAx>
      <c:valAx>
        <c:axId val="584725592"/>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5200"/>
        <c:crosses val="autoZero"/>
        <c:crossBetween val="midCat"/>
      </c:valAx>
      <c:spPr>
        <a:solidFill>
          <a:srgbClr val="FFFFFF"/>
        </a:solidFill>
        <a:ln w="25400">
          <a:noFill/>
        </a:ln>
      </c:spPr>
    </c:plotArea>
    <c:legend>
      <c:legendPos val="r"/>
      <c:layout>
        <c:manualLayout>
          <c:xMode val="edge"/>
          <c:yMode val="edge"/>
          <c:x val="0.75449571042425678"/>
          <c:y val="8.5578540328962116E-2"/>
          <c:w val="0.21133027774513261"/>
          <c:h val="0.15629196518736943"/>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Defaults!$AF$55:$AF$59</c:f>
              <c:numCache>
                <c:formatCode>0.00</c:formatCode>
                <c:ptCount val="5"/>
                <c:pt idx="0">
                  <c:v>0</c:v>
                </c:pt>
                <c:pt idx="1">
                  <c:v>0</c:v>
                </c:pt>
                <c:pt idx="2">
                  <c:v>0</c:v>
                </c:pt>
                <c:pt idx="3">
                  <c:v>0</c:v>
                </c:pt>
                <c:pt idx="4">
                  <c:v>0</c:v>
                </c:pt>
              </c:numCache>
            </c:numRef>
          </c:xVal>
          <c:yVal>
            <c:numRef>
              <c:f>Defaults!$AI$55:$AI$59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3304-4EFC-B9CE-9F6A07763C63}"/>
            </c:ext>
          </c:extLst>
        </c:ser>
        <c:ser>
          <c:idx val="0"/>
          <c:order val="1"/>
          <c:tx>
            <c:v>Existing Ground</c:v>
          </c:tx>
          <c:spPr>
            <a:ln w="19050">
              <a:solidFill>
                <a:srgbClr val="000080"/>
              </a:solidFill>
              <a:prstDash val="solid"/>
            </a:ln>
          </c:spPr>
          <c:marker>
            <c:symbol val="none"/>
          </c:marker>
          <c:xVal>
            <c:numRef>
              <c:f>Defaults!$AF$54:$AF$60</c:f>
              <c:numCache>
                <c:formatCode>0.00</c:formatCode>
                <c:ptCount val="7"/>
                <c:pt idx="0">
                  <c:v>0</c:v>
                </c:pt>
                <c:pt idx="1">
                  <c:v>0</c:v>
                </c:pt>
                <c:pt idx="2">
                  <c:v>0</c:v>
                </c:pt>
                <c:pt idx="3">
                  <c:v>0</c:v>
                </c:pt>
                <c:pt idx="4">
                  <c:v>0</c:v>
                </c:pt>
                <c:pt idx="5">
                  <c:v>0</c:v>
                </c:pt>
                <c:pt idx="6">
                  <c:v>0</c:v>
                </c:pt>
              </c:numCache>
            </c:numRef>
          </c:xVal>
          <c:yVal>
            <c:numRef>
              <c:f>Defaults!$AG$54:$AG$60</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3304-4EFC-B9CE-9F6A07763C63}"/>
            </c:ext>
          </c:extLst>
        </c:ser>
        <c:ser>
          <c:idx val="3"/>
          <c:order val="2"/>
          <c:tx>
            <c:v>Constructed Top</c:v>
          </c:tx>
          <c:spPr>
            <a:ln w="25400">
              <a:solidFill>
                <a:schemeClr val="accent1">
                  <a:lumMod val="75000"/>
                </a:schemeClr>
              </a:solidFill>
              <a:prstDash val="dash"/>
            </a:ln>
          </c:spPr>
          <c:marker>
            <c:symbol val="none"/>
          </c:marker>
          <c:xVal>
            <c:numRef>
              <c:f>Defaults!$AF$55:$AF$59</c:f>
              <c:numCache>
                <c:formatCode>0.00</c:formatCode>
                <c:ptCount val="5"/>
                <c:pt idx="0">
                  <c:v>0</c:v>
                </c:pt>
                <c:pt idx="1">
                  <c:v>0</c:v>
                </c:pt>
                <c:pt idx="2">
                  <c:v>0</c:v>
                </c:pt>
                <c:pt idx="3">
                  <c:v>0</c:v>
                </c:pt>
                <c:pt idx="4">
                  <c:v>0</c:v>
                </c:pt>
              </c:numCache>
            </c:numRef>
          </c:xVal>
          <c:yVal>
            <c:numRef>
              <c:f>Defaults!$AJ$55:$AJ$59</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3304-4EFC-B9CE-9F6A07763C63}"/>
            </c:ext>
          </c:extLst>
        </c:ser>
        <c:dLbls>
          <c:showLegendKey val="0"/>
          <c:showVal val="0"/>
          <c:showCatName val="0"/>
          <c:showSerName val="0"/>
          <c:showPercent val="0"/>
          <c:showBubbleSize val="0"/>
        </c:dLbls>
        <c:axId val="584726376"/>
        <c:axId val="584726768"/>
      </c:scatterChart>
      <c:valAx>
        <c:axId val="584726376"/>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6768"/>
        <c:crosses val="autoZero"/>
        <c:crossBetween val="midCat"/>
      </c:valAx>
      <c:valAx>
        <c:axId val="584726768"/>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6376"/>
        <c:crosses val="autoZero"/>
        <c:crossBetween val="midCat"/>
      </c:valAx>
      <c:spPr>
        <a:solidFill>
          <a:srgbClr val="FFFFFF"/>
        </a:solidFill>
        <a:ln w="25400">
          <a:noFill/>
        </a:ln>
      </c:spPr>
    </c:plotArea>
    <c:legend>
      <c:legendPos val="r"/>
      <c:layout>
        <c:manualLayout>
          <c:xMode val="edge"/>
          <c:yMode val="edge"/>
          <c:x val="0.74454546166803792"/>
          <c:y val="8.0114057103419525E-2"/>
          <c:w val="0.2173004269988639"/>
          <c:h val="0.15082748196182694"/>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15E-2"/>
          <c:w val="0.89761625564379943"/>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Defaults!$AF$66:$AF$70</c:f>
              <c:numCache>
                <c:formatCode>0.00</c:formatCode>
                <c:ptCount val="5"/>
                <c:pt idx="0">
                  <c:v>0</c:v>
                </c:pt>
                <c:pt idx="1">
                  <c:v>0</c:v>
                </c:pt>
                <c:pt idx="2">
                  <c:v>0</c:v>
                </c:pt>
                <c:pt idx="3">
                  <c:v>0</c:v>
                </c:pt>
                <c:pt idx="4">
                  <c:v>0</c:v>
                </c:pt>
              </c:numCache>
            </c:numRef>
          </c:xVal>
          <c:yVal>
            <c:numRef>
              <c:f>Defaults!$AI$66:$AI$70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F623-447F-AFA1-817135D75C8C}"/>
            </c:ext>
          </c:extLst>
        </c:ser>
        <c:ser>
          <c:idx val="0"/>
          <c:order val="1"/>
          <c:tx>
            <c:v>Existing Ground</c:v>
          </c:tx>
          <c:spPr>
            <a:ln w="19050">
              <a:solidFill>
                <a:srgbClr val="000080"/>
              </a:solidFill>
              <a:prstDash val="solid"/>
            </a:ln>
          </c:spPr>
          <c:marker>
            <c:symbol val="none"/>
          </c:marker>
          <c:xVal>
            <c:numRef>
              <c:f>Defaults!$AF$65:$AF$71</c:f>
              <c:numCache>
                <c:formatCode>0.00</c:formatCode>
                <c:ptCount val="7"/>
                <c:pt idx="0">
                  <c:v>0</c:v>
                </c:pt>
                <c:pt idx="1">
                  <c:v>0</c:v>
                </c:pt>
                <c:pt idx="2">
                  <c:v>0</c:v>
                </c:pt>
                <c:pt idx="3">
                  <c:v>0</c:v>
                </c:pt>
                <c:pt idx="4">
                  <c:v>0</c:v>
                </c:pt>
                <c:pt idx="5">
                  <c:v>0</c:v>
                </c:pt>
                <c:pt idx="6">
                  <c:v>0</c:v>
                </c:pt>
              </c:numCache>
            </c:numRef>
          </c:xVal>
          <c:yVal>
            <c:numRef>
              <c:f>Defaults!$AG$65:$AG$71</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F623-447F-AFA1-817135D75C8C}"/>
            </c:ext>
          </c:extLst>
        </c:ser>
        <c:ser>
          <c:idx val="3"/>
          <c:order val="2"/>
          <c:tx>
            <c:v>Constructed Top</c:v>
          </c:tx>
          <c:spPr>
            <a:ln w="25400">
              <a:solidFill>
                <a:schemeClr val="accent1">
                  <a:lumMod val="75000"/>
                </a:schemeClr>
              </a:solidFill>
              <a:prstDash val="dash"/>
            </a:ln>
          </c:spPr>
          <c:marker>
            <c:symbol val="none"/>
          </c:marker>
          <c:xVal>
            <c:numRef>
              <c:f>Defaults!$AF$66:$AF$70</c:f>
              <c:numCache>
                <c:formatCode>0.00</c:formatCode>
                <c:ptCount val="5"/>
                <c:pt idx="0">
                  <c:v>0</c:v>
                </c:pt>
                <c:pt idx="1">
                  <c:v>0</c:v>
                </c:pt>
                <c:pt idx="2">
                  <c:v>0</c:v>
                </c:pt>
                <c:pt idx="3">
                  <c:v>0</c:v>
                </c:pt>
                <c:pt idx="4">
                  <c:v>0</c:v>
                </c:pt>
              </c:numCache>
            </c:numRef>
          </c:xVal>
          <c:yVal>
            <c:numRef>
              <c:f>Defaults!$AJ$66:$AJ$70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F623-447F-AFA1-817135D75C8C}"/>
            </c:ext>
          </c:extLst>
        </c:ser>
        <c:dLbls>
          <c:showLegendKey val="0"/>
          <c:showVal val="0"/>
          <c:showCatName val="0"/>
          <c:showSerName val="0"/>
          <c:showPercent val="0"/>
          <c:showBubbleSize val="0"/>
        </c:dLbls>
        <c:axId val="584727552"/>
        <c:axId val="584727944"/>
      </c:scatterChart>
      <c:valAx>
        <c:axId val="584727552"/>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13"/>
              <c:y val="0.91399893033816726"/>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7944"/>
        <c:crosses val="autoZero"/>
        <c:crossBetween val="midCat"/>
      </c:valAx>
      <c:valAx>
        <c:axId val="584727944"/>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05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7552"/>
        <c:crosses val="autoZero"/>
        <c:crossBetween val="midCat"/>
      </c:valAx>
      <c:spPr>
        <a:solidFill>
          <a:srgbClr val="FFFFFF"/>
        </a:solidFill>
        <a:ln w="25400">
          <a:noFill/>
        </a:ln>
      </c:spPr>
    </c:plotArea>
    <c:legend>
      <c:legendPos val="r"/>
      <c:layout>
        <c:manualLayout>
          <c:xMode val="edge"/>
          <c:yMode val="edge"/>
          <c:x val="0.74852556117052549"/>
          <c:y val="9.1043023554504332E-2"/>
          <c:w val="0.20934022799388882"/>
          <c:h val="0.15082748196182694"/>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 r="0.750000000000002" t="1" header="0.5" footer="0.5"/>
    <c:pageSetup orientation="landscape" horizontalDpi="300" verticalDpi="300"/>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Defaults!$AF$76:$AF$80</c:f>
              <c:numCache>
                <c:formatCode>0.00</c:formatCode>
                <c:ptCount val="5"/>
                <c:pt idx="0">
                  <c:v>0</c:v>
                </c:pt>
                <c:pt idx="1">
                  <c:v>0</c:v>
                </c:pt>
                <c:pt idx="2">
                  <c:v>0</c:v>
                </c:pt>
                <c:pt idx="3">
                  <c:v>0</c:v>
                </c:pt>
                <c:pt idx="4">
                  <c:v>0</c:v>
                </c:pt>
              </c:numCache>
            </c:numRef>
          </c:xVal>
          <c:yVal>
            <c:numRef>
              <c:f>Defaults!$AI$76:$AI$80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59DF-4E42-9BB2-7FFADD55E21A}"/>
            </c:ext>
          </c:extLst>
        </c:ser>
        <c:ser>
          <c:idx val="0"/>
          <c:order val="1"/>
          <c:tx>
            <c:v>Existing Ground</c:v>
          </c:tx>
          <c:spPr>
            <a:ln w="19050">
              <a:solidFill>
                <a:srgbClr val="000080"/>
              </a:solidFill>
              <a:prstDash val="solid"/>
            </a:ln>
          </c:spPr>
          <c:marker>
            <c:symbol val="none"/>
          </c:marker>
          <c:xVal>
            <c:numRef>
              <c:f>Defaults!$AF$75:$AF$81</c:f>
              <c:numCache>
                <c:formatCode>0.00</c:formatCode>
                <c:ptCount val="7"/>
                <c:pt idx="0">
                  <c:v>0</c:v>
                </c:pt>
                <c:pt idx="1">
                  <c:v>0</c:v>
                </c:pt>
                <c:pt idx="2">
                  <c:v>0</c:v>
                </c:pt>
                <c:pt idx="3">
                  <c:v>0</c:v>
                </c:pt>
                <c:pt idx="4">
                  <c:v>0</c:v>
                </c:pt>
                <c:pt idx="5">
                  <c:v>0</c:v>
                </c:pt>
                <c:pt idx="6">
                  <c:v>0</c:v>
                </c:pt>
              </c:numCache>
            </c:numRef>
          </c:xVal>
          <c:yVal>
            <c:numRef>
              <c:f>Defaults!$AG$75:$AG$81</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59DF-4E42-9BB2-7FFADD55E21A}"/>
            </c:ext>
          </c:extLst>
        </c:ser>
        <c:ser>
          <c:idx val="3"/>
          <c:order val="2"/>
          <c:tx>
            <c:v>Constructed Top</c:v>
          </c:tx>
          <c:spPr>
            <a:ln w="25400">
              <a:solidFill>
                <a:schemeClr val="accent1">
                  <a:lumMod val="75000"/>
                </a:schemeClr>
              </a:solidFill>
              <a:prstDash val="dash"/>
            </a:ln>
          </c:spPr>
          <c:marker>
            <c:symbol val="none"/>
          </c:marker>
          <c:xVal>
            <c:numRef>
              <c:f>Defaults!$AF$76:$AF$80</c:f>
              <c:numCache>
                <c:formatCode>0.00</c:formatCode>
                <c:ptCount val="5"/>
                <c:pt idx="0">
                  <c:v>0</c:v>
                </c:pt>
                <c:pt idx="1">
                  <c:v>0</c:v>
                </c:pt>
                <c:pt idx="2">
                  <c:v>0</c:v>
                </c:pt>
                <c:pt idx="3">
                  <c:v>0</c:v>
                </c:pt>
                <c:pt idx="4">
                  <c:v>0</c:v>
                </c:pt>
              </c:numCache>
            </c:numRef>
          </c:xVal>
          <c:yVal>
            <c:numRef>
              <c:f>Defaults!$AJ$76:$AJ$80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59DF-4E42-9BB2-7FFADD55E21A}"/>
            </c:ext>
          </c:extLst>
        </c:ser>
        <c:dLbls>
          <c:showLegendKey val="0"/>
          <c:showVal val="0"/>
          <c:showCatName val="0"/>
          <c:showSerName val="0"/>
          <c:showPercent val="0"/>
          <c:showBubbleSize val="0"/>
        </c:dLbls>
        <c:axId val="584729120"/>
        <c:axId val="584729512"/>
      </c:scatterChart>
      <c:valAx>
        <c:axId val="584729120"/>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9512"/>
        <c:crosses val="autoZero"/>
        <c:crossBetween val="midCat"/>
      </c:valAx>
      <c:valAx>
        <c:axId val="584729512"/>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9120"/>
        <c:crosses val="autoZero"/>
        <c:crossBetween val="midCat"/>
      </c:valAx>
      <c:spPr>
        <a:solidFill>
          <a:srgbClr val="FFFFFF"/>
        </a:solidFill>
        <a:ln w="25400">
          <a:noFill/>
        </a:ln>
      </c:spPr>
    </c:plotArea>
    <c:legend>
      <c:legendPos val="r"/>
      <c:layout>
        <c:manualLayout>
          <c:xMode val="edge"/>
          <c:yMode val="edge"/>
          <c:x val="0.75449571042425678"/>
          <c:y val="8.5578540328962116E-2"/>
          <c:w val="0.21133027774513261"/>
          <c:h val="0.15629196518736943"/>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622713205625428E-2"/>
          <c:y val="4.8526291627995335E-2"/>
          <c:w val="0.89761625564379965"/>
          <c:h val="0.7830002078224727"/>
        </c:manualLayout>
      </c:layout>
      <c:scatterChart>
        <c:scatterStyle val="lineMarker"/>
        <c:varyColors val="0"/>
        <c:ser>
          <c:idx val="1"/>
          <c:order val="0"/>
          <c:tx>
            <c:v>Design Top</c:v>
          </c:tx>
          <c:spPr>
            <a:ln w="28575">
              <a:solidFill>
                <a:schemeClr val="accent2"/>
              </a:solidFill>
              <a:prstDash val="solid"/>
            </a:ln>
          </c:spPr>
          <c:marker>
            <c:symbol val="none"/>
          </c:marker>
          <c:xVal>
            <c:numRef>
              <c:f>Defaults!$AF$86:$AF$90</c:f>
              <c:numCache>
                <c:formatCode>0.00</c:formatCode>
                <c:ptCount val="5"/>
                <c:pt idx="0">
                  <c:v>0</c:v>
                </c:pt>
                <c:pt idx="1">
                  <c:v>0</c:v>
                </c:pt>
                <c:pt idx="2">
                  <c:v>0</c:v>
                </c:pt>
                <c:pt idx="3">
                  <c:v>0</c:v>
                </c:pt>
                <c:pt idx="4">
                  <c:v>0</c:v>
                </c:pt>
              </c:numCache>
            </c:numRef>
          </c:xVal>
          <c:yVal>
            <c:numRef>
              <c:f>Defaults!$AI$86:$AI$90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0-1175-45BF-83EA-4B685760DD98}"/>
            </c:ext>
          </c:extLst>
        </c:ser>
        <c:ser>
          <c:idx val="0"/>
          <c:order val="1"/>
          <c:tx>
            <c:v>Existing Ground</c:v>
          </c:tx>
          <c:spPr>
            <a:ln w="19050">
              <a:solidFill>
                <a:srgbClr val="000080"/>
              </a:solidFill>
              <a:prstDash val="solid"/>
            </a:ln>
          </c:spPr>
          <c:marker>
            <c:symbol val="none"/>
          </c:marker>
          <c:xVal>
            <c:numRef>
              <c:f>Defaults!$AF$85:$AF$91</c:f>
              <c:numCache>
                <c:formatCode>0.00</c:formatCode>
                <c:ptCount val="7"/>
                <c:pt idx="0">
                  <c:v>0</c:v>
                </c:pt>
                <c:pt idx="1">
                  <c:v>0</c:v>
                </c:pt>
                <c:pt idx="2">
                  <c:v>0</c:v>
                </c:pt>
                <c:pt idx="3">
                  <c:v>0</c:v>
                </c:pt>
                <c:pt idx="4">
                  <c:v>0</c:v>
                </c:pt>
                <c:pt idx="5">
                  <c:v>0</c:v>
                </c:pt>
                <c:pt idx="6">
                  <c:v>0</c:v>
                </c:pt>
              </c:numCache>
            </c:numRef>
          </c:xVal>
          <c:yVal>
            <c:numRef>
              <c:f>Defaults!$AG$85:$AG$91</c:f>
              <c:numCache>
                <c:formatCode>0.00</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1175-45BF-83EA-4B685760DD98}"/>
            </c:ext>
          </c:extLst>
        </c:ser>
        <c:ser>
          <c:idx val="3"/>
          <c:order val="2"/>
          <c:tx>
            <c:v>Constructed Top</c:v>
          </c:tx>
          <c:spPr>
            <a:ln w="25400">
              <a:solidFill>
                <a:schemeClr val="accent1">
                  <a:lumMod val="75000"/>
                </a:schemeClr>
              </a:solidFill>
              <a:prstDash val="dash"/>
            </a:ln>
          </c:spPr>
          <c:marker>
            <c:symbol val="none"/>
          </c:marker>
          <c:xVal>
            <c:numRef>
              <c:f>Defaults!$AF$86:$AF$90</c:f>
              <c:numCache>
                <c:formatCode>0.00</c:formatCode>
                <c:ptCount val="5"/>
                <c:pt idx="0">
                  <c:v>0</c:v>
                </c:pt>
                <c:pt idx="1">
                  <c:v>0</c:v>
                </c:pt>
                <c:pt idx="2">
                  <c:v>0</c:v>
                </c:pt>
                <c:pt idx="3">
                  <c:v>0</c:v>
                </c:pt>
                <c:pt idx="4">
                  <c:v>0</c:v>
                </c:pt>
              </c:numCache>
            </c:numRef>
          </c:xVal>
          <c:yVal>
            <c:numRef>
              <c:f>Defaults!$AJ$86:$AJ$90</c:f>
              <c:numCache>
                <c:formatCode>0.00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2-1175-45BF-83EA-4B685760DD98}"/>
            </c:ext>
          </c:extLst>
        </c:ser>
        <c:dLbls>
          <c:showLegendKey val="0"/>
          <c:showVal val="0"/>
          <c:showCatName val="0"/>
          <c:showSerName val="0"/>
          <c:showPercent val="0"/>
          <c:showBubbleSize val="0"/>
        </c:dLbls>
        <c:axId val="584729904"/>
        <c:axId val="584730296"/>
      </c:scatterChart>
      <c:valAx>
        <c:axId val="584729904"/>
        <c:scaling>
          <c:orientation val="minMax"/>
        </c:scaling>
        <c:delete val="0"/>
        <c:axPos val="b"/>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STATION (FT.)</a:t>
                </a:r>
              </a:p>
            </c:rich>
          </c:tx>
          <c:layout>
            <c:manualLayout>
              <c:xMode val="edge"/>
              <c:yMode val="edge"/>
              <c:x val="0.47658071845497035"/>
              <c:y val="0.9139989303381677"/>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30296"/>
        <c:crosses val="autoZero"/>
        <c:crossBetween val="midCat"/>
      </c:valAx>
      <c:valAx>
        <c:axId val="584730296"/>
        <c:scaling>
          <c:orientation val="minMax"/>
        </c:scaling>
        <c:delete val="0"/>
        <c:axPos val="l"/>
        <c:majorGridlines>
          <c:spPr>
            <a:ln w="3175">
              <a:solidFill>
                <a:srgbClr val="000000"/>
              </a:solidFill>
              <a:prstDash val="solid"/>
            </a:ln>
          </c:spPr>
        </c:majorGridlines>
        <c:title>
          <c:tx>
            <c:rich>
              <a:bodyPr/>
              <a:lstStyle/>
              <a:p>
                <a:pPr>
                  <a:defRPr sz="575" b="1" i="0" u="none" strike="noStrike" baseline="0">
                    <a:solidFill>
                      <a:srgbClr val="000000"/>
                    </a:solidFill>
                    <a:latin typeface="Arial"/>
                    <a:ea typeface="Arial"/>
                    <a:cs typeface="Arial"/>
                  </a:defRPr>
                </a:pPr>
                <a:r>
                  <a:rPr lang="en-US"/>
                  <a:t>ELEVATION (FT.)</a:t>
                </a:r>
              </a:p>
            </c:rich>
          </c:tx>
          <c:layout>
            <c:manualLayout>
              <c:xMode val="edge"/>
              <c:yMode val="edge"/>
              <c:x val="6.8286657854999431E-3"/>
              <c:y val="0.22580645161290341"/>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575" b="0" i="0" u="none" strike="noStrike" baseline="0">
                <a:solidFill>
                  <a:srgbClr val="000000"/>
                </a:solidFill>
                <a:latin typeface="Arial"/>
                <a:ea typeface="Arial"/>
                <a:cs typeface="Arial"/>
              </a:defRPr>
            </a:pPr>
            <a:endParaRPr lang="en-US"/>
          </a:p>
        </c:txPr>
        <c:crossAx val="584729904"/>
        <c:crosses val="autoZero"/>
        <c:crossBetween val="midCat"/>
      </c:valAx>
      <c:spPr>
        <a:solidFill>
          <a:srgbClr val="FFFFFF"/>
        </a:solidFill>
        <a:ln w="25400">
          <a:noFill/>
        </a:ln>
      </c:spPr>
    </c:plotArea>
    <c:legend>
      <c:legendPos val="r"/>
      <c:layout>
        <c:manualLayout>
          <c:xMode val="edge"/>
          <c:yMode val="edge"/>
          <c:x val="0.74454546166803792"/>
          <c:y val="8.0114057103419525E-2"/>
          <c:w val="0.2173004269988639"/>
          <c:h val="0.15082748196182694"/>
        </c:manualLayout>
      </c:layout>
      <c:overlay val="0"/>
      <c:spPr>
        <a:solidFill>
          <a:srgbClr val="FFFFFF"/>
        </a:solidFill>
        <a:ln w="3175">
          <a:solidFill>
            <a:srgbClr val="000000"/>
          </a:solidFill>
          <a:prstDash val="solid"/>
        </a:ln>
      </c:spPr>
      <c:txPr>
        <a:bodyPr/>
        <a:lstStyle/>
        <a:p>
          <a:pPr>
            <a:defRPr sz="7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75" b="0" i="0" u="none" strike="noStrike" baseline="0">
          <a:solidFill>
            <a:srgbClr val="000000"/>
          </a:solidFill>
          <a:latin typeface="Arial"/>
          <a:ea typeface="Arial"/>
          <a:cs typeface="Arial"/>
        </a:defRPr>
      </a:pPr>
      <a:endParaRPr lang="en-US"/>
    </a:p>
  </c:txPr>
  <c:printSettings>
    <c:headerFooter alignWithMargins="0"/>
    <c:pageMargins b="1" l="0.75000000000000222" r="0.75000000000000222" t="1" header="0.5" footer="0.5"/>
    <c:pageSetup orientation="landscape" horizontalDpi="300" verticalDpi="300"/>
  </c:printSettings>
</c:chartSpace>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2.xml.rels><?xml version="1.0" encoding="UTF-8" standalone="yes"?>
<Relationships xmlns="http://schemas.openxmlformats.org/package/2006/relationships"><Relationship Id="rId3" Type="http://schemas.openxmlformats.org/officeDocument/2006/relationships/image" Target="../media/image46.jpeg"/><Relationship Id="rId2" Type="http://schemas.openxmlformats.org/officeDocument/2006/relationships/image" Target="../media/image45.jpeg"/><Relationship Id="rId1" Type="http://schemas.openxmlformats.org/officeDocument/2006/relationships/image" Target="../media/image44.emf"/></Relationships>
</file>

<file path=xl/drawings/_rels/drawing13.xml.rels><?xml version="1.0" encoding="UTF-8" standalone="yes"?>
<Relationships xmlns="http://schemas.openxmlformats.org/package/2006/relationships"><Relationship Id="rId1" Type="http://schemas.openxmlformats.org/officeDocument/2006/relationships/image" Target="../media/image46.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46.jpeg"/><Relationship Id="rId1" Type="http://schemas.openxmlformats.org/officeDocument/2006/relationships/chart" Target="../charts/chart2.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5.xml"/><Relationship Id="rId7" Type="http://schemas.openxmlformats.org/officeDocument/2006/relationships/chart" Target="../charts/chart8.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image" Target="../media/image46.jpeg"/></Relationships>
</file>

<file path=xl/drawings/_rels/drawing17.xml.rels><?xml version="1.0" encoding="UTF-8" standalone="yes"?>
<Relationships xmlns="http://schemas.openxmlformats.org/package/2006/relationships"><Relationship Id="rId3" Type="http://schemas.openxmlformats.org/officeDocument/2006/relationships/chart" Target="../charts/chart11.xml"/><Relationship Id="rId7" Type="http://schemas.openxmlformats.org/officeDocument/2006/relationships/chart" Target="../charts/chart14.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image" Target="../media/image46.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7.jpeg"/><Relationship Id="rId2" Type="http://schemas.openxmlformats.org/officeDocument/2006/relationships/image" Target="../media/image56.jpg"/><Relationship Id="rId1" Type="http://schemas.openxmlformats.org/officeDocument/2006/relationships/image" Target="../media/image55.jpeg"/><Relationship Id="rId5" Type="http://schemas.openxmlformats.org/officeDocument/2006/relationships/image" Target="../media/image46.jpeg"/><Relationship Id="rId4" Type="http://schemas.openxmlformats.org/officeDocument/2006/relationships/image" Target="../media/image58.jpeg"/></Relationships>
</file>

<file path=xl/drawings/_rels/drawing19.xml.rels><?xml version="1.0" encoding="UTF-8" standalone="yes"?>
<Relationships xmlns="http://schemas.openxmlformats.org/package/2006/relationships"><Relationship Id="rId3" Type="http://schemas.openxmlformats.org/officeDocument/2006/relationships/image" Target="../media/image46.jpeg"/><Relationship Id="rId2" Type="http://schemas.openxmlformats.org/officeDocument/2006/relationships/image" Target="../media/image62.png"/><Relationship Id="rId1" Type="http://schemas.openxmlformats.org/officeDocument/2006/relationships/image" Target="../media/image6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7.emf"/><Relationship Id="rId2" Type="http://schemas.openxmlformats.org/officeDocument/2006/relationships/image" Target="../media/image4.emf"/><Relationship Id="rId1" Type="http://schemas.openxmlformats.org/officeDocument/2006/relationships/image" Target="../media/image9.emf"/><Relationship Id="rId6" Type="http://schemas.openxmlformats.org/officeDocument/2006/relationships/image" Target="../media/image8.emf"/><Relationship Id="rId5" Type="http://schemas.openxmlformats.org/officeDocument/2006/relationships/image" Target="../media/image10.emf"/><Relationship Id="rId4"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1.emf"/><Relationship Id="rId2" Type="http://schemas.openxmlformats.org/officeDocument/2006/relationships/image" Target="../media/image4.emf"/><Relationship Id="rId1" Type="http://schemas.openxmlformats.org/officeDocument/2006/relationships/image" Target="../media/image13.emf"/><Relationship Id="rId6" Type="http://schemas.openxmlformats.org/officeDocument/2006/relationships/image" Target="../media/image12.emf"/><Relationship Id="rId5" Type="http://schemas.openxmlformats.org/officeDocument/2006/relationships/image" Target="../media/image14.emf"/><Relationship Id="rId4"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5.emf"/><Relationship Id="rId2" Type="http://schemas.openxmlformats.org/officeDocument/2006/relationships/image" Target="../media/image4.emf"/><Relationship Id="rId1" Type="http://schemas.openxmlformats.org/officeDocument/2006/relationships/image" Target="../media/image18.emf"/><Relationship Id="rId6" Type="http://schemas.openxmlformats.org/officeDocument/2006/relationships/image" Target="../media/image16.emf"/><Relationship Id="rId5" Type="http://schemas.openxmlformats.org/officeDocument/2006/relationships/image" Target="../media/image17.emf"/><Relationship Id="rId4"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9.emf"/><Relationship Id="rId2" Type="http://schemas.openxmlformats.org/officeDocument/2006/relationships/image" Target="../media/image4.emf"/><Relationship Id="rId1" Type="http://schemas.openxmlformats.org/officeDocument/2006/relationships/image" Target="../media/image22.emf"/><Relationship Id="rId6" Type="http://schemas.openxmlformats.org/officeDocument/2006/relationships/image" Target="../media/image20.emf"/><Relationship Id="rId5" Type="http://schemas.openxmlformats.org/officeDocument/2006/relationships/image" Target="../media/image21.emf"/><Relationship Id="rId4"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23.emf"/><Relationship Id="rId2" Type="http://schemas.openxmlformats.org/officeDocument/2006/relationships/image" Target="../media/image4.emf"/><Relationship Id="rId1" Type="http://schemas.openxmlformats.org/officeDocument/2006/relationships/image" Target="../media/image26.emf"/><Relationship Id="rId6" Type="http://schemas.openxmlformats.org/officeDocument/2006/relationships/image" Target="../media/image24.emf"/><Relationship Id="rId5" Type="http://schemas.openxmlformats.org/officeDocument/2006/relationships/image" Target="../media/image25.emf"/><Relationship Id="rId4"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8" Type="http://schemas.openxmlformats.org/officeDocument/2006/relationships/image" Target="../media/image34.emf"/><Relationship Id="rId3" Type="http://schemas.openxmlformats.org/officeDocument/2006/relationships/image" Target="../media/image29.emf"/><Relationship Id="rId7" Type="http://schemas.openxmlformats.org/officeDocument/2006/relationships/image" Target="../media/image33.emf"/><Relationship Id="rId12" Type="http://schemas.openxmlformats.org/officeDocument/2006/relationships/image" Target="../media/image37.emf"/><Relationship Id="rId2" Type="http://schemas.openxmlformats.org/officeDocument/2006/relationships/image" Target="../media/image28.emf"/><Relationship Id="rId1" Type="http://schemas.openxmlformats.org/officeDocument/2006/relationships/image" Target="../media/image27.emf"/><Relationship Id="rId6" Type="http://schemas.openxmlformats.org/officeDocument/2006/relationships/image" Target="../media/image32.emf"/><Relationship Id="rId11" Type="http://schemas.openxmlformats.org/officeDocument/2006/relationships/image" Target="../media/image4.emf"/><Relationship Id="rId5" Type="http://schemas.openxmlformats.org/officeDocument/2006/relationships/image" Target="../media/image31.emf"/><Relationship Id="rId10" Type="http://schemas.openxmlformats.org/officeDocument/2006/relationships/image" Target="../media/image36.emf"/><Relationship Id="rId4" Type="http://schemas.openxmlformats.org/officeDocument/2006/relationships/image" Target="../media/image30.emf"/><Relationship Id="rId9" Type="http://schemas.openxmlformats.org/officeDocument/2006/relationships/image" Target="../media/image35.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38.emf"/><Relationship Id="rId1" Type="http://schemas.openxmlformats.org/officeDocument/2006/relationships/image" Target="../media/image29.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9.emf"/></Relationships>
</file>

<file path=xl/drawings/_rels/vmlDrawing10.vml.rels><?xml version="1.0" encoding="UTF-8" standalone="yes"?>
<Relationships xmlns="http://schemas.openxmlformats.org/package/2006/relationships"><Relationship Id="rId2" Type="http://schemas.openxmlformats.org/officeDocument/2006/relationships/image" Target="../media/image41.emf"/><Relationship Id="rId1" Type="http://schemas.openxmlformats.org/officeDocument/2006/relationships/image" Target="../media/image40.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43.emf"/><Relationship Id="rId1" Type="http://schemas.openxmlformats.org/officeDocument/2006/relationships/image" Target="../media/image42.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48.emf"/><Relationship Id="rId1" Type="http://schemas.openxmlformats.org/officeDocument/2006/relationships/image" Target="../media/image47.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49.emf"/><Relationship Id="rId1" Type="http://schemas.openxmlformats.org/officeDocument/2006/relationships/image" Target="../media/image50.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51.emf"/><Relationship Id="rId1" Type="http://schemas.openxmlformats.org/officeDocument/2006/relationships/image" Target="../media/image52.emf"/></Relationships>
</file>

<file path=xl/drawings/_rels/vmlDrawing15.vml.rels><?xml version="1.0" encoding="UTF-8" standalone="yes"?>
<Relationships xmlns="http://schemas.openxmlformats.org/package/2006/relationships"><Relationship Id="rId2" Type="http://schemas.openxmlformats.org/officeDocument/2006/relationships/image" Target="../media/image54.emf"/><Relationship Id="rId1" Type="http://schemas.openxmlformats.org/officeDocument/2006/relationships/image" Target="../media/image53.e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59.emf"/><Relationship Id="rId1" Type="http://schemas.openxmlformats.org/officeDocument/2006/relationships/image" Target="../media/image6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2080" name="CommandButton1"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2085" name="ComboBox1"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2087" name="ComboBox2"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2091" name="ComboBox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15</xdr:row>
          <xdr:rowOff>28575</xdr:rowOff>
        </xdr:from>
        <xdr:to>
          <xdr:col>9</xdr:col>
          <xdr:colOff>0</xdr:colOff>
          <xdr:row>16</xdr:row>
          <xdr:rowOff>152400</xdr:rowOff>
        </xdr:to>
        <xdr:sp macro="" textlink="">
          <xdr:nvSpPr>
            <xdr:cNvPr id="2122" name="OptionButton1"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16</xdr:row>
          <xdr:rowOff>142875</xdr:rowOff>
        </xdr:from>
        <xdr:to>
          <xdr:col>8</xdr:col>
          <xdr:colOff>609600</xdr:colOff>
          <xdr:row>18</xdr:row>
          <xdr:rowOff>28575</xdr:rowOff>
        </xdr:to>
        <xdr:sp macro="" textlink="">
          <xdr:nvSpPr>
            <xdr:cNvPr id="2123" name="OptionButton2"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4099" name="CommandButton1"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4100" name="ComboBox1" hidden="1">
              <a:extLst>
                <a:ext uri="{63B3BB69-23CF-44E3-9099-C40C66FF867C}">
                  <a14:compatExt spid="_x0000_s4100"/>
                </a:ext>
                <a:ext uri="{FF2B5EF4-FFF2-40B4-BE49-F238E27FC236}">
                  <a16:creationId xmlns:a16="http://schemas.microsoft.com/office/drawing/2014/main" id="{00000000-0008-0000-0100-0000041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4101" name="ComboBox2" hidden="1">
              <a:extLst>
                <a:ext uri="{63B3BB69-23CF-44E3-9099-C40C66FF867C}">
                  <a14:compatExt spid="_x0000_s4101"/>
                </a:ext>
                <a:ext uri="{FF2B5EF4-FFF2-40B4-BE49-F238E27FC236}">
                  <a16:creationId xmlns:a16="http://schemas.microsoft.com/office/drawing/2014/main" id="{00000000-0008-0000-01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4103" name="ComboBox3"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xdr:row>
          <xdr:rowOff>47625</xdr:rowOff>
        </xdr:from>
        <xdr:to>
          <xdr:col>5</xdr:col>
          <xdr:colOff>190500</xdr:colOff>
          <xdr:row>5</xdr:row>
          <xdr:rowOff>123825</xdr:rowOff>
        </xdr:to>
        <xdr:sp macro="" textlink="">
          <xdr:nvSpPr>
            <xdr:cNvPr id="4110" name="CommandButton2"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15</xdr:row>
          <xdr:rowOff>57150</xdr:rowOff>
        </xdr:from>
        <xdr:to>
          <xdr:col>8</xdr:col>
          <xdr:colOff>276225</xdr:colOff>
          <xdr:row>16</xdr:row>
          <xdr:rowOff>123825</xdr:rowOff>
        </xdr:to>
        <xdr:sp macro="" textlink="">
          <xdr:nvSpPr>
            <xdr:cNvPr id="4115" name="OptionButton1" hidden="1">
              <a:extLst>
                <a:ext uri="{63B3BB69-23CF-44E3-9099-C40C66FF867C}">
                  <a14:compatExt spid="_x0000_s4115"/>
                </a:ext>
                <a:ext uri="{FF2B5EF4-FFF2-40B4-BE49-F238E27FC236}">
                  <a16:creationId xmlns:a16="http://schemas.microsoft.com/office/drawing/2014/main" id="{00000000-0008-0000-0100-00001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16</xdr:row>
          <xdr:rowOff>142875</xdr:rowOff>
        </xdr:from>
        <xdr:to>
          <xdr:col>8</xdr:col>
          <xdr:colOff>342900</xdr:colOff>
          <xdr:row>18</xdr:row>
          <xdr:rowOff>28575</xdr:rowOff>
        </xdr:to>
        <xdr:sp macro="" textlink="">
          <xdr:nvSpPr>
            <xdr:cNvPr id="4118" name="OptionButton2" hidden="1">
              <a:extLst>
                <a:ext uri="{63B3BB69-23CF-44E3-9099-C40C66FF867C}">
                  <a14:compatExt spid="_x0000_s4118"/>
                </a:ext>
                <a:ext uri="{FF2B5EF4-FFF2-40B4-BE49-F238E27FC236}">
                  <a16:creationId xmlns:a16="http://schemas.microsoft.com/office/drawing/2014/main" id="{00000000-0008-0000-01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5123" name="CommandButton1"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5124" name="ComboBox1"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5125" name="ComboBox2"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5127" name="ComboBox3"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xdr:row>
          <xdr:rowOff>47625</xdr:rowOff>
        </xdr:from>
        <xdr:to>
          <xdr:col>5</xdr:col>
          <xdr:colOff>190500</xdr:colOff>
          <xdr:row>5</xdr:row>
          <xdr:rowOff>123825</xdr:rowOff>
        </xdr:to>
        <xdr:sp macro="" textlink="">
          <xdr:nvSpPr>
            <xdr:cNvPr id="5133" name="CommandButton2"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15</xdr:row>
          <xdr:rowOff>57150</xdr:rowOff>
        </xdr:from>
        <xdr:to>
          <xdr:col>8</xdr:col>
          <xdr:colOff>485775</xdr:colOff>
          <xdr:row>16</xdr:row>
          <xdr:rowOff>123825</xdr:rowOff>
        </xdr:to>
        <xdr:sp macro="" textlink="">
          <xdr:nvSpPr>
            <xdr:cNvPr id="5142" name="OptionButton1"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16</xdr:row>
          <xdr:rowOff>142875</xdr:rowOff>
        </xdr:from>
        <xdr:to>
          <xdr:col>8</xdr:col>
          <xdr:colOff>409575</xdr:colOff>
          <xdr:row>18</xdr:row>
          <xdr:rowOff>28575</xdr:rowOff>
        </xdr:to>
        <xdr:sp macro="" textlink="">
          <xdr:nvSpPr>
            <xdr:cNvPr id="5143" name="OptionButton2"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25601" name="CommandButton1" hidden="1">
              <a:extLst>
                <a:ext uri="{63B3BB69-23CF-44E3-9099-C40C66FF867C}">
                  <a14:compatExt spid="_x0000_s25601"/>
                </a:ext>
                <a:ext uri="{FF2B5EF4-FFF2-40B4-BE49-F238E27FC236}">
                  <a16:creationId xmlns:a16="http://schemas.microsoft.com/office/drawing/2014/main" id="{00000000-0008-0000-0300-000001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25602" name="ComboBox1" hidden="1">
              <a:extLst>
                <a:ext uri="{63B3BB69-23CF-44E3-9099-C40C66FF867C}">
                  <a14:compatExt spid="_x0000_s25602"/>
                </a:ext>
                <a:ext uri="{FF2B5EF4-FFF2-40B4-BE49-F238E27FC236}">
                  <a16:creationId xmlns:a16="http://schemas.microsoft.com/office/drawing/2014/main" id="{00000000-0008-0000-0300-0000026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25603" name="ComboBox2" hidden="1">
              <a:extLst>
                <a:ext uri="{63B3BB69-23CF-44E3-9099-C40C66FF867C}">
                  <a14:compatExt spid="_x0000_s25603"/>
                </a:ext>
                <a:ext uri="{FF2B5EF4-FFF2-40B4-BE49-F238E27FC236}">
                  <a16:creationId xmlns:a16="http://schemas.microsoft.com/office/drawing/2014/main" id="{00000000-0008-0000-0300-000003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25604" name="ComboBox3" hidden="1">
              <a:extLst>
                <a:ext uri="{63B3BB69-23CF-44E3-9099-C40C66FF867C}">
                  <a14:compatExt spid="_x0000_s25604"/>
                </a:ext>
                <a:ext uri="{FF2B5EF4-FFF2-40B4-BE49-F238E27FC236}">
                  <a16:creationId xmlns:a16="http://schemas.microsoft.com/office/drawing/2014/main" id="{00000000-0008-0000-0300-000004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xdr:row>
          <xdr:rowOff>47625</xdr:rowOff>
        </xdr:from>
        <xdr:to>
          <xdr:col>5</xdr:col>
          <xdr:colOff>190500</xdr:colOff>
          <xdr:row>5</xdr:row>
          <xdr:rowOff>123825</xdr:rowOff>
        </xdr:to>
        <xdr:sp macro="" textlink="">
          <xdr:nvSpPr>
            <xdr:cNvPr id="25605" name="CommandButton2" hidden="1">
              <a:extLst>
                <a:ext uri="{63B3BB69-23CF-44E3-9099-C40C66FF867C}">
                  <a14:compatExt spid="_x0000_s25605"/>
                </a:ext>
                <a:ext uri="{FF2B5EF4-FFF2-40B4-BE49-F238E27FC236}">
                  <a16:creationId xmlns:a16="http://schemas.microsoft.com/office/drawing/2014/main" id="{00000000-0008-0000-0300-000005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15</xdr:row>
          <xdr:rowOff>57150</xdr:rowOff>
        </xdr:from>
        <xdr:to>
          <xdr:col>8</xdr:col>
          <xdr:colOff>133350</xdr:colOff>
          <xdr:row>16</xdr:row>
          <xdr:rowOff>123825</xdr:rowOff>
        </xdr:to>
        <xdr:sp macro="" textlink="">
          <xdr:nvSpPr>
            <xdr:cNvPr id="25618" name="OptionButton3" hidden="1">
              <a:extLst>
                <a:ext uri="{63B3BB69-23CF-44E3-9099-C40C66FF867C}">
                  <a14:compatExt spid="_x0000_s25618"/>
                </a:ext>
                <a:ext uri="{FF2B5EF4-FFF2-40B4-BE49-F238E27FC236}">
                  <a16:creationId xmlns:a16="http://schemas.microsoft.com/office/drawing/2014/main" id="{00000000-0008-0000-0300-000012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16</xdr:row>
          <xdr:rowOff>161925</xdr:rowOff>
        </xdr:from>
        <xdr:to>
          <xdr:col>8</xdr:col>
          <xdr:colOff>76200</xdr:colOff>
          <xdr:row>18</xdr:row>
          <xdr:rowOff>47625</xdr:rowOff>
        </xdr:to>
        <xdr:sp macro="" textlink="">
          <xdr:nvSpPr>
            <xdr:cNvPr id="25619" name="OptionButton1" hidden="1">
              <a:extLst>
                <a:ext uri="{63B3BB69-23CF-44E3-9099-C40C66FF867C}">
                  <a14:compatExt spid="_x0000_s25619"/>
                </a:ext>
                <a:ext uri="{FF2B5EF4-FFF2-40B4-BE49-F238E27FC236}">
                  <a16:creationId xmlns:a16="http://schemas.microsoft.com/office/drawing/2014/main" id="{00000000-0008-0000-0300-000013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26625" name="CommandButton1" hidden="1">
              <a:extLst>
                <a:ext uri="{63B3BB69-23CF-44E3-9099-C40C66FF867C}">
                  <a14:compatExt spid="_x0000_s26625"/>
                </a:ext>
                <a:ext uri="{FF2B5EF4-FFF2-40B4-BE49-F238E27FC236}">
                  <a16:creationId xmlns:a16="http://schemas.microsoft.com/office/drawing/2014/main" id="{00000000-0008-0000-0400-000001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26626" name="ComboBox1" hidden="1">
              <a:extLst>
                <a:ext uri="{63B3BB69-23CF-44E3-9099-C40C66FF867C}">
                  <a14:compatExt spid="_x0000_s26626"/>
                </a:ext>
                <a:ext uri="{FF2B5EF4-FFF2-40B4-BE49-F238E27FC236}">
                  <a16:creationId xmlns:a16="http://schemas.microsoft.com/office/drawing/2014/main" id="{00000000-0008-0000-0400-0000026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26627" name="ComboBox2" hidden="1">
              <a:extLst>
                <a:ext uri="{63B3BB69-23CF-44E3-9099-C40C66FF867C}">
                  <a14:compatExt spid="_x0000_s26627"/>
                </a:ext>
                <a:ext uri="{FF2B5EF4-FFF2-40B4-BE49-F238E27FC236}">
                  <a16:creationId xmlns:a16="http://schemas.microsoft.com/office/drawing/2014/main" id="{00000000-0008-0000-0400-000003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26628" name="ComboBox3" hidden="1">
              <a:extLst>
                <a:ext uri="{63B3BB69-23CF-44E3-9099-C40C66FF867C}">
                  <a14:compatExt spid="_x0000_s26628"/>
                </a:ext>
                <a:ext uri="{FF2B5EF4-FFF2-40B4-BE49-F238E27FC236}">
                  <a16:creationId xmlns:a16="http://schemas.microsoft.com/office/drawing/2014/main" id="{00000000-0008-0000-0400-000004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xdr:row>
          <xdr:rowOff>47625</xdr:rowOff>
        </xdr:from>
        <xdr:to>
          <xdr:col>5</xdr:col>
          <xdr:colOff>190500</xdr:colOff>
          <xdr:row>5</xdr:row>
          <xdr:rowOff>123825</xdr:rowOff>
        </xdr:to>
        <xdr:sp macro="" textlink="">
          <xdr:nvSpPr>
            <xdr:cNvPr id="26629" name="CommandButton2" hidden="1">
              <a:extLst>
                <a:ext uri="{63B3BB69-23CF-44E3-9099-C40C66FF867C}">
                  <a14:compatExt spid="_x0000_s26629"/>
                </a:ext>
                <a:ext uri="{FF2B5EF4-FFF2-40B4-BE49-F238E27FC236}">
                  <a16:creationId xmlns:a16="http://schemas.microsoft.com/office/drawing/2014/main" id="{00000000-0008-0000-0400-000005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15</xdr:row>
          <xdr:rowOff>66675</xdr:rowOff>
        </xdr:from>
        <xdr:to>
          <xdr:col>8</xdr:col>
          <xdr:colOff>276225</xdr:colOff>
          <xdr:row>16</xdr:row>
          <xdr:rowOff>133350</xdr:rowOff>
        </xdr:to>
        <xdr:sp macro="" textlink="">
          <xdr:nvSpPr>
            <xdr:cNvPr id="26641" name="OptionButton1" hidden="1">
              <a:extLst>
                <a:ext uri="{63B3BB69-23CF-44E3-9099-C40C66FF867C}">
                  <a14:compatExt spid="_x0000_s26641"/>
                </a:ext>
                <a:ext uri="{FF2B5EF4-FFF2-40B4-BE49-F238E27FC236}">
                  <a16:creationId xmlns:a16="http://schemas.microsoft.com/office/drawing/2014/main" id="{00000000-0008-0000-0400-000011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16</xdr:row>
          <xdr:rowOff>171450</xdr:rowOff>
        </xdr:from>
        <xdr:to>
          <xdr:col>8</xdr:col>
          <xdr:colOff>190500</xdr:colOff>
          <xdr:row>18</xdr:row>
          <xdr:rowOff>57150</xdr:rowOff>
        </xdr:to>
        <xdr:sp macro="" textlink="">
          <xdr:nvSpPr>
            <xdr:cNvPr id="26642" name="OptionButton2" hidden="1">
              <a:extLst>
                <a:ext uri="{63B3BB69-23CF-44E3-9099-C40C66FF867C}">
                  <a14:compatExt spid="_x0000_s26642"/>
                </a:ext>
                <a:ext uri="{FF2B5EF4-FFF2-40B4-BE49-F238E27FC236}">
                  <a16:creationId xmlns:a16="http://schemas.microsoft.com/office/drawing/2014/main" id="{00000000-0008-0000-0400-000012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371475</xdr:colOff>
          <xdr:row>7</xdr:row>
          <xdr:rowOff>104775</xdr:rowOff>
        </xdr:from>
        <xdr:to>
          <xdr:col>8</xdr:col>
          <xdr:colOff>390525</xdr:colOff>
          <xdr:row>9</xdr:row>
          <xdr:rowOff>57150</xdr:rowOff>
        </xdr:to>
        <xdr:sp macro="" textlink="">
          <xdr:nvSpPr>
            <xdr:cNvPr id="27649" name="CommandButton1" hidden="1">
              <a:extLst>
                <a:ext uri="{63B3BB69-23CF-44E3-9099-C40C66FF867C}">
                  <a14:compatExt spid="_x0000_s27649"/>
                </a:ext>
                <a:ext uri="{FF2B5EF4-FFF2-40B4-BE49-F238E27FC236}">
                  <a16:creationId xmlns:a16="http://schemas.microsoft.com/office/drawing/2014/main" id="{00000000-0008-0000-0500-00000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142875</xdr:rowOff>
        </xdr:from>
        <xdr:to>
          <xdr:col>3</xdr:col>
          <xdr:colOff>190500</xdr:colOff>
          <xdr:row>5</xdr:row>
          <xdr:rowOff>38100</xdr:rowOff>
        </xdr:to>
        <xdr:sp macro="" textlink="">
          <xdr:nvSpPr>
            <xdr:cNvPr id="27650" name="ComboBox1" hidden="1">
              <a:extLst>
                <a:ext uri="{63B3BB69-23CF-44E3-9099-C40C66FF867C}">
                  <a14:compatExt spid="_x0000_s27650"/>
                </a:ext>
                <a:ext uri="{FF2B5EF4-FFF2-40B4-BE49-F238E27FC236}">
                  <a16:creationId xmlns:a16="http://schemas.microsoft.com/office/drawing/2014/main" id="{00000000-0008-0000-0500-0000026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10</xdr:row>
          <xdr:rowOff>133350</xdr:rowOff>
        </xdr:from>
        <xdr:to>
          <xdr:col>2</xdr:col>
          <xdr:colOff>323850</xdr:colOff>
          <xdr:row>12</xdr:row>
          <xdr:rowOff>47625</xdr:rowOff>
        </xdr:to>
        <xdr:sp macro="" textlink="">
          <xdr:nvSpPr>
            <xdr:cNvPr id="27651" name="ComboBox2" hidden="1">
              <a:extLst>
                <a:ext uri="{63B3BB69-23CF-44E3-9099-C40C66FF867C}">
                  <a14:compatExt spid="_x0000_s27651"/>
                </a:ext>
                <a:ext uri="{FF2B5EF4-FFF2-40B4-BE49-F238E27FC236}">
                  <a16:creationId xmlns:a16="http://schemas.microsoft.com/office/drawing/2014/main" id="{00000000-0008-0000-0500-000003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142875</xdr:rowOff>
        </xdr:from>
        <xdr:to>
          <xdr:col>7</xdr:col>
          <xdr:colOff>200025</xdr:colOff>
          <xdr:row>23</xdr:row>
          <xdr:rowOff>28575</xdr:rowOff>
        </xdr:to>
        <xdr:sp macro="" textlink="">
          <xdr:nvSpPr>
            <xdr:cNvPr id="27652" name="ComboBox3" hidden="1">
              <a:extLst>
                <a:ext uri="{63B3BB69-23CF-44E3-9099-C40C66FF867C}">
                  <a14:compatExt spid="_x0000_s27652"/>
                </a:ext>
                <a:ext uri="{FF2B5EF4-FFF2-40B4-BE49-F238E27FC236}">
                  <a16:creationId xmlns:a16="http://schemas.microsoft.com/office/drawing/2014/main" id="{00000000-0008-0000-0500-000004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xdr:row>
          <xdr:rowOff>47625</xdr:rowOff>
        </xdr:from>
        <xdr:to>
          <xdr:col>5</xdr:col>
          <xdr:colOff>190500</xdr:colOff>
          <xdr:row>5</xdr:row>
          <xdr:rowOff>123825</xdr:rowOff>
        </xdr:to>
        <xdr:sp macro="" textlink="">
          <xdr:nvSpPr>
            <xdr:cNvPr id="27653" name="CommandButton2" hidden="1">
              <a:extLst>
                <a:ext uri="{63B3BB69-23CF-44E3-9099-C40C66FF867C}">
                  <a14:compatExt spid="_x0000_s27653"/>
                </a:ext>
                <a:ext uri="{FF2B5EF4-FFF2-40B4-BE49-F238E27FC236}">
                  <a16:creationId xmlns:a16="http://schemas.microsoft.com/office/drawing/2014/main" id="{00000000-0008-0000-0500-000005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15</xdr:row>
          <xdr:rowOff>66675</xdr:rowOff>
        </xdr:from>
        <xdr:to>
          <xdr:col>8</xdr:col>
          <xdr:colOff>304800</xdr:colOff>
          <xdr:row>16</xdr:row>
          <xdr:rowOff>133350</xdr:rowOff>
        </xdr:to>
        <xdr:sp macro="" textlink="">
          <xdr:nvSpPr>
            <xdr:cNvPr id="27665" name="OptionButton1" hidden="1">
              <a:extLst>
                <a:ext uri="{63B3BB69-23CF-44E3-9099-C40C66FF867C}">
                  <a14:compatExt spid="_x0000_s27665"/>
                </a:ext>
                <a:ext uri="{FF2B5EF4-FFF2-40B4-BE49-F238E27FC236}">
                  <a16:creationId xmlns:a16="http://schemas.microsoft.com/office/drawing/2014/main" id="{00000000-0008-0000-0500-000011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16</xdr:row>
          <xdr:rowOff>161925</xdr:rowOff>
        </xdr:from>
        <xdr:to>
          <xdr:col>8</xdr:col>
          <xdr:colOff>200025</xdr:colOff>
          <xdr:row>18</xdr:row>
          <xdr:rowOff>47625</xdr:rowOff>
        </xdr:to>
        <xdr:sp macro="" textlink="">
          <xdr:nvSpPr>
            <xdr:cNvPr id="27666" name="OptionButton2" hidden="1">
              <a:extLst>
                <a:ext uri="{63B3BB69-23CF-44E3-9099-C40C66FF867C}">
                  <a14:compatExt spid="_x0000_s27666"/>
                </a:ext>
                <a:ext uri="{FF2B5EF4-FFF2-40B4-BE49-F238E27FC236}">
                  <a16:creationId xmlns:a16="http://schemas.microsoft.com/office/drawing/2014/main" id="{00000000-0008-0000-0500-0000126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57</xdr:col>
      <xdr:colOff>171449</xdr:colOff>
      <xdr:row>13</xdr:row>
      <xdr:rowOff>76200</xdr:rowOff>
    </xdr:from>
    <xdr:to>
      <xdr:col>66</xdr:col>
      <xdr:colOff>9524</xdr:colOff>
      <xdr:row>39</xdr:row>
      <xdr:rowOff>152400</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mc:AlternateContent xmlns:mc="http://schemas.openxmlformats.org/markup-compatibility/2006">
    <mc:Choice xmlns:a14="http://schemas.microsoft.com/office/drawing/2010/main" Requires="a14">
      <xdr:twoCellAnchor editAs="oneCell">
        <xdr:from>
          <xdr:col>1</xdr:col>
          <xdr:colOff>0</xdr:colOff>
          <xdr:row>16</xdr:row>
          <xdr:rowOff>0</xdr:rowOff>
        </xdr:from>
        <xdr:to>
          <xdr:col>3</xdr:col>
          <xdr:colOff>47625</xdr:colOff>
          <xdr:row>17</xdr:row>
          <xdr:rowOff>28575</xdr:rowOff>
        </xdr:to>
        <xdr:sp macro="" textlink="">
          <xdr:nvSpPr>
            <xdr:cNvPr id="3073" name="ComboBox1" hidden="1">
              <a:extLst>
                <a:ext uri="{63B3BB69-23CF-44E3-9099-C40C66FF867C}">
                  <a14:compatExt spid="_x0000_s3073"/>
                </a:ext>
                <a:ext uri="{FF2B5EF4-FFF2-40B4-BE49-F238E27FC236}">
                  <a16:creationId xmlns:a16="http://schemas.microsoft.com/office/drawing/2014/main" id="{00000000-0008-0000-06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xdr:row>
          <xdr:rowOff>0</xdr:rowOff>
        </xdr:from>
        <xdr:to>
          <xdr:col>3</xdr:col>
          <xdr:colOff>47625</xdr:colOff>
          <xdr:row>18</xdr:row>
          <xdr:rowOff>28575</xdr:rowOff>
        </xdr:to>
        <xdr:sp macro="" textlink="">
          <xdr:nvSpPr>
            <xdr:cNvPr id="3074" name="ComboBox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17</xdr:row>
          <xdr:rowOff>180975</xdr:rowOff>
        </xdr:from>
        <xdr:to>
          <xdr:col>3</xdr:col>
          <xdr:colOff>47625</xdr:colOff>
          <xdr:row>19</xdr:row>
          <xdr:rowOff>19050</xdr:rowOff>
        </xdr:to>
        <xdr:sp macro="" textlink="">
          <xdr:nvSpPr>
            <xdr:cNvPr id="3075" name="ComboBox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18</xdr:row>
          <xdr:rowOff>180975</xdr:rowOff>
        </xdr:from>
        <xdr:to>
          <xdr:col>3</xdr:col>
          <xdr:colOff>47625</xdr:colOff>
          <xdr:row>20</xdr:row>
          <xdr:rowOff>19050</xdr:rowOff>
        </xdr:to>
        <xdr:sp macro="" textlink="">
          <xdr:nvSpPr>
            <xdr:cNvPr id="3076" name="ComboBox4" hidden="1">
              <a:extLst>
                <a:ext uri="{63B3BB69-23CF-44E3-9099-C40C66FF867C}">
                  <a14:compatExt spid="_x0000_s3076"/>
                </a:ext>
                <a:ext uri="{FF2B5EF4-FFF2-40B4-BE49-F238E27FC236}">
                  <a16:creationId xmlns:a16="http://schemas.microsoft.com/office/drawing/2014/main" id="{00000000-0008-0000-0600-00000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19</xdr:row>
          <xdr:rowOff>180975</xdr:rowOff>
        </xdr:from>
        <xdr:to>
          <xdr:col>3</xdr:col>
          <xdr:colOff>47625</xdr:colOff>
          <xdr:row>21</xdr:row>
          <xdr:rowOff>28575</xdr:rowOff>
        </xdr:to>
        <xdr:sp macro="" textlink="">
          <xdr:nvSpPr>
            <xdr:cNvPr id="3077" name="ComboBox5" hidden="1">
              <a:extLst>
                <a:ext uri="{63B3BB69-23CF-44E3-9099-C40C66FF867C}">
                  <a14:compatExt spid="_x0000_s3077"/>
                </a:ext>
                <a:ext uri="{FF2B5EF4-FFF2-40B4-BE49-F238E27FC236}">
                  <a16:creationId xmlns:a16="http://schemas.microsoft.com/office/drawing/2014/main" id="{00000000-0008-0000-0600-00000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57</xdr:col>
          <xdr:colOff>76200</xdr:colOff>
          <xdr:row>17</xdr:row>
          <xdr:rowOff>28575</xdr:rowOff>
        </xdr:to>
        <xdr:sp macro="" textlink="">
          <xdr:nvSpPr>
            <xdr:cNvPr id="3081" name="ComboBox6" hidden="1">
              <a:extLst>
                <a:ext uri="{63B3BB69-23CF-44E3-9099-C40C66FF867C}">
                  <a14:compatExt spid="_x0000_s3081"/>
                </a:ext>
                <a:ext uri="{FF2B5EF4-FFF2-40B4-BE49-F238E27FC236}">
                  <a16:creationId xmlns:a16="http://schemas.microsoft.com/office/drawing/2014/main" id="{00000000-0008-0000-06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xdr:row>
          <xdr:rowOff>0</xdr:rowOff>
        </xdr:from>
        <xdr:to>
          <xdr:col>57</xdr:col>
          <xdr:colOff>76200</xdr:colOff>
          <xdr:row>18</xdr:row>
          <xdr:rowOff>28575</xdr:rowOff>
        </xdr:to>
        <xdr:sp macro="" textlink="">
          <xdr:nvSpPr>
            <xdr:cNvPr id="3086" name="ComboBox7" hidden="1">
              <a:extLst>
                <a:ext uri="{63B3BB69-23CF-44E3-9099-C40C66FF867C}">
                  <a14:compatExt spid="_x0000_s3086"/>
                </a:ext>
                <a:ext uri="{FF2B5EF4-FFF2-40B4-BE49-F238E27FC236}">
                  <a16:creationId xmlns:a16="http://schemas.microsoft.com/office/drawing/2014/main" id="{00000000-0008-0000-06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xdr:row>
          <xdr:rowOff>180975</xdr:rowOff>
        </xdr:from>
        <xdr:to>
          <xdr:col>57</xdr:col>
          <xdr:colOff>76200</xdr:colOff>
          <xdr:row>19</xdr:row>
          <xdr:rowOff>19050</xdr:rowOff>
        </xdr:to>
        <xdr:sp macro="" textlink="">
          <xdr:nvSpPr>
            <xdr:cNvPr id="3087" name="ComboBox8" hidden="1">
              <a:extLst>
                <a:ext uri="{63B3BB69-23CF-44E3-9099-C40C66FF867C}">
                  <a14:compatExt spid="_x0000_s3087"/>
                </a:ext>
                <a:ext uri="{FF2B5EF4-FFF2-40B4-BE49-F238E27FC236}">
                  <a16:creationId xmlns:a16="http://schemas.microsoft.com/office/drawing/2014/main" id="{00000000-0008-0000-06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180975</xdr:rowOff>
        </xdr:from>
        <xdr:to>
          <xdr:col>57</xdr:col>
          <xdr:colOff>76200</xdr:colOff>
          <xdr:row>20</xdr:row>
          <xdr:rowOff>19050</xdr:rowOff>
        </xdr:to>
        <xdr:sp macro="" textlink="">
          <xdr:nvSpPr>
            <xdr:cNvPr id="3088" name="ComboBox9" hidden="1">
              <a:extLst>
                <a:ext uri="{63B3BB69-23CF-44E3-9099-C40C66FF867C}">
                  <a14:compatExt spid="_x0000_s3088"/>
                </a:ext>
                <a:ext uri="{FF2B5EF4-FFF2-40B4-BE49-F238E27FC236}">
                  <a16:creationId xmlns:a16="http://schemas.microsoft.com/office/drawing/2014/main" id="{00000000-0008-0000-06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180975</xdr:rowOff>
        </xdr:from>
        <xdr:to>
          <xdr:col>57</xdr:col>
          <xdr:colOff>76200</xdr:colOff>
          <xdr:row>21</xdr:row>
          <xdr:rowOff>28575</xdr:rowOff>
        </xdr:to>
        <xdr:sp macro="" textlink="">
          <xdr:nvSpPr>
            <xdr:cNvPr id="3089" name="ComboBox10" hidden="1">
              <a:extLst>
                <a:ext uri="{63B3BB69-23CF-44E3-9099-C40C66FF867C}">
                  <a14:compatExt spid="_x0000_s3089"/>
                </a:ext>
                <a:ext uri="{FF2B5EF4-FFF2-40B4-BE49-F238E27FC236}">
                  <a16:creationId xmlns:a16="http://schemas.microsoft.com/office/drawing/2014/main" id="{00000000-0008-0000-06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xdr:row>
          <xdr:rowOff>171450</xdr:rowOff>
        </xdr:from>
        <xdr:to>
          <xdr:col>3</xdr:col>
          <xdr:colOff>47625</xdr:colOff>
          <xdr:row>22</xdr:row>
          <xdr:rowOff>28575</xdr:rowOff>
        </xdr:to>
        <xdr:sp macro="" textlink="">
          <xdr:nvSpPr>
            <xdr:cNvPr id="3090" name="ComboBox11" hidden="1">
              <a:extLst>
                <a:ext uri="{63B3BB69-23CF-44E3-9099-C40C66FF867C}">
                  <a14:compatExt spid="_x0000_s3090"/>
                </a:ext>
                <a:ext uri="{FF2B5EF4-FFF2-40B4-BE49-F238E27FC236}">
                  <a16:creationId xmlns:a16="http://schemas.microsoft.com/office/drawing/2014/main" id="{00000000-0008-0000-06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xdr:row>
          <xdr:rowOff>171450</xdr:rowOff>
        </xdr:from>
        <xdr:to>
          <xdr:col>3</xdr:col>
          <xdr:colOff>47625</xdr:colOff>
          <xdr:row>23</xdr:row>
          <xdr:rowOff>28575</xdr:rowOff>
        </xdr:to>
        <xdr:sp macro="" textlink="">
          <xdr:nvSpPr>
            <xdr:cNvPr id="3091" name="ComboBox12" hidden="1">
              <a:extLst>
                <a:ext uri="{63B3BB69-23CF-44E3-9099-C40C66FF867C}">
                  <a14:compatExt spid="_x0000_s3091"/>
                </a:ext>
                <a:ext uri="{FF2B5EF4-FFF2-40B4-BE49-F238E27FC236}">
                  <a16:creationId xmlns:a16="http://schemas.microsoft.com/office/drawing/2014/main" id="{00000000-0008-0000-06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22</xdr:row>
          <xdr:rowOff>171450</xdr:rowOff>
        </xdr:from>
        <xdr:to>
          <xdr:col>3</xdr:col>
          <xdr:colOff>47625</xdr:colOff>
          <xdr:row>24</xdr:row>
          <xdr:rowOff>19050</xdr:rowOff>
        </xdr:to>
        <xdr:sp macro="" textlink="">
          <xdr:nvSpPr>
            <xdr:cNvPr id="3092" name="ComboBox13" hidden="1">
              <a:extLst>
                <a:ext uri="{63B3BB69-23CF-44E3-9099-C40C66FF867C}">
                  <a14:compatExt spid="_x0000_s3092"/>
                </a:ext>
                <a:ext uri="{FF2B5EF4-FFF2-40B4-BE49-F238E27FC236}">
                  <a16:creationId xmlns:a16="http://schemas.microsoft.com/office/drawing/2014/main" id="{00000000-0008-0000-0600-00001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23</xdr:row>
          <xdr:rowOff>171450</xdr:rowOff>
        </xdr:from>
        <xdr:to>
          <xdr:col>3</xdr:col>
          <xdr:colOff>47625</xdr:colOff>
          <xdr:row>25</xdr:row>
          <xdr:rowOff>19050</xdr:rowOff>
        </xdr:to>
        <xdr:sp macro="" textlink="">
          <xdr:nvSpPr>
            <xdr:cNvPr id="3093" name="ComboBox14" hidden="1">
              <a:extLst>
                <a:ext uri="{63B3BB69-23CF-44E3-9099-C40C66FF867C}">
                  <a14:compatExt spid="_x0000_s3093"/>
                </a:ext>
                <a:ext uri="{FF2B5EF4-FFF2-40B4-BE49-F238E27FC236}">
                  <a16:creationId xmlns:a16="http://schemas.microsoft.com/office/drawing/2014/main" id="{00000000-0008-0000-0600-00001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24</xdr:row>
          <xdr:rowOff>171450</xdr:rowOff>
        </xdr:from>
        <xdr:to>
          <xdr:col>3</xdr:col>
          <xdr:colOff>47625</xdr:colOff>
          <xdr:row>26</xdr:row>
          <xdr:rowOff>0</xdr:rowOff>
        </xdr:to>
        <xdr:sp macro="" textlink="">
          <xdr:nvSpPr>
            <xdr:cNvPr id="3094" name="ComboBox15" hidden="1">
              <a:extLst>
                <a:ext uri="{63B3BB69-23CF-44E3-9099-C40C66FF867C}">
                  <a14:compatExt spid="_x0000_s3094"/>
                </a:ext>
                <a:ext uri="{FF2B5EF4-FFF2-40B4-BE49-F238E27FC236}">
                  <a16:creationId xmlns:a16="http://schemas.microsoft.com/office/drawing/2014/main" id="{00000000-0008-0000-06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171450</xdr:rowOff>
        </xdr:from>
        <xdr:to>
          <xdr:col>57</xdr:col>
          <xdr:colOff>76200</xdr:colOff>
          <xdr:row>22</xdr:row>
          <xdr:rowOff>47625</xdr:rowOff>
        </xdr:to>
        <xdr:sp macro="" textlink="">
          <xdr:nvSpPr>
            <xdr:cNvPr id="3095" name="ComboBox16" hidden="1">
              <a:extLst>
                <a:ext uri="{63B3BB69-23CF-44E3-9099-C40C66FF867C}">
                  <a14:compatExt spid="_x0000_s3095"/>
                </a:ext>
                <a:ext uri="{FF2B5EF4-FFF2-40B4-BE49-F238E27FC236}">
                  <a16:creationId xmlns:a16="http://schemas.microsoft.com/office/drawing/2014/main" id="{00000000-0008-0000-0600-00001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xdr:row>
          <xdr:rowOff>0</xdr:rowOff>
        </xdr:from>
        <xdr:to>
          <xdr:col>57</xdr:col>
          <xdr:colOff>76200</xdr:colOff>
          <xdr:row>23</xdr:row>
          <xdr:rowOff>19050</xdr:rowOff>
        </xdr:to>
        <xdr:sp macro="" textlink="">
          <xdr:nvSpPr>
            <xdr:cNvPr id="3096" name="ComboBox17" hidden="1">
              <a:extLst>
                <a:ext uri="{63B3BB69-23CF-44E3-9099-C40C66FF867C}">
                  <a14:compatExt spid="_x0000_s3096"/>
                </a:ext>
                <a:ext uri="{FF2B5EF4-FFF2-40B4-BE49-F238E27FC236}">
                  <a16:creationId xmlns:a16="http://schemas.microsoft.com/office/drawing/2014/main" id="{00000000-0008-0000-0600-00001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xdr:row>
          <xdr:rowOff>171450</xdr:rowOff>
        </xdr:from>
        <xdr:to>
          <xdr:col>57</xdr:col>
          <xdr:colOff>76200</xdr:colOff>
          <xdr:row>24</xdr:row>
          <xdr:rowOff>19050</xdr:rowOff>
        </xdr:to>
        <xdr:sp macro="" textlink="">
          <xdr:nvSpPr>
            <xdr:cNvPr id="3097" name="ComboBox18" hidden="1">
              <a:extLst>
                <a:ext uri="{63B3BB69-23CF-44E3-9099-C40C66FF867C}">
                  <a14:compatExt spid="_x0000_s3097"/>
                </a:ext>
                <a:ext uri="{FF2B5EF4-FFF2-40B4-BE49-F238E27FC236}">
                  <a16:creationId xmlns:a16="http://schemas.microsoft.com/office/drawing/2014/main" id="{00000000-0008-0000-0600-00001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171450</xdr:rowOff>
        </xdr:from>
        <xdr:to>
          <xdr:col>57</xdr:col>
          <xdr:colOff>76200</xdr:colOff>
          <xdr:row>25</xdr:row>
          <xdr:rowOff>19050</xdr:rowOff>
        </xdr:to>
        <xdr:sp macro="" textlink="">
          <xdr:nvSpPr>
            <xdr:cNvPr id="3098" name="ComboBox19" hidden="1">
              <a:extLst>
                <a:ext uri="{63B3BB69-23CF-44E3-9099-C40C66FF867C}">
                  <a14:compatExt spid="_x0000_s3098"/>
                </a:ext>
                <a:ext uri="{FF2B5EF4-FFF2-40B4-BE49-F238E27FC236}">
                  <a16:creationId xmlns:a16="http://schemas.microsoft.com/office/drawing/2014/main" id="{00000000-0008-0000-0600-00001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171450</xdr:rowOff>
        </xdr:from>
        <xdr:to>
          <xdr:col>57</xdr:col>
          <xdr:colOff>76200</xdr:colOff>
          <xdr:row>26</xdr:row>
          <xdr:rowOff>0</xdr:rowOff>
        </xdr:to>
        <xdr:sp macro="" textlink="">
          <xdr:nvSpPr>
            <xdr:cNvPr id="3099" name="ComboBox20" hidden="1">
              <a:extLst>
                <a:ext uri="{63B3BB69-23CF-44E3-9099-C40C66FF867C}">
                  <a14:compatExt spid="_x0000_s3099"/>
                </a:ext>
                <a:ext uri="{FF2B5EF4-FFF2-40B4-BE49-F238E27FC236}">
                  <a16:creationId xmlns:a16="http://schemas.microsoft.com/office/drawing/2014/main" id="{00000000-0008-0000-0600-00001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10</xdr:row>
          <xdr:rowOff>142875</xdr:rowOff>
        </xdr:from>
        <xdr:to>
          <xdr:col>9</xdr:col>
          <xdr:colOff>238125</xdr:colOff>
          <xdr:row>11</xdr:row>
          <xdr:rowOff>152400</xdr:rowOff>
        </xdr:to>
        <xdr:sp macro="" textlink="">
          <xdr:nvSpPr>
            <xdr:cNvPr id="3101" name="OptionButton1" hidden="1">
              <a:extLst>
                <a:ext uri="{63B3BB69-23CF-44E3-9099-C40C66FF867C}">
                  <a14:compatExt spid="_x0000_s3101"/>
                </a:ext>
                <a:ext uri="{FF2B5EF4-FFF2-40B4-BE49-F238E27FC236}">
                  <a16:creationId xmlns:a16="http://schemas.microsoft.com/office/drawing/2014/main" id="{00000000-0008-0000-0600-00001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12</xdr:row>
          <xdr:rowOff>114300</xdr:rowOff>
        </xdr:from>
        <xdr:to>
          <xdr:col>9</xdr:col>
          <xdr:colOff>247650</xdr:colOff>
          <xdr:row>14</xdr:row>
          <xdr:rowOff>9525</xdr:rowOff>
        </xdr:to>
        <xdr:sp macro="" textlink="">
          <xdr:nvSpPr>
            <xdr:cNvPr id="3102" name="OptionButton2" hidden="1">
              <a:extLst>
                <a:ext uri="{63B3BB69-23CF-44E3-9099-C40C66FF867C}">
                  <a14:compatExt spid="_x0000_s3102"/>
                </a:ext>
                <a:ext uri="{FF2B5EF4-FFF2-40B4-BE49-F238E27FC236}">
                  <a16:creationId xmlns:a16="http://schemas.microsoft.com/office/drawing/2014/main" id="{00000000-0008-0000-0600-00001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428625</xdr:colOff>
          <xdr:row>7</xdr:row>
          <xdr:rowOff>104775</xdr:rowOff>
        </xdr:from>
        <xdr:to>
          <xdr:col>9</xdr:col>
          <xdr:colOff>600075</xdr:colOff>
          <xdr:row>9</xdr:row>
          <xdr:rowOff>57150</xdr:rowOff>
        </xdr:to>
        <xdr:sp macro="" textlink="">
          <xdr:nvSpPr>
            <xdr:cNvPr id="3104" name="CommandButton1" hidden="1">
              <a:extLst>
                <a:ext uri="{63B3BB69-23CF-44E3-9099-C40C66FF867C}">
                  <a14:compatExt spid="_x0000_s3104"/>
                </a:ext>
                <a:ext uri="{FF2B5EF4-FFF2-40B4-BE49-F238E27FC236}">
                  <a16:creationId xmlns:a16="http://schemas.microsoft.com/office/drawing/2014/main" id="{00000000-0008-0000-0600-00002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638175</xdr:colOff>
          <xdr:row>3</xdr:row>
          <xdr:rowOff>114300</xdr:rowOff>
        </xdr:from>
        <xdr:to>
          <xdr:col>6</xdr:col>
          <xdr:colOff>85725</xdr:colOff>
          <xdr:row>5</xdr:row>
          <xdr:rowOff>28575</xdr:rowOff>
        </xdr:to>
        <xdr:sp macro="" textlink="">
          <xdr:nvSpPr>
            <xdr:cNvPr id="3106" name="CommandButton2" hidden="1">
              <a:extLst>
                <a:ext uri="{63B3BB69-23CF-44E3-9099-C40C66FF867C}">
                  <a14:compatExt spid="_x0000_s3106"/>
                </a:ext>
                <a:ext uri="{FF2B5EF4-FFF2-40B4-BE49-F238E27FC236}">
                  <a16:creationId xmlns:a16="http://schemas.microsoft.com/office/drawing/2014/main" id="{00000000-0008-0000-06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123825</xdr:rowOff>
        </xdr:from>
        <xdr:to>
          <xdr:col>4</xdr:col>
          <xdr:colOff>209550</xdr:colOff>
          <xdr:row>5</xdr:row>
          <xdr:rowOff>19050</xdr:rowOff>
        </xdr:to>
        <xdr:sp macro="" textlink="">
          <xdr:nvSpPr>
            <xdr:cNvPr id="3107" name="ComboBox21" hidden="1">
              <a:extLst>
                <a:ext uri="{63B3BB69-23CF-44E3-9099-C40C66FF867C}">
                  <a14:compatExt spid="_x0000_s3107"/>
                </a:ext>
                <a:ext uri="{FF2B5EF4-FFF2-40B4-BE49-F238E27FC236}">
                  <a16:creationId xmlns:a16="http://schemas.microsoft.com/office/drawing/2014/main" id="{00000000-0008-0000-0600-0000230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200025</xdr:colOff>
          <xdr:row>7</xdr:row>
          <xdr:rowOff>76200</xdr:rowOff>
        </xdr:from>
        <xdr:to>
          <xdr:col>59</xdr:col>
          <xdr:colOff>142875</xdr:colOff>
          <xdr:row>9</xdr:row>
          <xdr:rowOff>123825</xdr:rowOff>
        </xdr:to>
        <xdr:sp macro="" textlink="">
          <xdr:nvSpPr>
            <xdr:cNvPr id="3109" name="CommandButton3" hidden="1">
              <a:extLst>
                <a:ext uri="{63B3BB69-23CF-44E3-9099-C40C66FF867C}">
                  <a14:compatExt spid="_x0000_s3109"/>
                </a:ext>
                <a:ext uri="{FF2B5EF4-FFF2-40B4-BE49-F238E27FC236}">
                  <a16:creationId xmlns:a16="http://schemas.microsoft.com/office/drawing/2014/main" id="{00000000-0008-0000-0600-00002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8.xml><?xml version="1.0" encoding="utf-8"?>
<c:userShapes xmlns:c="http://schemas.openxmlformats.org/drawingml/2006/chart">
  <cdr:relSizeAnchor xmlns:cdr="http://schemas.openxmlformats.org/drawingml/2006/chartDrawing">
    <cdr:from>
      <cdr:x>0.99454</cdr:x>
      <cdr:y>0.99218</cdr:y>
    </cdr:from>
    <cdr:to>
      <cdr:x>0.99454</cdr:x>
      <cdr:y>0.99218</cdr:y>
    </cdr:to>
    <cdr:sp macro="" textlink="[2]Plan!$T$48">
      <cdr:nvSpPr>
        <cdr:cNvPr id="242692" name="Text Box 4"/>
        <cdr:cNvSpPr txBox="1">
          <a:spLocks xmlns:a="http://schemas.openxmlformats.org/drawingml/2006/main" noChangeArrowheads="1" noTextEdit="1"/>
        </cdr:cNvSpPr>
      </cdr:nvSpPr>
      <cdr:spPr bwMode="auto">
        <a:xfrm xmlns:a="http://schemas.openxmlformats.org/drawingml/2006/main">
          <a:off x="8785225" y="604202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fld id="{AFE16256-8117-4BF2-8CE0-A73C5D23A4E9}" type="TxLink">
            <a:rPr lang="en-US" sz="800" b="0" i="1" u="none" strike="noStrike" baseline="0">
              <a:solidFill>
                <a:srgbClr val="000000"/>
              </a:solidFill>
              <a:latin typeface="Arial"/>
              <a:cs typeface="Arial"/>
            </a:rPr>
            <a:pPr algn="l" rtl="0">
              <a:defRPr sz="1000"/>
            </a:pPr>
            <a:t>12-11</a:t>
          </a:fld>
          <a:endParaRPr lang="en-US" sz="800" b="0" i="1" u="none" strike="noStrike" baseline="0">
            <a:solidFill>
              <a:srgbClr val="000000"/>
            </a:solidFill>
            <a:latin typeface="Arial"/>
            <a:cs typeface="Arial"/>
          </a:endParaRPr>
        </a:p>
      </cdr:txBody>
    </cdr:sp>
  </cdr:relSizeAnchor>
  <cdr:relSizeAnchor xmlns:cdr="http://schemas.openxmlformats.org/drawingml/2006/chartDrawing">
    <cdr:from>
      <cdr:x>0.99454</cdr:x>
      <cdr:y>0.98898</cdr:y>
    </cdr:from>
    <cdr:to>
      <cdr:x>0.99454</cdr:x>
      <cdr:y>0.98898</cdr:y>
    </cdr:to>
    <cdr:sp macro="" textlink="">
      <cdr:nvSpPr>
        <cdr:cNvPr id="242693" name="Text Box 5"/>
        <cdr:cNvSpPr txBox="1">
          <a:spLocks xmlns:a="http://schemas.openxmlformats.org/drawingml/2006/main" noChangeArrowheads="1"/>
        </cdr:cNvSpPr>
      </cdr:nvSpPr>
      <cdr:spPr bwMode="auto">
        <a:xfrm xmlns:a="http://schemas.openxmlformats.org/drawingml/2006/main">
          <a:off x="8785225" y="6022554"/>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US" sz="1325" b="0" i="0" u="none" strike="noStrike" baseline="0">
              <a:solidFill>
                <a:srgbClr val="000000"/>
              </a:solidFill>
              <a:latin typeface="Arial"/>
              <a:cs typeface="Arial"/>
            </a:rPr>
            <a:t>Sheet         of</a:t>
          </a:r>
        </a:p>
      </cdr:txBody>
    </cdr:sp>
  </cdr:relSizeAnchor>
  <cdr:relSizeAnchor xmlns:cdr="http://schemas.openxmlformats.org/drawingml/2006/chartDrawing">
    <cdr:from>
      <cdr:x>0.99454</cdr:x>
      <cdr:y>0.99218</cdr:y>
    </cdr:from>
    <cdr:to>
      <cdr:x>0.99454</cdr:x>
      <cdr:y>0.99218</cdr:y>
    </cdr:to>
    <cdr:sp macro="" textlink="#REF!">
      <cdr:nvSpPr>
        <cdr:cNvPr id="242694" name="Text Box 6"/>
        <cdr:cNvSpPr txBox="1">
          <a:spLocks xmlns:a="http://schemas.openxmlformats.org/drawingml/2006/main" noChangeArrowheads="1" noTextEdit="1"/>
        </cdr:cNvSpPr>
      </cdr:nvSpPr>
      <cdr:spPr bwMode="auto">
        <a:xfrm xmlns:a="http://schemas.openxmlformats.org/drawingml/2006/main">
          <a:off x="8785225" y="604202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fld id="{A5A67100-2A52-4A1B-9691-AF64F81366A5}" type="TxLink">
            <a:rPr lang="en-US" sz="700" b="0" i="0" u="none" strike="noStrike" baseline="0">
              <a:solidFill>
                <a:srgbClr val="000000"/>
              </a:solidFill>
              <a:latin typeface="Arial"/>
              <a:cs typeface="Arial"/>
            </a:rPr>
            <a:pPr algn="l" rtl="0">
              <a:defRPr sz="1000"/>
            </a:pPr>
            <a:t>4</a:t>
          </a:fld>
          <a:endParaRPr lang="en-US" sz="700" b="0" i="0" u="none" strike="noStrike" baseline="0">
            <a:solidFill>
              <a:srgbClr val="000000"/>
            </a:solidFill>
            <a:latin typeface="Arial"/>
            <a:cs typeface="Arial"/>
          </a:endParaRPr>
        </a:p>
      </cdr:txBody>
    </cdr:sp>
  </cdr:relSizeAnchor>
</c:userShapes>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8</xdr:row>
          <xdr:rowOff>0</xdr:rowOff>
        </xdr:from>
        <xdr:to>
          <xdr:col>3</xdr:col>
          <xdr:colOff>38100</xdr:colOff>
          <xdr:row>9</xdr:row>
          <xdr:rowOff>19050</xdr:rowOff>
        </xdr:to>
        <xdr:sp macro="" textlink="">
          <xdr:nvSpPr>
            <xdr:cNvPr id="6147" name="ComboBox2" hidden="1">
              <a:extLst>
                <a:ext uri="{63B3BB69-23CF-44E3-9099-C40C66FF867C}">
                  <a14:compatExt spid="_x0000_s6147"/>
                </a:ext>
                <a:ext uri="{FF2B5EF4-FFF2-40B4-BE49-F238E27FC236}">
                  <a16:creationId xmlns:a16="http://schemas.microsoft.com/office/drawing/2014/main" id="{00000000-0008-0000-07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xdr:row>
          <xdr:rowOff>180975</xdr:rowOff>
        </xdr:from>
        <xdr:to>
          <xdr:col>3</xdr:col>
          <xdr:colOff>38100</xdr:colOff>
          <xdr:row>10</xdr:row>
          <xdr:rowOff>9525</xdr:rowOff>
        </xdr:to>
        <xdr:sp macro="" textlink="">
          <xdr:nvSpPr>
            <xdr:cNvPr id="6148" name="ComboBox3" hidden="1">
              <a:extLst>
                <a:ext uri="{63B3BB69-23CF-44E3-9099-C40C66FF867C}">
                  <a14:compatExt spid="_x0000_s6148"/>
                </a:ext>
                <a:ext uri="{FF2B5EF4-FFF2-40B4-BE49-F238E27FC236}">
                  <a16:creationId xmlns:a16="http://schemas.microsoft.com/office/drawing/2014/main" id="{00000000-0008-0000-0700-00000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xdr:row>
          <xdr:rowOff>171450</xdr:rowOff>
        </xdr:from>
        <xdr:to>
          <xdr:col>3</xdr:col>
          <xdr:colOff>38100</xdr:colOff>
          <xdr:row>11</xdr:row>
          <xdr:rowOff>0</xdr:rowOff>
        </xdr:to>
        <xdr:sp macro="" textlink="">
          <xdr:nvSpPr>
            <xdr:cNvPr id="6149" name="ComboBox1" hidden="1">
              <a:extLst>
                <a:ext uri="{63B3BB69-23CF-44E3-9099-C40C66FF867C}">
                  <a14:compatExt spid="_x0000_s6149"/>
                </a:ext>
                <a:ext uri="{FF2B5EF4-FFF2-40B4-BE49-F238E27FC236}">
                  <a16:creationId xmlns:a16="http://schemas.microsoft.com/office/drawing/2014/main" id="{00000000-0008-0000-0700-000005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xdr:row>
          <xdr:rowOff>104775</xdr:rowOff>
        </xdr:from>
        <xdr:to>
          <xdr:col>9</xdr:col>
          <xdr:colOff>104775</xdr:colOff>
          <xdr:row>4</xdr:row>
          <xdr:rowOff>57150</xdr:rowOff>
        </xdr:to>
        <xdr:sp macro="" textlink="">
          <xdr:nvSpPr>
            <xdr:cNvPr id="6152" name="CommandButton1" hidden="1">
              <a:extLst>
                <a:ext uri="{63B3BB69-23CF-44E3-9099-C40C66FF867C}">
                  <a14:compatExt spid="_x0000_s6152"/>
                </a:ext>
                <a:ext uri="{FF2B5EF4-FFF2-40B4-BE49-F238E27FC236}">
                  <a16:creationId xmlns:a16="http://schemas.microsoft.com/office/drawing/2014/main" id="{00000000-0008-0000-07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180975</xdr:rowOff>
        </xdr:from>
        <xdr:to>
          <xdr:col>3</xdr:col>
          <xdr:colOff>38100</xdr:colOff>
          <xdr:row>12</xdr:row>
          <xdr:rowOff>9525</xdr:rowOff>
        </xdr:to>
        <xdr:sp macro="" textlink="">
          <xdr:nvSpPr>
            <xdr:cNvPr id="6153" name="ComboBox4" hidden="1">
              <a:extLst>
                <a:ext uri="{63B3BB69-23CF-44E3-9099-C40C66FF867C}">
                  <a14:compatExt spid="_x0000_s6153"/>
                </a:ext>
                <a:ext uri="{FF2B5EF4-FFF2-40B4-BE49-F238E27FC236}">
                  <a16:creationId xmlns:a16="http://schemas.microsoft.com/office/drawing/2014/main" id="{00000000-0008-0000-07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xdr:row>
          <xdr:rowOff>180975</xdr:rowOff>
        </xdr:from>
        <xdr:to>
          <xdr:col>3</xdr:col>
          <xdr:colOff>38100</xdr:colOff>
          <xdr:row>13</xdr:row>
          <xdr:rowOff>9525</xdr:rowOff>
        </xdr:to>
        <xdr:sp macro="" textlink="">
          <xdr:nvSpPr>
            <xdr:cNvPr id="6154" name="ComboBox5" hidden="1">
              <a:extLst>
                <a:ext uri="{63B3BB69-23CF-44E3-9099-C40C66FF867C}">
                  <a14:compatExt spid="_x0000_s6154"/>
                </a:ext>
                <a:ext uri="{FF2B5EF4-FFF2-40B4-BE49-F238E27FC236}">
                  <a16:creationId xmlns:a16="http://schemas.microsoft.com/office/drawing/2014/main" id="{00000000-0008-0000-07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xdr:row>
          <xdr:rowOff>180975</xdr:rowOff>
        </xdr:from>
        <xdr:to>
          <xdr:col>3</xdr:col>
          <xdr:colOff>38100</xdr:colOff>
          <xdr:row>14</xdr:row>
          <xdr:rowOff>9525</xdr:rowOff>
        </xdr:to>
        <xdr:sp macro="" textlink="">
          <xdr:nvSpPr>
            <xdr:cNvPr id="6155" name="ComboBox6" hidden="1">
              <a:extLst>
                <a:ext uri="{63B3BB69-23CF-44E3-9099-C40C66FF867C}">
                  <a14:compatExt spid="_x0000_s6155"/>
                </a:ext>
                <a:ext uri="{FF2B5EF4-FFF2-40B4-BE49-F238E27FC236}">
                  <a16:creationId xmlns:a16="http://schemas.microsoft.com/office/drawing/2014/main" id="{00000000-0008-0000-0700-00000B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409575</xdr:colOff>
          <xdr:row>7</xdr:row>
          <xdr:rowOff>57150</xdr:rowOff>
        </xdr:from>
        <xdr:to>
          <xdr:col>8</xdr:col>
          <xdr:colOff>533400</xdr:colOff>
          <xdr:row>9</xdr:row>
          <xdr:rowOff>9525</xdr:rowOff>
        </xdr:to>
        <xdr:sp macro="" textlink="">
          <xdr:nvSpPr>
            <xdr:cNvPr id="8193" name="CommandButton1" hidden="1">
              <a:extLst>
                <a:ext uri="{63B3BB69-23CF-44E3-9099-C40C66FF867C}">
                  <a14:compatExt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12</xdr:row>
          <xdr:rowOff>19050</xdr:rowOff>
        </xdr:from>
        <xdr:to>
          <xdr:col>5</xdr:col>
          <xdr:colOff>114300</xdr:colOff>
          <xdr:row>13</xdr:row>
          <xdr:rowOff>85725</xdr:rowOff>
        </xdr:to>
        <xdr:sp macro="" textlink="">
          <xdr:nvSpPr>
            <xdr:cNvPr id="13320" name="ComboBox1" hidden="1">
              <a:extLst>
                <a:ext uri="{63B3BB69-23CF-44E3-9099-C40C66FF867C}">
                  <a14:compatExt spid="_x0000_s13320"/>
                </a:ext>
                <a:ext uri="{FF2B5EF4-FFF2-40B4-BE49-F238E27FC236}">
                  <a16:creationId xmlns:a16="http://schemas.microsoft.com/office/drawing/2014/main" id="{00000000-0008-0000-0900-00000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12</xdr:row>
          <xdr:rowOff>19050</xdr:rowOff>
        </xdr:from>
        <xdr:to>
          <xdr:col>8</xdr:col>
          <xdr:colOff>28575</xdr:colOff>
          <xdr:row>13</xdr:row>
          <xdr:rowOff>85725</xdr:rowOff>
        </xdr:to>
        <xdr:sp macro="" textlink="">
          <xdr:nvSpPr>
            <xdr:cNvPr id="13328" name="ComboBox2" hidden="1">
              <a:extLst>
                <a:ext uri="{63B3BB69-23CF-44E3-9099-C40C66FF867C}">
                  <a14:compatExt spid="_x0000_s13328"/>
                </a:ext>
                <a:ext uri="{FF2B5EF4-FFF2-40B4-BE49-F238E27FC236}">
                  <a16:creationId xmlns:a16="http://schemas.microsoft.com/office/drawing/2014/main" id="{00000000-0008-0000-0900-000010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xdr:row>
          <xdr:rowOff>19050</xdr:rowOff>
        </xdr:from>
        <xdr:to>
          <xdr:col>9</xdr:col>
          <xdr:colOff>228600</xdr:colOff>
          <xdr:row>13</xdr:row>
          <xdr:rowOff>85725</xdr:rowOff>
        </xdr:to>
        <xdr:sp macro="" textlink="">
          <xdr:nvSpPr>
            <xdr:cNvPr id="13329" name="ComboBox3" hidden="1">
              <a:extLst>
                <a:ext uri="{63B3BB69-23CF-44E3-9099-C40C66FF867C}">
                  <a14:compatExt spid="_x0000_s13329"/>
                </a:ext>
                <a:ext uri="{FF2B5EF4-FFF2-40B4-BE49-F238E27FC236}">
                  <a16:creationId xmlns:a16="http://schemas.microsoft.com/office/drawing/2014/main" id="{00000000-0008-0000-0900-00001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409575</xdr:colOff>
          <xdr:row>10</xdr:row>
          <xdr:rowOff>28575</xdr:rowOff>
        </xdr:from>
        <xdr:to>
          <xdr:col>15</xdr:col>
          <xdr:colOff>0</xdr:colOff>
          <xdr:row>11</xdr:row>
          <xdr:rowOff>133350</xdr:rowOff>
        </xdr:to>
        <xdr:sp macro="" textlink="">
          <xdr:nvSpPr>
            <xdr:cNvPr id="13331" name="CommandButton1" hidden="1">
              <a:extLst>
                <a:ext uri="{63B3BB69-23CF-44E3-9099-C40C66FF867C}">
                  <a14:compatExt spid="_x0000_s13331"/>
                </a:ext>
                <a:ext uri="{FF2B5EF4-FFF2-40B4-BE49-F238E27FC236}">
                  <a16:creationId xmlns:a16="http://schemas.microsoft.com/office/drawing/2014/main" id="{00000000-0008-0000-0900-00001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68</xdr:row>
          <xdr:rowOff>19050</xdr:rowOff>
        </xdr:from>
        <xdr:to>
          <xdr:col>5</xdr:col>
          <xdr:colOff>114300</xdr:colOff>
          <xdr:row>69</xdr:row>
          <xdr:rowOff>85725</xdr:rowOff>
        </xdr:to>
        <xdr:sp macro="" textlink="">
          <xdr:nvSpPr>
            <xdr:cNvPr id="13352" name="ComboBox4" hidden="1">
              <a:extLst>
                <a:ext uri="{63B3BB69-23CF-44E3-9099-C40C66FF867C}">
                  <a14:compatExt spid="_x0000_s13352"/>
                </a:ext>
                <a:ext uri="{FF2B5EF4-FFF2-40B4-BE49-F238E27FC236}">
                  <a16:creationId xmlns:a16="http://schemas.microsoft.com/office/drawing/2014/main" id="{00000000-0008-0000-0900-00002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68</xdr:row>
          <xdr:rowOff>19050</xdr:rowOff>
        </xdr:from>
        <xdr:to>
          <xdr:col>8</xdr:col>
          <xdr:colOff>28575</xdr:colOff>
          <xdr:row>69</xdr:row>
          <xdr:rowOff>85725</xdr:rowOff>
        </xdr:to>
        <xdr:sp macro="" textlink="">
          <xdr:nvSpPr>
            <xdr:cNvPr id="13353" name="ComboBox5" hidden="1">
              <a:extLst>
                <a:ext uri="{63B3BB69-23CF-44E3-9099-C40C66FF867C}">
                  <a14:compatExt spid="_x0000_s13353"/>
                </a:ext>
                <a:ext uri="{FF2B5EF4-FFF2-40B4-BE49-F238E27FC236}">
                  <a16:creationId xmlns:a16="http://schemas.microsoft.com/office/drawing/2014/main" id="{00000000-0008-0000-0900-000029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19050</xdr:rowOff>
        </xdr:from>
        <xdr:to>
          <xdr:col>9</xdr:col>
          <xdr:colOff>209550</xdr:colOff>
          <xdr:row>69</xdr:row>
          <xdr:rowOff>85725</xdr:rowOff>
        </xdr:to>
        <xdr:sp macro="" textlink="">
          <xdr:nvSpPr>
            <xdr:cNvPr id="13354" name="ComboBox6" hidden="1">
              <a:extLst>
                <a:ext uri="{63B3BB69-23CF-44E3-9099-C40C66FF867C}">
                  <a14:compatExt spid="_x0000_s13354"/>
                </a:ext>
                <a:ext uri="{FF2B5EF4-FFF2-40B4-BE49-F238E27FC236}">
                  <a16:creationId xmlns:a16="http://schemas.microsoft.com/office/drawing/2014/main" id="{00000000-0008-0000-0900-00002A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284629</xdr:colOff>
      <xdr:row>23</xdr:row>
      <xdr:rowOff>31936</xdr:rowOff>
    </xdr:from>
    <xdr:to>
      <xdr:col>8</xdr:col>
      <xdr:colOff>110939</xdr:colOff>
      <xdr:row>35</xdr:row>
      <xdr:rowOff>85725</xdr:rowOff>
    </xdr:to>
    <xdr:sp macro="" textlink="" fLocksText="0">
      <xdr:nvSpPr>
        <xdr:cNvPr id="2" name="Rectangle 2">
          <a:extLst>
            <a:ext uri="{FF2B5EF4-FFF2-40B4-BE49-F238E27FC236}">
              <a16:creationId xmlns:a16="http://schemas.microsoft.com/office/drawing/2014/main" id="{00000000-0008-0000-0A00-000002000000}"/>
            </a:ext>
          </a:extLst>
        </xdr:cNvPr>
        <xdr:cNvSpPr>
          <a:spLocks noChangeArrowheads="1"/>
        </xdr:cNvSpPr>
      </xdr:nvSpPr>
      <xdr:spPr bwMode="auto">
        <a:xfrm>
          <a:off x="494179" y="4070536"/>
          <a:ext cx="2140885" cy="2196914"/>
        </a:xfrm>
        <a:prstGeom prst="rect">
          <a:avLst/>
        </a:prstGeom>
        <a:noFill/>
        <a:ln w="9525">
          <a:solidFill>
            <a:srgbClr val="000000"/>
          </a:solidFill>
          <a:miter lim="800000"/>
          <a:headEnd/>
          <a:tailEnd/>
        </a:ln>
      </xdr:spPr>
    </xdr:sp>
    <xdr:clientData fLocksWithSheet="0"/>
  </xdr:twoCellAnchor>
  <xdr:twoCellAnchor>
    <xdr:from>
      <xdr:col>5</xdr:col>
      <xdr:colOff>74520</xdr:colOff>
      <xdr:row>23</xdr:row>
      <xdr:rowOff>47064</xdr:rowOff>
    </xdr:from>
    <xdr:to>
      <xdr:col>5</xdr:col>
      <xdr:colOff>74520</xdr:colOff>
      <xdr:row>35</xdr:row>
      <xdr:rowOff>76200</xdr:rowOff>
    </xdr:to>
    <xdr:sp macro="" textlink="" fLocksText="0">
      <xdr:nvSpPr>
        <xdr:cNvPr id="3" name="Line 3">
          <a:extLst>
            <a:ext uri="{FF2B5EF4-FFF2-40B4-BE49-F238E27FC236}">
              <a16:creationId xmlns:a16="http://schemas.microsoft.com/office/drawing/2014/main" id="{00000000-0008-0000-0A00-000003000000}"/>
            </a:ext>
          </a:extLst>
        </xdr:cNvPr>
        <xdr:cNvSpPr>
          <a:spLocks noChangeShapeType="1"/>
        </xdr:cNvSpPr>
      </xdr:nvSpPr>
      <xdr:spPr bwMode="auto">
        <a:xfrm>
          <a:off x="1550895" y="4085664"/>
          <a:ext cx="0" cy="2172261"/>
        </a:xfrm>
        <a:prstGeom prst="line">
          <a:avLst/>
        </a:prstGeom>
        <a:noFill/>
        <a:ln w="9525">
          <a:solidFill>
            <a:srgbClr val="000000"/>
          </a:solidFill>
          <a:prstDash val="dash"/>
          <a:round/>
          <a:headEnd/>
          <a:tailEnd/>
        </a:ln>
      </xdr:spPr>
    </xdr:sp>
    <xdr:clientData fLocksWithSheet="0"/>
  </xdr:twoCellAnchor>
  <xdr:twoCellAnchor>
    <xdr:from>
      <xdr:col>2</xdr:col>
      <xdr:colOff>284629</xdr:colOff>
      <xdr:row>29</xdr:row>
      <xdr:rowOff>76760</xdr:rowOff>
    </xdr:from>
    <xdr:to>
      <xdr:col>8</xdr:col>
      <xdr:colOff>110939</xdr:colOff>
      <xdr:row>29</xdr:row>
      <xdr:rowOff>76760</xdr:rowOff>
    </xdr:to>
    <xdr:sp macro="" textlink="" fLocksText="0">
      <xdr:nvSpPr>
        <xdr:cNvPr id="4" name="Line 4">
          <a:extLst>
            <a:ext uri="{FF2B5EF4-FFF2-40B4-BE49-F238E27FC236}">
              <a16:creationId xmlns:a16="http://schemas.microsoft.com/office/drawing/2014/main" id="{00000000-0008-0000-0A00-000004000000}"/>
            </a:ext>
          </a:extLst>
        </xdr:cNvPr>
        <xdr:cNvSpPr>
          <a:spLocks noChangeShapeType="1"/>
        </xdr:cNvSpPr>
      </xdr:nvSpPr>
      <xdr:spPr bwMode="auto">
        <a:xfrm>
          <a:off x="494179" y="5172635"/>
          <a:ext cx="2140885" cy="0"/>
        </a:xfrm>
        <a:prstGeom prst="line">
          <a:avLst/>
        </a:prstGeom>
        <a:noFill/>
        <a:ln w="9525">
          <a:solidFill>
            <a:srgbClr val="000000"/>
          </a:solidFill>
          <a:prstDash val="dash"/>
          <a:round/>
          <a:headEnd/>
          <a:tailEnd/>
        </a:ln>
      </xdr:spPr>
    </xdr:sp>
    <xdr:clientData fLocksWithSheet="0"/>
  </xdr:twoCellAnchor>
  <xdr:twoCellAnchor editAs="oneCell">
    <xdr:from>
      <xdr:col>2</xdr:col>
      <xdr:colOff>0</xdr:colOff>
      <xdr:row>23</xdr:row>
      <xdr:rowOff>22412</xdr:rowOff>
    </xdr:from>
    <xdr:to>
      <xdr:col>2</xdr:col>
      <xdr:colOff>209550</xdr:colOff>
      <xdr:row>28</xdr:row>
      <xdr:rowOff>73399</xdr:rowOff>
    </xdr:to>
    <xdr:pic>
      <xdr:nvPicPr>
        <xdr:cNvPr id="5" name="Picture 6">
          <a:extLst>
            <a:ext uri="{FF2B5EF4-FFF2-40B4-BE49-F238E27FC236}">
              <a16:creationId xmlns:a16="http://schemas.microsoft.com/office/drawing/2014/main" id="{00000000-0008-0000-0A00-000005000000}"/>
            </a:ext>
          </a:extLst>
        </xdr:cNvPr>
        <xdr:cNvPicPr>
          <a:picLocks noChangeAspect="1" noChangeArrowheads="1"/>
        </xdr:cNvPicPr>
      </xdr:nvPicPr>
      <xdr:blipFill>
        <a:blip xmlns:r="http://schemas.openxmlformats.org/officeDocument/2006/relationships" r:embed="rId1" cstate="print"/>
        <a:srcRect l="26527" t="2777" r="70782" b="75000"/>
        <a:stretch>
          <a:fillRect/>
        </a:stretch>
      </xdr:blipFill>
      <xdr:spPr bwMode="auto">
        <a:xfrm>
          <a:off x="209550" y="4061012"/>
          <a:ext cx="209550" cy="927287"/>
        </a:xfrm>
        <a:prstGeom prst="rect">
          <a:avLst/>
        </a:prstGeom>
        <a:noFill/>
        <a:ln w="9525">
          <a:noFill/>
          <a:miter lim="800000"/>
          <a:headEnd/>
          <a:tailEnd/>
        </a:ln>
        <a:effectLst/>
      </xdr:spPr>
    </xdr:pic>
    <xdr:clientData fLocksWithSheet="0"/>
  </xdr:twoCellAnchor>
  <xdr:twoCellAnchor editAs="oneCell">
    <xdr:from>
      <xdr:col>6</xdr:col>
      <xdr:colOff>9525</xdr:colOff>
      <xdr:row>24</xdr:row>
      <xdr:rowOff>95250</xdr:rowOff>
    </xdr:from>
    <xdr:to>
      <xdr:col>7</xdr:col>
      <xdr:colOff>419100</xdr:colOff>
      <xdr:row>26</xdr:row>
      <xdr:rowOff>161925</xdr:rowOff>
    </xdr:to>
    <xdr:sp macro="" textlink="">
      <xdr:nvSpPr>
        <xdr:cNvPr id="6" name="Text Box 28">
          <a:extLst>
            <a:ext uri="{FF2B5EF4-FFF2-40B4-BE49-F238E27FC236}">
              <a16:creationId xmlns:a16="http://schemas.microsoft.com/office/drawing/2014/main" id="{00000000-0008-0000-0A00-000006000000}"/>
            </a:ext>
          </a:extLst>
        </xdr:cNvPr>
        <xdr:cNvSpPr txBox="1">
          <a:spLocks noChangeArrowheads="1"/>
        </xdr:cNvSpPr>
      </xdr:nvSpPr>
      <xdr:spPr bwMode="auto">
        <a:xfrm>
          <a:off x="1876425" y="4305300"/>
          <a:ext cx="485775" cy="409575"/>
        </a:xfrm>
        <a:prstGeom prst="rect">
          <a:avLst/>
        </a:prstGeom>
        <a:noFill/>
        <a:ln w="9525">
          <a:noFill/>
          <a:miter lim="800000"/>
          <a:headEnd/>
          <a:tailEnd/>
        </a:ln>
      </xdr:spPr>
      <xdr:txBody>
        <a:bodyPr vertOverflow="clip" wrap="square" lIns="36576" tIns="22860" rIns="0" bIns="0" anchor="t" upright="1"/>
        <a:lstStyle/>
        <a:p>
          <a:pPr algn="l" rtl="0">
            <a:defRPr sz="1000"/>
          </a:pPr>
          <a:r>
            <a:rPr lang="en-US" sz="1200" b="0" i="0" u="none" strike="noStrike" baseline="0">
              <a:solidFill>
                <a:srgbClr val="FF0000"/>
              </a:solidFill>
              <a:latin typeface="Arial"/>
              <a:cs typeface="Arial"/>
            </a:rPr>
            <a:t>Site</a:t>
          </a:r>
        </a:p>
      </xdr:txBody>
    </xdr:sp>
    <xdr:clientData fLocksWithSheet="0"/>
  </xdr:twoCellAnchor>
  <mc:AlternateContent xmlns:mc="http://schemas.openxmlformats.org/markup-compatibility/2006">
    <mc:Choice xmlns:a14="http://schemas.microsoft.com/office/drawing/2010/main" Requires="a14">
      <xdr:twoCellAnchor editAs="oneCell">
        <xdr:from>
          <xdr:col>31</xdr:col>
          <xdr:colOff>276225</xdr:colOff>
          <xdr:row>8</xdr:row>
          <xdr:rowOff>85725</xdr:rowOff>
        </xdr:from>
        <xdr:to>
          <xdr:col>33</xdr:col>
          <xdr:colOff>247650</xdr:colOff>
          <xdr:row>9</xdr:row>
          <xdr:rowOff>123825</xdr:rowOff>
        </xdr:to>
        <xdr:sp macro="" textlink="">
          <xdr:nvSpPr>
            <xdr:cNvPr id="9219" name="CommandButton1" hidden="1">
              <a:extLst>
                <a:ext uri="{63B3BB69-23CF-44E3-9099-C40C66FF867C}">
                  <a14:compatExt spid="_x0000_s9219"/>
                </a:ext>
                <a:ext uri="{FF2B5EF4-FFF2-40B4-BE49-F238E27FC236}">
                  <a16:creationId xmlns:a16="http://schemas.microsoft.com/office/drawing/2014/main" id="{00000000-0008-0000-0A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276225</xdr:colOff>
          <xdr:row>6</xdr:row>
          <xdr:rowOff>66675</xdr:rowOff>
        </xdr:from>
        <xdr:to>
          <xdr:col>33</xdr:col>
          <xdr:colOff>247650</xdr:colOff>
          <xdr:row>8</xdr:row>
          <xdr:rowOff>9525</xdr:rowOff>
        </xdr:to>
        <xdr:sp macro="" textlink="">
          <xdr:nvSpPr>
            <xdr:cNvPr id="9220" name="CommandButton2" hidden="1">
              <a:extLst>
                <a:ext uri="{63B3BB69-23CF-44E3-9099-C40C66FF867C}">
                  <a14:compatExt spid="_x0000_s9220"/>
                </a:ext>
                <a:ext uri="{FF2B5EF4-FFF2-40B4-BE49-F238E27FC236}">
                  <a16:creationId xmlns:a16="http://schemas.microsoft.com/office/drawing/2014/main" id="{00000000-0008-0000-0A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8</xdr:col>
      <xdr:colOff>74084</xdr:colOff>
      <xdr:row>1</xdr:row>
      <xdr:rowOff>84223</xdr:rowOff>
    </xdr:from>
    <xdr:to>
      <xdr:col>13</xdr:col>
      <xdr:colOff>84667</xdr:colOff>
      <xdr:row>7</xdr:row>
      <xdr:rowOff>168212</xdr:rowOff>
    </xdr:to>
    <xdr:pic>
      <xdr:nvPicPr>
        <xdr:cNvPr id="7" name="Picture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92917" y="137140"/>
          <a:ext cx="1524000" cy="1057655"/>
        </a:xfrm>
        <a:prstGeom prst="rect">
          <a:avLst/>
        </a:prstGeom>
      </xdr:spPr>
    </xdr:pic>
    <xdr:clientData/>
  </xdr:twoCellAnchor>
  <xdr:twoCellAnchor editAs="oneCell">
    <xdr:from>
      <xdr:col>1</xdr:col>
      <xdr:colOff>42334</xdr:colOff>
      <xdr:row>51</xdr:row>
      <xdr:rowOff>31753</xdr:rowOff>
    </xdr:from>
    <xdr:to>
      <xdr:col>5</xdr:col>
      <xdr:colOff>359834</xdr:colOff>
      <xdr:row>59</xdr:row>
      <xdr:rowOff>99335</xdr:rowOff>
    </xdr:to>
    <xdr:pic>
      <xdr:nvPicPr>
        <xdr:cNvPr id="10" name="Picture 9">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167" y="8932336"/>
          <a:ext cx="1682750" cy="85074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33618</xdr:colOff>
      <xdr:row>31</xdr:row>
      <xdr:rowOff>238125</xdr:rowOff>
    </xdr:from>
    <xdr:to>
      <xdr:col>27</xdr:col>
      <xdr:colOff>22411</xdr:colOff>
      <xdr:row>43</xdr:row>
      <xdr:rowOff>56031</xdr:rowOff>
    </xdr:to>
    <xdr:sp macro="" textlink="" fLocksText="0">
      <xdr:nvSpPr>
        <xdr:cNvPr id="2" name="TextBox 1">
          <a:extLst>
            <a:ext uri="{FF2B5EF4-FFF2-40B4-BE49-F238E27FC236}">
              <a16:creationId xmlns:a16="http://schemas.microsoft.com/office/drawing/2014/main" id="{00000000-0008-0000-0B00-000002000000}"/>
            </a:ext>
          </a:extLst>
        </xdr:cNvPr>
        <xdr:cNvSpPr txBox="1"/>
      </xdr:nvSpPr>
      <xdr:spPr>
        <a:xfrm>
          <a:off x="243168" y="6934200"/>
          <a:ext cx="5903818" cy="177053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u="sng"/>
            <a:t>TBM Descriptions:</a:t>
          </a:r>
        </a:p>
        <a:p>
          <a:r>
            <a:rPr lang="en-US" sz="1100"/>
            <a:t>TBM #1: </a:t>
          </a:r>
          <a:r>
            <a:rPr lang="en-US" sz="1100" baseline="0"/>
            <a:t>  Elev. = </a:t>
          </a:r>
        </a:p>
        <a:p>
          <a:endParaRPr lang="en-US" sz="1100" b="0" baseline="0"/>
        </a:p>
        <a:p>
          <a:endParaRPr lang="en-US" sz="1100" baseline="0"/>
        </a:p>
        <a:p>
          <a:endParaRPr lang="en-US" sz="1100" baseline="0"/>
        </a:p>
        <a:p>
          <a:endParaRPr lang="en-US" sz="1100" baseline="0"/>
        </a:p>
        <a:p>
          <a:endParaRPr lang="en-US" sz="1100" baseline="0"/>
        </a:p>
        <a:p>
          <a:endParaRPr lang="en-US" sz="1100" baseline="0"/>
        </a:p>
        <a:p>
          <a:endParaRPr lang="en-US" sz="1100" baseline="0"/>
        </a:p>
        <a:p>
          <a:endParaRPr lang="en-US" sz="1100" baseline="0"/>
        </a:p>
      </xdr:txBody>
    </xdr:sp>
    <xdr:clientData fLocksWithSheet="0"/>
  </xdr:twoCellAnchor>
  <xdr:twoCellAnchor editAs="oneCell">
    <xdr:from>
      <xdr:col>1</xdr:col>
      <xdr:colOff>38100</xdr:colOff>
      <xdr:row>45</xdr:row>
      <xdr:rowOff>47625</xdr:rowOff>
    </xdr:from>
    <xdr:to>
      <xdr:col>5</xdr:col>
      <xdr:colOff>349250</xdr:colOff>
      <xdr:row>53</xdr:row>
      <xdr:rowOff>117324</xdr:rowOff>
    </xdr:to>
    <xdr:pic>
      <xdr:nvPicPr>
        <xdr:cNvPr id="5" name="Picture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 y="8915400"/>
          <a:ext cx="1682750" cy="85074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38100</xdr:colOff>
      <xdr:row>0</xdr:row>
      <xdr:rowOff>66675</xdr:rowOff>
    </xdr:from>
    <xdr:to>
      <xdr:col>17</xdr:col>
      <xdr:colOff>133350</xdr:colOff>
      <xdr:row>39</xdr:row>
      <xdr:rowOff>19050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mc:AlternateContent xmlns:mc="http://schemas.openxmlformats.org/markup-compatibility/2006">
    <mc:Choice xmlns:a14="http://schemas.microsoft.com/office/drawing/2010/main" Requires="a14">
      <xdr:twoCellAnchor editAs="oneCell">
        <xdr:from>
          <xdr:col>18</xdr:col>
          <xdr:colOff>371475</xdr:colOff>
          <xdr:row>5</xdr:row>
          <xdr:rowOff>133350</xdr:rowOff>
        </xdr:from>
        <xdr:to>
          <xdr:col>20</xdr:col>
          <xdr:colOff>342900</xdr:colOff>
          <xdr:row>7</xdr:row>
          <xdr:rowOff>104775</xdr:rowOff>
        </xdr:to>
        <xdr:sp macro="" textlink="">
          <xdr:nvSpPr>
            <xdr:cNvPr id="10242" name="CommandButton1" hidden="1">
              <a:extLst>
                <a:ext uri="{63B3BB69-23CF-44E3-9099-C40C66FF867C}">
                  <a14:compatExt spid="_x0000_s10242"/>
                </a:ext>
                <a:ext uri="{FF2B5EF4-FFF2-40B4-BE49-F238E27FC236}">
                  <a16:creationId xmlns:a16="http://schemas.microsoft.com/office/drawing/2014/main" id="{00000000-0008-0000-0C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371475</xdr:colOff>
          <xdr:row>3</xdr:row>
          <xdr:rowOff>85725</xdr:rowOff>
        </xdr:from>
        <xdr:to>
          <xdr:col>20</xdr:col>
          <xdr:colOff>342900</xdr:colOff>
          <xdr:row>5</xdr:row>
          <xdr:rowOff>57150</xdr:rowOff>
        </xdr:to>
        <xdr:sp macro="" textlink="">
          <xdr:nvSpPr>
            <xdr:cNvPr id="10243" name="CommandButton2" hidden="1">
              <a:extLst>
                <a:ext uri="{63B3BB69-23CF-44E3-9099-C40C66FF867C}">
                  <a14:compatExt spid="_x0000_s10243"/>
                </a:ext>
                <a:ext uri="{FF2B5EF4-FFF2-40B4-BE49-F238E27FC236}">
                  <a16:creationId xmlns:a16="http://schemas.microsoft.com/office/drawing/2014/main" id="{00000000-0008-0000-0C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66675</xdr:colOff>
      <xdr:row>40</xdr:row>
      <xdr:rowOff>66675</xdr:rowOff>
    </xdr:from>
    <xdr:to>
      <xdr:col>2</xdr:col>
      <xdr:colOff>530225</xdr:colOff>
      <xdr:row>45</xdr:row>
      <xdr:rowOff>107799</xdr:rowOff>
    </xdr:to>
    <xdr:pic>
      <xdr:nvPicPr>
        <xdr:cNvPr id="6" name="Picture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75" y="6553200"/>
          <a:ext cx="1682750" cy="850749"/>
        </a:xfrm>
        <a:prstGeom prst="rect">
          <a:avLst/>
        </a:prstGeom>
      </xdr:spPr>
    </xdr:pic>
    <xdr:clientData/>
  </xdr:twoCellAnchor>
</xdr:wsDr>
</file>

<file path=xl/drawings/drawing15.xml><?xml version="1.0" encoding="utf-8"?>
<c:userShapes xmlns:c="http://schemas.openxmlformats.org/drawingml/2006/chart">
  <cdr:relSizeAnchor xmlns:cdr="http://schemas.openxmlformats.org/drawingml/2006/chartDrawing">
    <cdr:from>
      <cdr:x>0.99454</cdr:x>
      <cdr:y>0.99218</cdr:y>
    </cdr:from>
    <cdr:to>
      <cdr:x>0.99454</cdr:x>
      <cdr:y>0.99218</cdr:y>
    </cdr:to>
    <cdr:sp macro="" textlink="[2]Plan!$T$48">
      <cdr:nvSpPr>
        <cdr:cNvPr id="242692" name="Text Box 4"/>
        <cdr:cNvSpPr txBox="1">
          <a:spLocks xmlns:a="http://schemas.openxmlformats.org/drawingml/2006/main" noChangeArrowheads="1" noTextEdit="1"/>
        </cdr:cNvSpPr>
      </cdr:nvSpPr>
      <cdr:spPr bwMode="auto">
        <a:xfrm xmlns:a="http://schemas.openxmlformats.org/drawingml/2006/main">
          <a:off x="8785225" y="604202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fld id="{AFE16256-8117-4BF2-8CE0-A73C5D23A4E9}" type="TxLink">
            <a:rPr lang="en-US" sz="800" b="0" i="1" u="none" strike="noStrike" baseline="0">
              <a:solidFill>
                <a:srgbClr val="000000"/>
              </a:solidFill>
              <a:latin typeface="Arial"/>
              <a:cs typeface="Arial"/>
            </a:rPr>
            <a:pPr algn="l" rtl="0">
              <a:defRPr sz="1000"/>
            </a:pPr>
            <a:t>12-11</a:t>
          </a:fld>
          <a:endParaRPr lang="en-US" sz="800" b="0" i="1" u="none" strike="noStrike" baseline="0">
            <a:solidFill>
              <a:srgbClr val="000000"/>
            </a:solidFill>
            <a:latin typeface="Arial"/>
            <a:cs typeface="Arial"/>
          </a:endParaRPr>
        </a:p>
      </cdr:txBody>
    </cdr:sp>
  </cdr:relSizeAnchor>
  <cdr:relSizeAnchor xmlns:cdr="http://schemas.openxmlformats.org/drawingml/2006/chartDrawing">
    <cdr:from>
      <cdr:x>0.99454</cdr:x>
      <cdr:y>0.98898</cdr:y>
    </cdr:from>
    <cdr:to>
      <cdr:x>0.99454</cdr:x>
      <cdr:y>0.98898</cdr:y>
    </cdr:to>
    <cdr:sp macro="" textlink="">
      <cdr:nvSpPr>
        <cdr:cNvPr id="242693" name="Text Box 5"/>
        <cdr:cNvSpPr txBox="1">
          <a:spLocks xmlns:a="http://schemas.openxmlformats.org/drawingml/2006/main" noChangeArrowheads="1"/>
        </cdr:cNvSpPr>
      </cdr:nvSpPr>
      <cdr:spPr bwMode="auto">
        <a:xfrm xmlns:a="http://schemas.openxmlformats.org/drawingml/2006/main">
          <a:off x="8785225" y="6022554"/>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US" sz="1325" b="0" i="0" u="none" strike="noStrike" baseline="0">
              <a:solidFill>
                <a:srgbClr val="000000"/>
              </a:solidFill>
              <a:latin typeface="Arial"/>
              <a:cs typeface="Arial"/>
            </a:rPr>
            <a:t>Sheet         of</a:t>
          </a:r>
        </a:p>
      </cdr:txBody>
    </cdr:sp>
  </cdr:relSizeAnchor>
  <cdr:relSizeAnchor xmlns:cdr="http://schemas.openxmlformats.org/drawingml/2006/chartDrawing">
    <cdr:from>
      <cdr:x>0.99454</cdr:x>
      <cdr:y>0.99218</cdr:y>
    </cdr:from>
    <cdr:to>
      <cdr:x>0.99454</cdr:x>
      <cdr:y>0.99218</cdr:y>
    </cdr:to>
    <cdr:sp macro="" textlink="#REF!">
      <cdr:nvSpPr>
        <cdr:cNvPr id="242694" name="Text Box 6"/>
        <cdr:cNvSpPr txBox="1">
          <a:spLocks xmlns:a="http://schemas.openxmlformats.org/drawingml/2006/main" noChangeArrowheads="1" noTextEdit="1"/>
        </cdr:cNvSpPr>
      </cdr:nvSpPr>
      <cdr:spPr bwMode="auto">
        <a:xfrm xmlns:a="http://schemas.openxmlformats.org/drawingml/2006/main">
          <a:off x="8785225" y="6042025"/>
          <a:ext cx="0" cy="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0">
            <a:defRPr sz="1000"/>
          </a:pPr>
          <a:fld id="{A5A67100-2A52-4A1B-9691-AF64F81366A5}" type="TxLink">
            <a:rPr lang="en-US" sz="700" b="0" i="0" u="none" strike="noStrike" baseline="0">
              <a:solidFill>
                <a:srgbClr val="000000"/>
              </a:solidFill>
              <a:latin typeface="Arial"/>
              <a:cs typeface="Arial"/>
            </a:rPr>
            <a:pPr algn="l" rtl="0">
              <a:defRPr sz="1000"/>
            </a:pPr>
            <a:t>4</a:t>
          </a:fld>
          <a:endParaRPr lang="en-US" sz="700" b="0" i="0" u="none" strike="noStrike" baseline="0">
            <a:solidFill>
              <a:srgbClr val="000000"/>
            </a:solidFill>
            <a:latin typeface="Arial"/>
            <a:cs typeface="Arial"/>
          </a:endParaRPr>
        </a:p>
      </cdr:txBody>
    </cdr:sp>
  </cdr:relSizeAnchor>
</c:userShapes>
</file>

<file path=xl/drawings/drawing16.xml><?xml version="1.0" encoding="utf-8"?>
<xdr:wsDr xmlns:xdr="http://schemas.openxmlformats.org/drawingml/2006/spreadsheetDrawing" xmlns:a="http://schemas.openxmlformats.org/drawingml/2006/main">
  <xdr:twoCellAnchor>
    <xdr:from>
      <xdr:col>1</xdr:col>
      <xdr:colOff>38101</xdr:colOff>
      <xdr:row>2</xdr:row>
      <xdr:rowOff>95251</xdr:rowOff>
    </xdr:from>
    <xdr:to>
      <xdr:col>29</xdr:col>
      <xdr:colOff>142876</xdr:colOff>
      <xdr:row>15</xdr:row>
      <xdr:rowOff>0</xdr:rowOff>
    </xdr:to>
    <xdr:graphicFrame macro="">
      <xdr:nvGraphicFramePr>
        <xdr:cNvPr id="7" name="Chart 6">
          <a:extLst>
            <a:ext uri="{FF2B5EF4-FFF2-40B4-BE49-F238E27FC236}">
              <a16:creationId xmlns:a16="http://schemas.microsoft.com/office/drawing/2014/main" id="{00000000-0008-0000-0D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47625</xdr:colOff>
      <xdr:row>16</xdr:row>
      <xdr:rowOff>95250</xdr:rowOff>
    </xdr:from>
    <xdr:to>
      <xdr:col>30</xdr:col>
      <xdr:colOff>0</xdr:colOff>
      <xdr:row>29</xdr:row>
      <xdr:rowOff>85724</xdr:rowOff>
    </xdr:to>
    <xdr:graphicFrame macro="">
      <xdr:nvGraphicFramePr>
        <xdr:cNvPr id="8" name="Chart 7">
          <a:extLst>
            <a:ext uri="{FF2B5EF4-FFF2-40B4-BE49-F238E27FC236}">
              <a16:creationId xmlns:a16="http://schemas.microsoft.com/office/drawing/2014/main" id="{00000000-0008-0000-0D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28575</xdr:colOff>
      <xdr:row>31</xdr:row>
      <xdr:rowOff>95250</xdr:rowOff>
    </xdr:from>
    <xdr:to>
      <xdr:col>29</xdr:col>
      <xdr:colOff>133350</xdr:colOff>
      <xdr:row>45</xdr:row>
      <xdr:rowOff>9524</xdr:rowOff>
    </xdr:to>
    <xdr:graphicFrame macro="">
      <xdr:nvGraphicFramePr>
        <xdr:cNvPr id="9" name="Chart 8">
          <a:extLst>
            <a:ext uri="{FF2B5EF4-FFF2-40B4-BE49-F238E27FC236}">
              <a16:creationId xmlns:a16="http://schemas.microsoft.com/office/drawing/2014/main" id="{00000000-0008-0000-0D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oneCell">
        <xdr:from>
          <xdr:col>31</xdr:col>
          <xdr:colOff>276225</xdr:colOff>
          <xdr:row>8</xdr:row>
          <xdr:rowOff>85725</xdr:rowOff>
        </xdr:from>
        <xdr:to>
          <xdr:col>33</xdr:col>
          <xdr:colOff>247650</xdr:colOff>
          <xdr:row>9</xdr:row>
          <xdr:rowOff>123825</xdr:rowOff>
        </xdr:to>
        <xdr:sp macro="" textlink="">
          <xdr:nvSpPr>
            <xdr:cNvPr id="15362" name="CommandButton1" hidden="1">
              <a:extLst>
                <a:ext uri="{63B3BB69-23CF-44E3-9099-C40C66FF867C}">
                  <a14:compatExt spid="_x0000_s15362"/>
                </a:ext>
                <a:ext uri="{FF2B5EF4-FFF2-40B4-BE49-F238E27FC236}">
                  <a16:creationId xmlns:a16="http://schemas.microsoft.com/office/drawing/2014/main" id="{00000000-0008-0000-0D00-000002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276225</xdr:colOff>
          <xdr:row>6</xdr:row>
          <xdr:rowOff>66675</xdr:rowOff>
        </xdr:from>
        <xdr:to>
          <xdr:col>33</xdr:col>
          <xdr:colOff>247650</xdr:colOff>
          <xdr:row>8</xdr:row>
          <xdr:rowOff>9525</xdr:rowOff>
        </xdr:to>
        <xdr:sp macro="" textlink="">
          <xdr:nvSpPr>
            <xdr:cNvPr id="15363" name="CommandButton2" hidden="1">
              <a:extLst>
                <a:ext uri="{63B3BB69-23CF-44E3-9099-C40C66FF867C}">
                  <a14:compatExt spid="_x0000_s15363"/>
                </a:ext>
                <a:ext uri="{FF2B5EF4-FFF2-40B4-BE49-F238E27FC236}">
                  <a16:creationId xmlns:a16="http://schemas.microsoft.com/office/drawing/2014/main" id="{00000000-0008-0000-0D00-000003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38100</xdr:colOff>
      <xdr:row>51</xdr:row>
      <xdr:rowOff>47625</xdr:rowOff>
    </xdr:from>
    <xdr:to>
      <xdr:col>5</xdr:col>
      <xdr:colOff>349250</xdr:colOff>
      <xdr:row>59</xdr:row>
      <xdr:rowOff>117324</xdr:rowOff>
    </xdr:to>
    <xdr:pic>
      <xdr:nvPicPr>
        <xdr:cNvPr id="10" name="Picture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5" y="9010650"/>
          <a:ext cx="1682750" cy="850749"/>
        </a:xfrm>
        <a:prstGeom prst="rect">
          <a:avLst/>
        </a:prstGeom>
      </xdr:spPr>
    </xdr:pic>
    <xdr:clientData/>
  </xdr:twoCellAnchor>
  <xdr:twoCellAnchor>
    <xdr:from>
      <xdr:col>1</xdr:col>
      <xdr:colOff>38101</xdr:colOff>
      <xdr:row>62</xdr:row>
      <xdr:rowOff>95251</xdr:rowOff>
    </xdr:from>
    <xdr:to>
      <xdr:col>29</xdr:col>
      <xdr:colOff>142876</xdr:colOff>
      <xdr:row>75</xdr:row>
      <xdr:rowOff>0</xdr:rowOff>
    </xdr:to>
    <xdr:graphicFrame macro="">
      <xdr:nvGraphicFramePr>
        <xdr:cNvPr id="11" name="Chart 10">
          <a:extLst>
            <a:ext uri="{FF2B5EF4-FFF2-40B4-BE49-F238E27FC236}">
              <a16:creationId xmlns:a16="http://schemas.microsoft.com/office/drawing/2014/main" id="{00000000-0008-0000-0D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47625</xdr:colOff>
      <xdr:row>76</xdr:row>
      <xdr:rowOff>95250</xdr:rowOff>
    </xdr:from>
    <xdr:to>
      <xdr:col>30</xdr:col>
      <xdr:colOff>0</xdr:colOff>
      <xdr:row>89</xdr:row>
      <xdr:rowOff>85724</xdr:rowOff>
    </xdr:to>
    <xdr:graphicFrame macro="">
      <xdr:nvGraphicFramePr>
        <xdr:cNvPr id="12" name="Chart 11">
          <a:extLst>
            <a:ext uri="{FF2B5EF4-FFF2-40B4-BE49-F238E27FC236}">
              <a16:creationId xmlns:a16="http://schemas.microsoft.com/office/drawing/2014/main" id="{00000000-0008-0000-0D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28575</xdr:colOff>
      <xdr:row>91</xdr:row>
      <xdr:rowOff>95250</xdr:rowOff>
    </xdr:from>
    <xdr:to>
      <xdr:col>29</xdr:col>
      <xdr:colOff>133350</xdr:colOff>
      <xdr:row>105</xdr:row>
      <xdr:rowOff>9524</xdr:rowOff>
    </xdr:to>
    <xdr:graphicFrame macro="">
      <xdr:nvGraphicFramePr>
        <xdr:cNvPr id="13" name="Chart 12">
          <a:extLst>
            <a:ext uri="{FF2B5EF4-FFF2-40B4-BE49-F238E27FC236}">
              <a16:creationId xmlns:a16="http://schemas.microsoft.com/office/drawing/2014/main" id="{00000000-0008-0000-0D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1</xdr:col>
      <xdr:colOff>28575</xdr:colOff>
      <xdr:row>111</xdr:row>
      <xdr:rowOff>66675</xdr:rowOff>
    </xdr:from>
    <xdr:to>
      <xdr:col>5</xdr:col>
      <xdr:colOff>339725</xdr:colOff>
      <xdr:row>119</xdr:row>
      <xdr:rowOff>136374</xdr:rowOff>
    </xdr:to>
    <xdr:pic>
      <xdr:nvPicPr>
        <xdr:cNvPr id="15" name="Picture 14">
          <a:extLst>
            <a:ext uri="{FF2B5EF4-FFF2-40B4-BE49-F238E27FC236}">
              <a16:creationId xmlns:a16="http://schemas.microsoft.com/office/drawing/2014/main" id="{00000000-0008-0000-0D00-00000F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3350" y="19030950"/>
          <a:ext cx="1682750" cy="85074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38101</xdr:colOff>
      <xdr:row>2</xdr:row>
      <xdr:rowOff>95251</xdr:rowOff>
    </xdr:from>
    <xdr:to>
      <xdr:col>29</xdr:col>
      <xdr:colOff>142876</xdr:colOff>
      <xdr:row>15</xdr:row>
      <xdr:rowOff>0</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47625</xdr:colOff>
      <xdr:row>16</xdr:row>
      <xdr:rowOff>95250</xdr:rowOff>
    </xdr:from>
    <xdr:to>
      <xdr:col>30</xdr:col>
      <xdr:colOff>0</xdr:colOff>
      <xdr:row>29</xdr:row>
      <xdr:rowOff>85724</xdr:rowOff>
    </xdr:to>
    <xdr:graphicFrame macro="">
      <xdr:nvGraphicFramePr>
        <xdr:cNvPr id="3" name="Chart 2">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28575</xdr:colOff>
      <xdr:row>31</xdr:row>
      <xdr:rowOff>95250</xdr:rowOff>
    </xdr:from>
    <xdr:to>
      <xdr:col>29</xdr:col>
      <xdr:colOff>133350</xdr:colOff>
      <xdr:row>45</xdr:row>
      <xdr:rowOff>9524</xdr:rowOff>
    </xdr:to>
    <xdr:graphicFrame macro="">
      <xdr:nvGraphicFramePr>
        <xdr:cNvPr id="4" name="Chart 3">
          <a:extLst>
            <a:ext uri="{FF2B5EF4-FFF2-40B4-BE49-F238E27FC236}">
              <a16:creationId xmlns:a16="http://schemas.microsoft.com/office/drawing/2014/main" id="{00000000-0008-0000-0E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31</xdr:col>
      <xdr:colOff>438150</xdr:colOff>
      <xdr:row>9</xdr:row>
      <xdr:rowOff>247650</xdr:rowOff>
    </xdr:from>
    <xdr:to>
      <xdr:col>31</xdr:col>
      <xdr:colOff>552450</xdr:colOff>
      <xdr:row>14</xdr:row>
      <xdr:rowOff>85725</xdr:rowOff>
    </xdr:to>
    <xdr:sp macro="" textlink="">
      <xdr:nvSpPr>
        <xdr:cNvPr id="5" name="Rounded Rectangle 4">
          <a:extLst>
            <a:ext uri="{FF2B5EF4-FFF2-40B4-BE49-F238E27FC236}">
              <a16:creationId xmlns:a16="http://schemas.microsoft.com/office/drawing/2014/main" id="{00000000-0008-0000-0E00-000005000000}"/>
            </a:ext>
          </a:extLst>
        </xdr:cNvPr>
        <xdr:cNvSpPr/>
      </xdr:nvSpPr>
      <xdr:spPr>
        <a:xfrm>
          <a:off x="7010400" y="1704975"/>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xdr:twoCellAnchor>
    <xdr:from>
      <xdr:col>31</xdr:col>
      <xdr:colOff>428625</xdr:colOff>
      <xdr:row>36</xdr:row>
      <xdr:rowOff>28575</xdr:rowOff>
    </xdr:from>
    <xdr:to>
      <xdr:col>31</xdr:col>
      <xdr:colOff>542925</xdr:colOff>
      <xdr:row>40</xdr:row>
      <xdr:rowOff>114300</xdr:rowOff>
    </xdr:to>
    <xdr:sp macro="" textlink="">
      <xdr:nvSpPr>
        <xdr:cNvPr id="6" name="Rounded Rectangle 5">
          <a:extLst>
            <a:ext uri="{FF2B5EF4-FFF2-40B4-BE49-F238E27FC236}">
              <a16:creationId xmlns:a16="http://schemas.microsoft.com/office/drawing/2014/main" id="{00000000-0008-0000-0E00-000006000000}"/>
            </a:ext>
          </a:extLst>
        </xdr:cNvPr>
        <xdr:cNvSpPr/>
      </xdr:nvSpPr>
      <xdr:spPr>
        <a:xfrm>
          <a:off x="7000875" y="6419850"/>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xdr:twoCellAnchor>
    <xdr:from>
      <xdr:col>32</xdr:col>
      <xdr:colOff>66675</xdr:colOff>
      <xdr:row>20</xdr:row>
      <xdr:rowOff>171450</xdr:rowOff>
    </xdr:from>
    <xdr:to>
      <xdr:col>32</xdr:col>
      <xdr:colOff>180975</xdr:colOff>
      <xdr:row>25</xdr:row>
      <xdr:rowOff>76200</xdr:rowOff>
    </xdr:to>
    <xdr:sp macro="" textlink="">
      <xdr:nvSpPr>
        <xdr:cNvPr id="7" name="Rounded Rectangle 6">
          <a:extLst>
            <a:ext uri="{FF2B5EF4-FFF2-40B4-BE49-F238E27FC236}">
              <a16:creationId xmlns:a16="http://schemas.microsoft.com/office/drawing/2014/main" id="{00000000-0008-0000-0E00-000007000000}"/>
            </a:ext>
          </a:extLst>
        </xdr:cNvPr>
        <xdr:cNvSpPr/>
      </xdr:nvSpPr>
      <xdr:spPr>
        <a:xfrm>
          <a:off x="7248525" y="3686175"/>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mc:AlternateContent xmlns:mc="http://schemas.openxmlformats.org/markup-compatibility/2006">
    <mc:Choice xmlns:a14="http://schemas.microsoft.com/office/drawing/2010/main" Requires="a14">
      <xdr:twoCellAnchor editAs="oneCell">
        <xdr:from>
          <xdr:col>31</xdr:col>
          <xdr:colOff>276225</xdr:colOff>
          <xdr:row>8</xdr:row>
          <xdr:rowOff>85725</xdr:rowOff>
        </xdr:from>
        <xdr:to>
          <xdr:col>33</xdr:col>
          <xdr:colOff>247650</xdr:colOff>
          <xdr:row>9</xdr:row>
          <xdr:rowOff>123825</xdr:rowOff>
        </xdr:to>
        <xdr:sp macro="" textlink="">
          <xdr:nvSpPr>
            <xdr:cNvPr id="16386" name="CommandButton1" hidden="1">
              <a:extLst>
                <a:ext uri="{63B3BB69-23CF-44E3-9099-C40C66FF867C}">
                  <a14:compatExt spid="_x0000_s16386"/>
                </a:ext>
                <a:ext uri="{FF2B5EF4-FFF2-40B4-BE49-F238E27FC236}">
                  <a16:creationId xmlns:a16="http://schemas.microsoft.com/office/drawing/2014/main" id="{00000000-0008-0000-0E00-000002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276225</xdr:colOff>
          <xdr:row>6</xdr:row>
          <xdr:rowOff>66675</xdr:rowOff>
        </xdr:from>
        <xdr:to>
          <xdr:col>33</xdr:col>
          <xdr:colOff>247650</xdr:colOff>
          <xdr:row>8</xdr:row>
          <xdr:rowOff>9525</xdr:rowOff>
        </xdr:to>
        <xdr:sp macro="" textlink="">
          <xdr:nvSpPr>
            <xdr:cNvPr id="16387" name="CommandButton2" hidden="1">
              <a:extLst>
                <a:ext uri="{63B3BB69-23CF-44E3-9099-C40C66FF867C}">
                  <a14:compatExt spid="_x0000_s16387"/>
                </a:ext>
                <a:ext uri="{FF2B5EF4-FFF2-40B4-BE49-F238E27FC236}">
                  <a16:creationId xmlns:a16="http://schemas.microsoft.com/office/drawing/2014/main" id="{00000000-0008-0000-0E00-000003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38100</xdr:colOff>
      <xdr:row>51</xdr:row>
      <xdr:rowOff>47625</xdr:rowOff>
    </xdr:from>
    <xdr:to>
      <xdr:col>5</xdr:col>
      <xdr:colOff>349250</xdr:colOff>
      <xdr:row>59</xdr:row>
      <xdr:rowOff>117324</xdr:rowOff>
    </xdr:to>
    <xdr:pic>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5" y="9010650"/>
          <a:ext cx="1682750" cy="850749"/>
        </a:xfrm>
        <a:prstGeom prst="rect">
          <a:avLst/>
        </a:prstGeom>
      </xdr:spPr>
    </xdr:pic>
    <xdr:clientData/>
  </xdr:twoCellAnchor>
  <xdr:twoCellAnchor>
    <xdr:from>
      <xdr:col>1</xdr:col>
      <xdr:colOff>38101</xdr:colOff>
      <xdr:row>62</xdr:row>
      <xdr:rowOff>95251</xdr:rowOff>
    </xdr:from>
    <xdr:to>
      <xdr:col>29</xdr:col>
      <xdr:colOff>142876</xdr:colOff>
      <xdr:row>75</xdr:row>
      <xdr:rowOff>0</xdr:rowOff>
    </xdr:to>
    <xdr:graphicFrame macro="">
      <xdr:nvGraphicFramePr>
        <xdr:cNvPr id="12" name="Chart 11">
          <a:extLst>
            <a:ext uri="{FF2B5EF4-FFF2-40B4-BE49-F238E27FC236}">
              <a16:creationId xmlns:a16="http://schemas.microsoft.com/office/drawing/2014/main" id="{00000000-0008-0000-0E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47625</xdr:colOff>
      <xdr:row>76</xdr:row>
      <xdr:rowOff>95250</xdr:rowOff>
    </xdr:from>
    <xdr:to>
      <xdr:col>30</xdr:col>
      <xdr:colOff>0</xdr:colOff>
      <xdr:row>89</xdr:row>
      <xdr:rowOff>85724</xdr:rowOff>
    </xdr:to>
    <xdr:graphicFrame macro="">
      <xdr:nvGraphicFramePr>
        <xdr:cNvPr id="13" name="Chart 12">
          <a:extLst>
            <a:ext uri="{FF2B5EF4-FFF2-40B4-BE49-F238E27FC236}">
              <a16:creationId xmlns:a16="http://schemas.microsoft.com/office/drawing/2014/main" id="{00000000-0008-0000-0E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28575</xdr:colOff>
      <xdr:row>91</xdr:row>
      <xdr:rowOff>95250</xdr:rowOff>
    </xdr:from>
    <xdr:to>
      <xdr:col>29</xdr:col>
      <xdr:colOff>133350</xdr:colOff>
      <xdr:row>105</xdr:row>
      <xdr:rowOff>9524</xdr:rowOff>
    </xdr:to>
    <xdr:graphicFrame macro="">
      <xdr:nvGraphicFramePr>
        <xdr:cNvPr id="14" name="Chart 13">
          <a:extLst>
            <a:ext uri="{FF2B5EF4-FFF2-40B4-BE49-F238E27FC236}">
              <a16:creationId xmlns:a16="http://schemas.microsoft.com/office/drawing/2014/main" id="{00000000-0008-0000-0E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31</xdr:col>
      <xdr:colOff>514350</xdr:colOff>
      <xdr:row>68</xdr:row>
      <xdr:rowOff>161925</xdr:rowOff>
    </xdr:from>
    <xdr:to>
      <xdr:col>32</xdr:col>
      <xdr:colOff>19050</xdr:colOff>
      <xdr:row>72</xdr:row>
      <xdr:rowOff>57150</xdr:rowOff>
    </xdr:to>
    <xdr:sp macro="" textlink="">
      <xdr:nvSpPr>
        <xdr:cNvPr id="16" name="Rounded Rectangle 15">
          <a:extLst>
            <a:ext uri="{FF2B5EF4-FFF2-40B4-BE49-F238E27FC236}">
              <a16:creationId xmlns:a16="http://schemas.microsoft.com/office/drawing/2014/main" id="{00000000-0008-0000-0E00-000010000000}"/>
            </a:ext>
          </a:extLst>
        </xdr:cNvPr>
        <xdr:cNvSpPr/>
      </xdr:nvSpPr>
      <xdr:spPr>
        <a:xfrm>
          <a:off x="7086600" y="11382375"/>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xdr:twoCellAnchor>
    <xdr:from>
      <xdr:col>31</xdr:col>
      <xdr:colOff>571500</xdr:colOff>
      <xdr:row>84</xdr:row>
      <xdr:rowOff>114300</xdr:rowOff>
    </xdr:from>
    <xdr:to>
      <xdr:col>32</xdr:col>
      <xdr:colOff>76200</xdr:colOff>
      <xdr:row>89</xdr:row>
      <xdr:rowOff>38100</xdr:rowOff>
    </xdr:to>
    <xdr:sp macro="" textlink="">
      <xdr:nvSpPr>
        <xdr:cNvPr id="17" name="Rounded Rectangle 16">
          <a:extLst>
            <a:ext uri="{FF2B5EF4-FFF2-40B4-BE49-F238E27FC236}">
              <a16:creationId xmlns:a16="http://schemas.microsoft.com/office/drawing/2014/main" id="{00000000-0008-0000-0E00-000011000000}"/>
            </a:ext>
          </a:extLst>
        </xdr:cNvPr>
        <xdr:cNvSpPr/>
      </xdr:nvSpPr>
      <xdr:spPr>
        <a:xfrm>
          <a:off x="7143750" y="14373225"/>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xdr:twoCellAnchor>
    <xdr:from>
      <xdr:col>31</xdr:col>
      <xdr:colOff>552450</xdr:colOff>
      <xdr:row>98</xdr:row>
      <xdr:rowOff>114300</xdr:rowOff>
    </xdr:from>
    <xdr:to>
      <xdr:col>32</xdr:col>
      <xdr:colOff>57150</xdr:colOff>
      <xdr:row>103</xdr:row>
      <xdr:rowOff>95250</xdr:rowOff>
    </xdr:to>
    <xdr:sp macro="" textlink="">
      <xdr:nvSpPr>
        <xdr:cNvPr id="18" name="Rounded Rectangle 17">
          <a:extLst>
            <a:ext uri="{FF2B5EF4-FFF2-40B4-BE49-F238E27FC236}">
              <a16:creationId xmlns:a16="http://schemas.microsoft.com/office/drawing/2014/main" id="{00000000-0008-0000-0E00-000012000000}"/>
            </a:ext>
          </a:extLst>
        </xdr:cNvPr>
        <xdr:cNvSpPr/>
      </xdr:nvSpPr>
      <xdr:spPr>
        <a:xfrm>
          <a:off x="7124700" y="16887825"/>
          <a:ext cx="114300" cy="809625"/>
        </a:xfrm>
        <a:prstGeom prst="roundRect">
          <a:avLst/>
        </a:prstGeom>
        <a:solidFill>
          <a:srgbClr val="F79646"/>
        </a:solidFill>
        <a:ln w="6350" cap="flat" cmpd="sng" algn="ctr">
          <a:solidFill>
            <a:srgbClr val="000000"/>
          </a:solid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sz="1100"/>
        </a:p>
      </xdr:txBody>
    </xdr:sp>
    <xdr:clientData/>
  </xdr:twoCellAnchor>
  <xdr:twoCellAnchor editAs="oneCell">
    <xdr:from>
      <xdr:col>1</xdr:col>
      <xdr:colOff>38100</xdr:colOff>
      <xdr:row>111</xdr:row>
      <xdr:rowOff>38100</xdr:rowOff>
    </xdr:from>
    <xdr:to>
      <xdr:col>5</xdr:col>
      <xdr:colOff>349250</xdr:colOff>
      <xdr:row>119</xdr:row>
      <xdr:rowOff>117324</xdr:rowOff>
    </xdr:to>
    <xdr:pic>
      <xdr:nvPicPr>
        <xdr:cNvPr id="19" name="Picture 18">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5" y="19021425"/>
          <a:ext cx="1682750" cy="85074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47625</xdr:colOff>
      <xdr:row>1</xdr:row>
      <xdr:rowOff>66675</xdr:rowOff>
    </xdr:from>
    <xdr:to>
      <xdr:col>15</xdr:col>
      <xdr:colOff>189059</xdr:colOff>
      <xdr:row>14</xdr:row>
      <xdr:rowOff>95250</xdr:rowOff>
    </xdr:to>
    <xdr:pic>
      <xdr:nvPicPr>
        <xdr:cNvPr id="2" name="Picture 1" descr="Basin Details Layout1 (1).jpg">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srcRect l="23218" t="32663" r="21780" b="28090"/>
        <a:stretch>
          <a:fillRect/>
        </a:stretch>
      </xdr:blipFill>
      <xdr:spPr>
        <a:xfrm>
          <a:off x="152400" y="114300"/>
          <a:ext cx="4370534" cy="2409825"/>
        </a:xfrm>
        <a:prstGeom prst="rect">
          <a:avLst/>
        </a:prstGeom>
      </xdr:spPr>
    </xdr:pic>
    <xdr:clientData/>
  </xdr:twoCellAnchor>
  <xdr:twoCellAnchor editAs="oneCell">
    <xdr:from>
      <xdr:col>13</xdr:col>
      <xdr:colOff>133350</xdr:colOff>
      <xdr:row>1</xdr:row>
      <xdr:rowOff>30598</xdr:rowOff>
    </xdr:from>
    <xdr:to>
      <xdr:col>29</xdr:col>
      <xdr:colOff>104775</xdr:colOff>
      <xdr:row>13</xdr:row>
      <xdr:rowOff>112276</xdr:rowOff>
    </xdr:to>
    <xdr:pic>
      <xdr:nvPicPr>
        <xdr:cNvPr id="3" name="Picture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162425" y="78223"/>
          <a:ext cx="2324100" cy="2281953"/>
        </a:xfrm>
        <a:prstGeom prst="rect">
          <a:avLst/>
        </a:prstGeom>
      </xdr:spPr>
    </xdr:pic>
    <xdr:clientData/>
  </xdr:twoCellAnchor>
  <xdr:twoCellAnchor editAs="oneCell">
    <xdr:from>
      <xdr:col>2</xdr:col>
      <xdr:colOff>352425</xdr:colOff>
      <xdr:row>28</xdr:row>
      <xdr:rowOff>95250</xdr:rowOff>
    </xdr:from>
    <xdr:to>
      <xdr:col>24</xdr:col>
      <xdr:colOff>28580</xdr:colOff>
      <xdr:row>36</xdr:row>
      <xdr:rowOff>110527</xdr:rowOff>
    </xdr:to>
    <xdr:pic>
      <xdr:nvPicPr>
        <xdr:cNvPr id="4" name="Picture 3" descr="Basin Details Layout1 (3).jpg">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cstate="print"/>
        <a:srcRect l="12595" t="45833" r="23011" b="30637"/>
        <a:stretch>
          <a:fillRect/>
        </a:stretch>
      </xdr:blipFill>
      <xdr:spPr>
        <a:xfrm>
          <a:off x="561975" y="5038725"/>
          <a:ext cx="5181605" cy="1463077"/>
        </a:xfrm>
        <a:prstGeom prst="rect">
          <a:avLst/>
        </a:prstGeom>
      </xdr:spPr>
    </xdr:pic>
    <xdr:clientData/>
  </xdr:twoCellAnchor>
  <xdr:twoCellAnchor editAs="oneCell">
    <xdr:from>
      <xdr:col>4</xdr:col>
      <xdr:colOff>104775</xdr:colOff>
      <xdr:row>14</xdr:row>
      <xdr:rowOff>38100</xdr:rowOff>
    </xdr:from>
    <xdr:to>
      <xdr:col>8</xdr:col>
      <xdr:colOff>342900</xdr:colOff>
      <xdr:row>16</xdr:row>
      <xdr:rowOff>28575</xdr:rowOff>
    </xdr:to>
    <xdr:pic>
      <xdr:nvPicPr>
        <xdr:cNvPr id="5" name="Picture 4" descr="Basin Details Layout1 (1).jpg">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1" cstate="print"/>
        <a:srcRect l="45910" t="71047" r="34551" b="23213"/>
        <a:stretch>
          <a:fillRect/>
        </a:stretch>
      </xdr:blipFill>
      <xdr:spPr>
        <a:xfrm>
          <a:off x="1314450" y="2466975"/>
          <a:ext cx="1552575" cy="352425"/>
        </a:xfrm>
        <a:prstGeom prst="rect">
          <a:avLst/>
        </a:prstGeom>
      </xdr:spPr>
    </xdr:pic>
    <xdr:clientData/>
  </xdr:twoCellAnchor>
  <xdr:twoCellAnchor editAs="oneCell">
    <xdr:from>
      <xdr:col>17</xdr:col>
      <xdr:colOff>19050</xdr:colOff>
      <xdr:row>14</xdr:row>
      <xdr:rowOff>57150</xdr:rowOff>
    </xdr:from>
    <xdr:to>
      <xdr:col>27</xdr:col>
      <xdr:colOff>28575</xdr:colOff>
      <xdr:row>16</xdr:row>
      <xdr:rowOff>19050</xdr:rowOff>
    </xdr:to>
    <xdr:pic>
      <xdr:nvPicPr>
        <xdr:cNvPr id="6" name="Picture 5" descr="Basin Details Layout1 (2).jpg">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4" cstate="print"/>
        <a:srcRect l="34402" t="70738" r="46898" b="23988"/>
        <a:stretch>
          <a:fillRect/>
        </a:stretch>
      </xdr:blipFill>
      <xdr:spPr>
        <a:xfrm>
          <a:off x="4695825" y="2486025"/>
          <a:ext cx="1485900" cy="3238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31</xdr:col>
          <xdr:colOff>276225</xdr:colOff>
          <xdr:row>8</xdr:row>
          <xdr:rowOff>85725</xdr:rowOff>
        </xdr:from>
        <xdr:to>
          <xdr:col>33</xdr:col>
          <xdr:colOff>247650</xdr:colOff>
          <xdr:row>9</xdr:row>
          <xdr:rowOff>123825</xdr:rowOff>
        </xdr:to>
        <xdr:sp macro="" textlink="">
          <xdr:nvSpPr>
            <xdr:cNvPr id="12290" name="CommandButton1" hidden="1">
              <a:extLst>
                <a:ext uri="{63B3BB69-23CF-44E3-9099-C40C66FF867C}">
                  <a14:compatExt spid="_x0000_s12290"/>
                </a:ext>
                <a:ext uri="{FF2B5EF4-FFF2-40B4-BE49-F238E27FC236}">
                  <a16:creationId xmlns:a16="http://schemas.microsoft.com/office/drawing/2014/main" id="{00000000-0008-0000-0F00-000002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276225</xdr:colOff>
          <xdr:row>6</xdr:row>
          <xdr:rowOff>66675</xdr:rowOff>
        </xdr:from>
        <xdr:to>
          <xdr:col>33</xdr:col>
          <xdr:colOff>247650</xdr:colOff>
          <xdr:row>8</xdr:row>
          <xdr:rowOff>9525</xdr:rowOff>
        </xdr:to>
        <xdr:sp macro="" textlink="">
          <xdr:nvSpPr>
            <xdr:cNvPr id="12291" name="CommandButton2" hidden="1">
              <a:extLst>
                <a:ext uri="{63B3BB69-23CF-44E3-9099-C40C66FF867C}">
                  <a14:compatExt spid="_x0000_s12291"/>
                </a:ext>
                <a:ext uri="{FF2B5EF4-FFF2-40B4-BE49-F238E27FC236}">
                  <a16:creationId xmlns:a16="http://schemas.microsoft.com/office/drawing/2014/main" id="{00000000-0008-0000-0F00-000003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28575</xdr:colOff>
      <xdr:row>51</xdr:row>
      <xdr:rowOff>57150</xdr:rowOff>
    </xdr:from>
    <xdr:to>
      <xdr:col>5</xdr:col>
      <xdr:colOff>339725</xdr:colOff>
      <xdr:row>59</xdr:row>
      <xdr:rowOff>126849</xdr:rowOff>
    </xdr:to>
    <xdr:pic>
      <xdr:nvPicPr>
        <xdr:cNvPr id="10" name="Picture 9">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350" y="9020175"/>
          <a:ext cx="1682750" cy="85074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31</xdr:col>
          <xdr:colOff>276225</xdr:colOff>
          <xdr:row>8</xdr:row>
          <xdr:rowOff>85725</xdr:rowOff>
        </xdr:from>
        <xdr:to>
          <xdr:col>33</xdr:col>
          <xdr:colOff>247650</xdr:colOff>
          <xdr:row>9</xdr:row>
          <xdr:rowOff>123825</xdr:rowOff>
        </xdr:to>
        <xdr:sp macro="" textlink="">
          <xdr:nvSpPr>
            <xdr:cNvPr id="19457" name="CommandButton1" hidden="1">
              <a:extLst>
                <a:ext uri="{63B3BB69-23CF-44E3-9099-C40C66FF867C}">
                  <a14:compatExt spid="_x0000_s19457"/>
                </a:ext>
                <a:ext uri="{FF2B5EF4-FFF2-40B4-BE49-F238E27FC236}">
                  <a16:creationId xmlns:a16="http://schemas.microsoft.com/office/drawing/2014/main" id="{00000000-0008-0000-1000-00000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276225</xdr:colOff>
          <xdr:row>6</xdr:row>
          <xdr:rowOff>66675</xdr:rowOff>
        </xdr:from>
        <xdr:to>
          <xdr:col>33</xdr:col>
          <xdr:colOff>247650</xdr:colOff>
          <xdr:row>8</xdr:row>
          <xdr:rowOff>9525</xdr:rowOff>
        </xdr:to>
        <xdr:sp macro="" textlink="">
          <xdr:nvSpPr>
            <xdr:cNvPr id="19458" name="CommandButton2" hidden="1">
              <a:extLst>
                <a:ext uri="{63B3BB69-23CF-44E3-9099-C40C66FF867C}">
                  <a14:compatExt spid="_x0000_s19458"/>
                </a:ext>
                <a:ext uri="{FF2B5EF4-FFF2-40B4-BE49-F238E27FC236}">
                  <a16:creationId xmlns:a16="http://schemas.microsoft.com/office/drawing/2014/main" id="{00000000-0008-0000-1000-00000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47624</xdr:colOff>
      <xdr:row>1</xdr:row>
      <xdr:rowOff>76199</xdr:rowOff>
    </xdr:from>
    <xdr:to>
      <xdr:col>29</xdr:col>
      <xdr:colOff>127963</xdr:colOff>
      <xdr:row>20</xdr:row>
      <xdr:rowOff>9524</xdr:rowOff>
    </xdr:to>
    <xdr:pic>
      <xdr:nvPicPr>
        <xdr:cNvPr id="9" name="Picture 8">
          <a:extLst>
            <a:ext uri="{FF2B5EF4-FFF2-40B4-BE49-F238E27FC236}">
              <a16:creationId xmlns:a16="http://schemas.microsoft.com/office/drawing/2014/main" id="{00000000-0008-0000-1000-000009000000}"/>
            </a:ext>
          </a:extLst>
        </xdr:cNvPr>
        <xdr:cNvPicPr>
          <a:picLocks noChangeAspect="1"/>
        </xdr:cNvPicPr>
      </xdr:nvPicPr>
      <xdr:blipFill rotWithShape="1">
        <a:blip xmlns:r="http://schemas.openxmlformats.org/officeDocument/2006/relationships" r:embed="rId1"/>
        <a:srcRect l="2608" t="16189" r="2789"/>
        <a:stretch/>
      </xdr:blipFill>
      <xdr:spPr>
        <a:xfrm>
          <a:off x="152399" y="123824"/>
          <a:ext cx="6357314" cy="3400425"/>
        </a:xfrm>
        <a:prstGeom prst="rect">
          <a:avLst/>
        </a:prstGeom>
      </xdr:spPr>
    </xdr:pic>
    <xdr:clientData/>
  </xdr:twoCellAnchor>
  <xdr:twoCellAnchor editAs="oneCell">
    <xdr:from>
      <xdr:col>5</xdr:col>
      <xdr:colOff>38101</xdr:colOff>
      <xdr:row>30</xdr:row>
      <xdr:rowOff>167313</xdr:rowOff>
    </xdr:from>
    <xdr:to>
      <xdr:col>19</xdr:col>
      <xdr:colOff>161926</xdr:colOff>
      <xdr:row>48</xdr:row>
      <xdr:rowOff>9143</xdr:rowOff>
    </xdr:to>
    <xdr:pic>
      <xdr:nvPicPr>
        <xdr:cNvPr id="10" name="Picture 9">
          <a:extLst>
            <a:ext uri="{FF2B5EF4-FFF2-40B4-BE49-F238E27FC236}">
              <a16:creationId xmlns:a16="http://schemas.microsoft.com/office/drawing/2014/main" id="{00000000-0008-0000-1000-00000A000000}"/>
            </a:ext>
          </a:extLst>
        </xdr:cNvPr>
        <xdr:cNvPicPr>
          <a:picLocks noChangeAspect="1"/>
        </xdr:cNvPicPr>
      </xdr:nvPicPr>
      <xdr:blipFill>
        <a:blip xmlns:r="http://schemas.openxmlformats.org/officeDocument/2006/relationships" r:embed="rId2"/>
        <a:stretch>
          <a:fillRect/>
        </a:stretch>
      </xdr:blipFill>
      <xdr:spPr>
        <a:xfrm>
          <a:off x="1514476" y="5472738"/>
          <a:ext cx="3695700" cy="2851730"/>
        </a:xfrm>
        <a:prstGeom prst="rect">
          <a:avLst/>
        </a:prstGeom>
      </xdr:spPr>
    </xdr:pic>
    <xdr:clientData/>
  </xdr:twoCellAnchor>
  <xdr:twoCellAnchor editAs="oneCell">
    <xdr:from>
      <xdr:col>1</xdr:col>
      <xdr:colOff>28575</xdr:colOff>
      <xdr:row>51</xdr:row>
      <xdr:rowOff>47625</xdr:rowOff>
    </xdr:from>
    <xdr:to>
      <xdr:col>5</xdr:col>
      <xdr:colOff>339725</xdr:colOff>
      <xdr:row>59</xdr:row>
      <xdr:rowOff>117324</xdr:rowOff>
    </xdr:to>
    <xdr:pic>
      <xdr:nvPicPr>
        <xdr:cNvPr id="7" name="Picture 6">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3350" y="9010650"/>
          <a:ext cx="1682750" cy="8507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NGINEERING\Training\2013\Conservation%20Application\WASCOB\Field%20Site\WASCOB_v5.10_Field%20Site.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lan"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ASCOB 1"/>
      <sheetName val="WASCOB 2"/>
      <sheetName val="WASCOB 3"/>
      <sheetName val="Tile Design"/>
      <sheetName val="Offsets"/>
      <sheetName val="Survey Data"/>
      <sheetName val="Earthwork"/>
      <sheetName val="Cover"/>
      <sheetName val="Quantities"/>
      <sheetName val="Profile"/>
      <sheetName val="Basin Profiles"/>
      <sheetName val="Sections"/>
      <sheetName val="Detail Sheet"/>
      <sheetName val="Detail Sheet 2"/>
      <sheetName val="Tile Cut Sheet"/>
      <sheetName val="Defaults"/>
      <sheetName val="Help"/>
    </sheetNames>
    <sheetDataSet>
      <sheetData sheetId="0">
        <row r="5">
          <cell r="B5" t="str">
            <v>Rock</v>
          </cell>
        </row>
        <row r="12">
          <cell r="B12" t="str">
            <v>10-year</v>
          </cell>
        </row>
        <row r="23">
          <cell r="G23" t="str">
            <v>Upper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Aitkin</v>
          </cell>
          <cell r="C2">
            <v>2.15</v>
          </cell>
          <cell r="D2">
            <v>2.5299999999999998</v>
          </cell>
          <cell r="E2">
            <v>3.26</v>
          </cell>
          <cell r="F2">
            <v>3.85</v>
          </cell>
          <cell r="G2">
            <v>4.43</v>
          </cell>
          <cell r="H2">
            <v>4.95</v>
          </cell>
          <cell r="I2">
            <v>5.45</v>
          </cell>
        </row>
        <row r="3">
          <cell r="B3" t="str">
            <v>Anoka</v>
          </cell>
          <cell r="C3">
            <v>2.2999999999999998</v>
          </cell>
          <cell r="D3">
            <v>2.7</v>
          </cell>
          <cell r="E3">
            <v>3.5</v>
          </cell>
          <cell r="F3">
            <v>4.0999999999999996</v>
          </cell>
          <cell r="G3">
            <v>4.7</v>
          </cell>
          <cell r="H3">
            <v>5.25</v>
          </cell>
          <cell r="I3">
            <v>5.85</v>
          </cell>
        </row>
        <row r="4">
          <cell r="B4" t="str">
            <v>Becker</v>
          </cell>
          <cell r="C4">
            <v>1.98</v>
          </cell>
          <cell r="D4">
            <v>2.38</v>
          </cell>
          <cell r="E4">
            <v>3.15</v>
          </cell>
          <cell r="F4">
            <v>3.65</v>
          </cell>
          <cell r="G4">
            <v>4.24</v>
          </cell>
          <cell r="H4">
            <v>4.75</v>
          </cell>
          <cell r="I4">
            <v>5.34</v>
          </cell>
        </row>
        <row r="5">
          <cell r="B5" t="str">
            <v>Beltrami</v>
          </cell>
          <cell r="C5">
            <v>1.95</v>
          </cell>
          <cell r="D5">
            <v>2.2999999999999998</v>
          </cell>
          <cell r="E5">
            <v>3.05</v>
          </cell>
          <cell r="F5">
            <v>3.5</v>
          </cell>
          <cell r="G5">
            <v>4.0999999999999996</v>
          </cell>
          <cell r="H5">
            <v>4.55</v>
          </cell>
          <cell r="I5">
            <v>5.0999999999999996</v>
          </cell>
        </row>
        <row r="6">
          <cell r="B6" t="str">
            <v>Benton</v>
          </cell>
          <cell r="C6">
            <v>2.23</v>
          </cell>
          <cell r="D6">
            <v>2.62</v>
          </cell>
          <cell r="E6">
            <v>3.41</v>
          </cell>
          <cell r="F6">
            <v>4</v>
          </cell>
          <cell r="G6">
            <v>4.59</v>
          </cell>
          <cell r="H6">
            <v>5.13</v>
          </cell>
          <cell r="I6">
            <v>5.72</v>
          </cell>
        </row>
        <row r="7">
          <cell r="B7" t="str">
            <v>Big Stone</v>
          </cell>
          <cell r="C7">
            <v>2.08</v>
          </cell>
          <cell r="D7">
            <v>2.48</v>
          </cell>
          <cell r="E7">
            <v>3.3</v>
          </cell>
          <cell r="F7">
            <v>3.83</v>
          </cell>
          <cell r="G7">
            <v>4.43</v>
          </cell>
          <cell r="H7">
            <v>5.03</v>
          </cell>
          <cell r="I7">
            <v>5.6</v>
          </cell>
        </row>
        <row r="8">
          <cell r="B8" t="str">
            <v>Blue Earth</v>
          </cell>
          <cell r="C8">
            <v>2.4</v>
          </cell>
          <cell r="D8">
            <v>2.85</v>
          </cell>
          <cell r="E8">
            <v>3.7</v>
          </cell>
          <cell r="F8">
            <v>4.3</v>
          </cell>
          <cell r="G8">
            <v>4.95</v>
          </cell>
          <cell r="H8">
            <v>5.5</v>
          </cell>
          <cell r="I8">
            <v>6.15</v>
          </cell>
        </row>
        <row r="9">
          <cell r="B9" t="str">
            <v>Brown</v>
          </cell>
          <cell r="C9">
            <v>2.35</v>
          </cell>
          <cell r="D9">
            <v>2.78</v>
          </cell>
          <cell r="E9">
            <v>3.61</v>
          </cell>
          <cell r="F9">
            <v>4.2300000000000004</v>
          </cell>
          <cell r="G9">
            <v>4.8499999999999996</v>
          </cell>
          <cell r="H9">
            <v>5.44</v>
          </cell>
          <cell r="I9">
            <v>6.05</v>
          </cell>
        </row>
        <row r="10">
          <cell r="B10" t="str">
            <v>Carlton</v>
          </cell>
          <cell r="C10">
            <v>2.2000000000000002</v>
          </cell>
          <cell r="D10">
            <v>2.56</v>
          </cell>
          <cell r="E10">
            <v>3.27</v>
          </cell>
          <cell r="F10">
            <v>3.86</v>
          </cell>
          <cell r="G10">
            <v>4.3899999999999997</v>
          </cell>
          <cell r="H10">
            <v>4.9000000000000004</v>
          </cell>
          <cell r="I10">
            <v>5.38</v>
          </cell>
        </row>
        <row r="11">
          <cell r="B11" t="str">
            <v>Carver</v>
          </cell>
          <cell r="C11">
            <v>2.2999999999999998</v>
          </cell>
          <cell r="D11">
            <v>2.75</v>
          </cell>
          <cell r="E11">
            <v>3.55</v>
          </cell>
          <cell r="F11">
            <v>4.2</v>
          </cell>
          <cell r="G11">
            <v>4.8</v>
          </cell>
          <cell r="H11">
            <v>5.35</v>
          </cell>
          <cell r="I11">
            <v>5.95</v>
          </cell>
        </row>
        <row r="12">
          <cell r="B12" t="str">
            <v>Cass</v>
          </cell>
          <cell r="C12">
            <v>2.0499999999999998</v>
          </cell>
          <cell r="D12">
            <v>2.44</v>
          </cell>
          <cell r="E12">
            <v>3.22</v>
          </cell>
          <cell r="F12">
            <v>3.73</v>
          </cell>
          <cell r="G12">
            <v>4.3</v>
          </cell>
          <cell r="H12">
            <v>4.84</v>
          </cell>
          <cell r="I12">
            <v>5.39</v>
          </cell>
        </row>
        <row r="13">
          <cell r="B13" t="str">
            <v>Chippewa</v>
          </cell>
          <cell r="C13">
            <v>2.2000000000000002</v>
          </cell>
          <cell r="D13">
            <v>2.6</v>
          </cell>
          <cell r="E13">
            <v>3.42</v>
          </cell>
          <cell r="F13">
            <v>4</v>
          </cell>
          <cell r="G13">
            <v>4.5999999999999996</v>
          </cell>
          <cell r="H13">
            <v>5.2</v>
          </cell>
          <cell r="I13">
            <v>5.75</v>
          </cell>
        </row>
        <row r="14">
          <cell r="B14" t="str">
            <v>Chisago</v>
          </cell>
          <cell r="C14">
            <v>2.2999999999999998</v>
          </cell>
          <cell r="D14">
            <v>2.7</v>
          </cell>
          <cell r="E14">
            <v>3.45</v>
          </cell>
          <cell r="F14">
            <v>4.03</v>
          </cell>
          <cell r="G14">
            <v>4.62</v>
          </cell>
          <cell r="H14">
            <v>5.13</v>
          </cell>
          <cell r="I14">
            <v>5.72</v>
          </cell>
        </row>
        <row r="15">
          <cell r="B15" t="str">
            <v>Clay</v>
          </cell>
          <cell r="C15">
            <v>1.95</v>
          </cell>
          <cell r="D15">
            <v>2.35</v>
          </cell>
          <cell r="E15">
            <v>3.05</v>
          </cell>
          <cell r="F15">
            <v>3.6</v>
          </cell>
          <cell r="G15">
            <v>4.1500000000000004</v>
          </cell>
          <cell r="H15">
            <v>4.6500000000000004</v>
          </cell>
          <cell r="I15">
            <v>5.25</v>
          </cell>
        </row>
        <row r="16">
          <cell r="B16" t="str">
            <v>Clearwater</v>
          </cell>
          <cell r="C16">
            <v>1.95</v>
          </cell>
          <cell r="D16">
            <v>2.3199999999999998</v>
          </cell>
          <cell r="E16">
            <v>3.09</v>
          </cell>
          <cell r="F16">
            <v>3.57</v>
          </cell>
          <cell r="G16">
            <v>4.1399999999999997</v>
          </cell>
          <cell r="H16">
            <v>4.62</v>
          </cell>
          <cell r="I16">
            <v>5.2</v>
          </cell>
        </row>
        <row r="17">
          <cell r="B17" t="str">
            <v>Cook</v>
          </cell>
          <cell r="C17">
            <v>2.08</v>
          </cell>
          <cell r="D17">
            <v>2.37</v>
          </cell>
          <cell r="E17">
            <v>3.09</v>
          </cell>
          <cell r="F17">
            <v>3.5</v>
          </cell>
          <cell r="G17">
            <v>3.95</v>
          </cell>
          <cell r="H17">
            <v>4.5</v>
          </cell>
          <cell r="I17">
            <v>4.8</v>
          </cell>
        </row>
        <row r="18">
          <cell r="B18" t="str">
            <v>Cottonwood</v>
          </cell>
          <cell r="C18">
            <v>2.35</v>
          </cell>
          <cell r="D18">
            <v>2.8</v>
          </cell>
          <cell r="E18">
            <v>3.65</v>
          </cell>
          <cell r="F18">
            <v>4.25</v>
          </cell>
          <cell r="G18">
            <v>4.87</v>
          </cell>
          <cell r="H18">
            <v>5.5</v>
          </cell>
          <cell r="I18">
            <v>6.08</v>
          </cell>
        </row>
        <row r="19">
          <cell r="B19" t="str">
            <v>Crow Wing</v>
          </cell>
          <cell r="C19">
            <v>2.13</v>
          </cell>
          <cell r="D19">
            <v>2.52</v>
          </cell>
          <cell r="E19">
            <v>3.29</v>
          </cell>
          <cell r="F19">
            <v>3.85</v>
          </cell>
          <cell r="G19">
            <v>4.43</v>
          </cell>
          <cell r="H19">
            <v>4.95</v>
          </cell>
          <cell r="I19">
            <v>5.53</v>
          </cell>
        </row>
        <row r="20">
          <cell r="B20" t="str">
            <v>Dakota</v>
          </cell>
          <cell r="C20">
            <v>2.4</v>
          </cell>
          <cell r="D20">
            <v>2.8</v>
          </cell>
          <cell r="E20">
            <v>3.6</v>
          </cell>
          <cell r="F20">
            <v>4.2</v>
          </cell>
          <cell r="G20">
            <v>4.8499999999999996</v>
          </cell>
          <cell r="H20">
            <v>5.35</v>
          </cell>
          <cell r="I20">
            <v>6</v>
          </cell>
        </row>
        <row r="21">
          <cell r="B21" t="str">
            <v>Dodge</v>
          </cell>
          <cell r="C21">
            <v>2.4900000000000002</v>
          </cell>
          <cell r="D21">
            <v>2.9</v>
          </cell>
          <cell r="E21">
            <v>3.7</v>
          </cell>
          <cell r="F21">
            <v>4.33</v>
          </cell>
          <cell r="G21">
            <v>4.95</v>
          </cell>
          <cell r="H21">
            <v>5.49</v>
          </cell>
          <cell r="I21">
            <v>6.17</v>
          </cell>
        </row>
        <row r="22">
          <cell r="B22" t="str">
            <v>Douglas</v>
          </cell>
          <cell r="C22">
            <v>2.1</v>
          </cell>
          <cell r="D22">
            <v>2.4900000000000002</v>
          </cell>
          <cell r="E22">
            <v>3.3</v>
          </cell>
          <cell r="F22">
            <v>3.85</v>
          </cell>
          <cell r="G22">
            <v>4.46</v>
          </cell>
          <cell r="H22">
            <v>5.0199999999999996</v>
          </cell>
          <cell r="I22">
            <v>5.58</v>
          </cell>
        </row>
        <row r="23">
          <cell r="B23" t="str">
            <v>Duluth</v>
          </cell>
          <cell r="C23">
            <v>2.2000000000000002</v>
          </cell>
          <cell r="D23">
            <v>2.5499999999999998</v>
          </cell>
          <cell r="E23">
            <v>3.25</v>
          </cell>
          <cell r="F23">
            <v>3.8</v>
          </cell>
          <cell r="G23">
            <v>4.3</v>
          </cell>
          <cell r="H23">
            <v>4.8</v>
          </cell>
          <cell r="I23">
            <v>5.3</v>
          </cell>
        </row>
        <row r="24">
          <cell r="B24" t="str">
            <v>Faribault</v>
          </cell>
          <cell r="C24">
            <v>2.48</v>
          </cell>
          <cell r="D24">
            <v>2.92</v>
          </cell>
          <cell r="E24">
            <v>3.73</v>
          </cell>
          <cell r="F24">
            <v>4.3899999999999997</v>
          </cell>
          <cell r="G24">
            <v>5.01</v>
          </cell>
          <cell r="H24">
            <v>5.58</v>
          </cell>
          <cell r="I24">
            <v>6.2</v>
          </cell>
        </row>
        <row r="25">
          <cell r="B25" t="str">
            <v>Fillmore</v>
          </cell>
          <cell r="C25">
            <v>2.57</v>
          </cell>
          <cell r="D25">
            <v>2.92</v>
          </cell>
          <cell r="E25">
            <v>3.77</v>
          </cell>
          <cell r="F25">
            <v>4.37</v>
          </cell>
          <cell r="G25">
            <v>4.9800000000000004</v>
          </cell>
          <cell r="H25">
            <v>5.5</v>
          </cell>
          <cell r="I25">
            <v>6.2</v>
          </cell>
        </row>
        <row r="26">
          <cell r="B26" t="str">
            <v>Freeborn</v>
          </cell>
          <cell r="C26">
            <v>2.5099999999999998</v>
          </cell>
          <cell r="D26">
            <v>2.95</v>
          </cell>
          <cell r="E26">
            <v>3.74</v>
          </cell>
          <cell r="F26">
            <v>4.4000000000000004</v>
          </cell>
          <cell r="G26">
            <v>5.0199999999999996</v>
          </cell>
          <cell r="H26">
            <v>5.57</v>
          </cell>
          <cell r="I26">
            <v>6.23</v>
          </cell>
        </row>
        <row r="27">
          <cell r="B27" t="str">
            <v>Goodhue</v>
          </cell>
          <cell r="C27">
            <v>2.4500000000000002</v>
          </cell>
          <cell r="D27">
            <v>2.8</v>
          </cell>
          <cell r="E27">
            <v>3.65</v>
          </cell>
          <cell r="F27">
            <v>4.25</v>
          </cell>
          <cell r="G27">
            <v>4.9000000000000004</v>
          </cell>
          <cell r="H27">
            <v>5.4</v>
          </cell>
          <cell r="I27">
            <v>6.1</v>
          </cell>
        </row>
        <row r="28">
          <cell r="B28" t="str">
            <v>Grant</v>
          </cell>
          <cell r="C28">
            <v>2.0499999999999998</v>
          </cell>
          <cell r="D28">
            <v>2.4500000000000002</v>
          </cell>
          <cell r="E28">
            <v>3.25</v>
          </cell>
          <cell r="F28">
            <v>3.8</v>
          </cell>
          <cell r="G28">
            <v>4.4000000000000004</v>
          </cell>
          <cell r="H28">
            <v>4.95</v>
          </cell>
          <cell r="I28">
            <v>5.55</v>
          </cell>
        </row>
        <row r="29">
          <cell r="B29" t="str">
            <v>Hennepin</v>
          </cell>
          <cell r="C29">
            <v>2.2999999999999998</v>
          </cell>
          <cell r="D29">
            <v>2.75</v>
          </cell>
          <cell r="E29">
            <v>3.55</v>
          </cell>
          <cell r="F29">
            <v>4.1500000000000004</v>
          </cell>
          <cell r="G29">
            <v>4.75</v>
          </cell>
          <cell r="H29">
            <v>5.3</v>
          </cell>
          <cell r="I29">
            <v>5.9</v>
          </cell>
        </row>
        <row r="30">
          <cell r="B30" t="str">
            <v>Houston</v>
          </cell>
          <cell r="C30">
            <v>2.6</v>
          </cell>
          <cell r="D30">
            <v>2.9</v>
          </cell>
          <cell r="E30">
            <v>3.8</v>
          </cell>
          <cell r="F30">
            <v>4.3</v>
          </cell>
          <cell r="G30">
            <v>4.95</v>
          </cell>
          <cell r="H30">
            <v>5.45</v>
          </cell>
          <cell r="I30">
            <v>6.15</v>
          </cell>
        </row>
        <row r="31">
          <cell r="B31" t="str">
            <v>Hubbard</v>
          </cell>
          <cell r="C31">
            <v>2</v>
          </cell>
          <cell r="D31">
            <v>2.4</v>
          </cell>
          <cell r="E31">
            <v>3.2</v>
          </cell>
          <cell r="F31">
            <v>3.7</v>
          </cell>
          <cell r="G31">
            <v>4.25</v>
          </cell>
          <cell r="H31">
            <v>4.75</v>
          </cell>
          <cell r="I31">
            <v>5.35</v>
          </cell>
        </row>
        <row r="32">
          <cell r="B32" t="str">
            <v>Isanti</v>
          </cell>
          <cell r="C32">
            <v>2.2799999999999998</v>
          </cell>
          <cell r="D32">
            <v>2.67</v>
          </cell>
          <cell r="E32">
            <v>3.43</v>
          </cell>
          <cell r="F32">
            <v>4.05</v>
          </cell>
          <cell r="G32">
            <v>4.62</v>
          </cell>
          <cell r="H32">
            <v>5.15</v>
          </cell>
          <cell r="I32">
            <v>5.75</v>
          </cell>
        </row>
        <row r="33">
          <cell r="B33" t="str">
            <v>Itasca</v>
          </cell>
          <cell r="C33">
            <v>2.0499999999999998</v>
          </cell>
          <cell r="D33">
            <v>2.4</v>
          </cell>
          <cell r="E33">
            <v>3.14</v>
          </cell>
          <cell r="F33">
            <v>3.67</v>
          </cell>
          <cell r="G33">
            <v>4.25</v>
          </cell>
          <cell r="H33">
            <v>4.72</v>
          </cell>
          <cell r="I33">
            <v>5.25</v>
          </cell>
        </row>
        <row r="34">
          <cell r="B34" t="str">
            <v>Jackson</v>
          </cell>
          <cell r="C34">
            <v>2.4</v>
          </cell>
          <cell r="D34">
            <v>2.85</v>
          </cell>
          <cell r="E34">
            <v>3.65</v>
          </cell>
          <cell r="F34">
            <v>4.3</v>
          </cell>
          <cell r="G34">
            <v>4.9000000000000004</v>
          </cell>
          <cell r="H34">
            <v>5.53</v>
          </cell>
          <cell r="I34">
            <v>6.1</v>
          </cell>
        </row>
        <row r="35">
          <cell r="B35" t="str">
            <v>Kanabec</v>
          </cell>
          <cell r="C35">
            <v>2.25</v>
          </cell>
          <cell r="D35">
            <v>2.63</v>
          </cell>
          <cell r="E35">
            <v>3.37</v>
          </cell>
          <cell r="F35">
            <v>3.97</v>
          </cell>
          <cell r="G35">
            <v>4.55</v>
          </cell>
          <cell r="H35">
            <v>5.08</v>
          </cell>
          <cell r="I35">
            <v>5.63</v>
          </cell>
        </row>
        <row r="36">
          <cell r="B36" t="str">
            <v>Kandiyohi</v>
          </cell>
          <cell r="C36">
            <v>2.23</v>
          </cell>
          <cell r="D36">
            <v>2.63</v>
          </cell>
          <cell r="E36">
            <v>3.45</v>
          </cell>
          <cell r="F36">
            <v>4.05</v>
          </cell>
          <cell r="G36">
            <v>4.6399999999999997</v>
          </cell>
          <cell r="H36">
            <v>5.22</v>
          </cell>
          <cell r="I36">
            <v>5.8</v>
          </cell>
        </row>
        <row r="37">
          <cell r="B37" t="str">
            <v>Kittson</v>
          </cell>
          <cell r="C37">
            <v>1.83</v>
          </cell>
          <cell r="D37">
            <v>2.12</v>
          </cell>
          <cell r="E37">
            <v>2.8</v>
          </cell>
          <cell r="F37">
            <v>3.34</v>
          </cell>
          <cell r="G37">
            <v>3.87</v>
          </cell>
          <cell r="H37">
            <v>4.38</v>
          </cell>
          <cell r="I37">
            <v>4.84</v>
          </cell>
        </row>
        <row r="38">
          <cell r="B38" t="str">
            <v>Koochiching</v>
          </cell>
          <cell r="C38">
            <v>1.95</v>
          </cell>
          <cell r="D38">
            <v>2.31</v>
          </cell>
          <cell r="E38">
            <v>3</v>
          </cell>
          <cell r="F38">
            <v>3.51</v>
          </cell>
          <cell r="G38">
            <v>4.07</v>
          </cell>
          <cell r="H38">
            <v>4.55</v>
          </cell>
          <cell r="I38">
            <v>5.05</v>
          </cell>
        </row>
        <row r="39">
          <cell r="B39" t="str">
            <v>Lac Qui Parle</v>
          </cell>
          <cell r="C39">
            <v>2.13</v>
          </cell>
          <cell r="D39">
            <v>2.52</v>
          </cell>
          <cell r="E39">
            <v>3.36</v>
          </cell>
          <cell r="F39">
            <v>3.92</v>
          </cell>
          <cell r="G39">
            <v>4.5199999999999996</v>
          </cell>
          <cell r="H39">
            <v>5.12</v>
          </cell>
          <cell r="I39">
            <v>5.7</v>
          </cell>
        </row>
        <row r="40">
          <cell r="B40" t="str">
            <v>Lake</v>
          </cell>
          <cell r="C40">
            <v>2.1</v>
          </cell>
          <cell r="D40">
            <v>2.4</v>
          </cell>
          <cell r="E40">
            <v>3.1</v>
          </cell>
          <cell r="F40">
            <v>3.6</v>
          </cell>
          <cell r="G40">
            <v>4.0999999999999996</v>
          </cell>
          <cell r="H40">
            <v>4.5999999999999996</v>
          </cell>
          <cell r="I40">
            <v>5</v>
          </cell>
        </row>
        <row r="41">
          <cell r="B41" t="str">
            <v>Lake Of The Woods</v>
          </cell>
          <cell r="C41">
            <v>1.9</v>
          </cell>
          <cell r="D41">
            <v>2.21</v>
          </cell>
          <cell r="E41">
            <v>2.92</v>
          </cell>
          <cell r="F41">
            <v>3.44</v>
          </cell>
          <cell r="G41">
            <v>3.97</v>
          </cell>
          <cell r="H41">
            <v>4.46</v>
          </cell>
          <cell r="I41">
            <v>4.97</v>
          </cell>
        </row>
        <row r="42">
          <cell r="B42" t="str">
            <v>LeSueur</v>
          </cell>
          <cell r="C42">
            <v>2.4</v>
          </cell>
          <cell r="D42">
            <v>2.82</v>
          </cell>
          <cell r="E42">
            <v>3.63</v>
          </cell>
          <cell r="F42">
            <v>4.25</v>
          </cell>
          <cell r="G42">
            <v>4.88</v>
          </cell>
          <cell r="H42">
            <v>5.44</v>
          </cell>
          <cell r="I42">
            <v>6.08</v>
          </cell>
        </row>
        <row r="43">
          <cell r="B43" t="str">
            <v>Lincoln</v>
          </cell>
          <cell r="C43">
            <v>2.21</v>
          </cell>
          <cell r="D43">
            <v>2.62</v>
          </cell>
          <cell r="E43">
            <v>3.43</v>
          </cell>
          <cell r="F43">
            <v>4</v>
          </cell>
          <cell r="G43">
            <v>4.63</v>
          </cell>
          <cell r="H43">
            <v>5.25</v>
          </cell>
          <cell r="I43">
            <v>5.8</v>
          </cell>
        </row>
        <row r="44">
          <cell r="B44" t="str">
            <v>Lyon</v>
          </cell>
          <cell r="C44">
            <v>2.25</v>
          </cell>
          <cell r="D44">
            <v>2.65</v>
          </cell>
          <cell r="E44">
            <v>3.5</v>
          </cell>
          <cell r="F44">
            <v>4.07</v>
          </cell>
          <cell r="G44">
            <v>4.6900000000000004</v>
          </cell>
          <cell r="H44">
            <v>5.31</v>
          </cell>
          <cell r="I44">
            <v>5.85</v>
          </cell>
        </row>
        <row r="45">
          <cell r="B45" t="str">
            <v>Mahnomen</v>
          </cell>
          <cell r="C45">
            <v>1.95</v>
          </cell>
          <cell r="D45">
            <v>2.3199999999999998</v>
          </cell>
          <cell r="E45">
            <v>3.07</v>
          </cell>
          <cell r="F45">
            <v>3.56</v>
          </cell>
          <cell r="G45">
            <v>4.1500000000000004</v>
          </cell>
          <cell r="H45">
            <v>4.63</v>
          </cell>
          <cell r="I45">
            <v>5.24</v>
          </cell>
        </row>
        <row r="46">
          <cell r="B46" t="str">
            <v>Mankato</v>
          </cell>
          <cell r="C46">
            <v>2.4</v>
          </cell>
          <cell r="D46">
            <v>2.85</v>
          </cell>
          <cell r="E46">
            <v>3.65</v>
          </cell>
          <cell r="F46">
            <v>4.3</v>
          </cell>
          <cell r="G46">
            <v>4.9000000000000004</v>
          </cell>
          <cell r="H46">
            <v>5.5</v>
          </cell>
          <cell r="I46">
            <v>6.1</v>
          </cell>
        </row>
        <row r="47">
          <cell r="B47" t="str">
            <v>Marshall</v>
          </cell>
          <cell r="C47">
            <v>1.86</v>
          </cell>
          <cell r="D47">
            <v>2.1800000000000002</v>
          </cell>
          <cell r="E47">
            <v>2.9</v>
          </cell>
          <cell r="F47">
            <v>3.4</v>
          </cell>
          <cell r="G47">
            <v>3.95</v>
          </cell>
          <cell r="H47">
            <v>4.4400000000000004</v>
          </cell>
          <cell r="I47">
            <v>4.9800000000000004</v>
          </cell>
        </row>
        <row r="48">
          <cell r="B48" t="str">
            <v>Martin</v>
          </cell>
          <cell r="C48">
            <v>2.42</v>
          </cell>
          <cell r="D48">
            <v>2.9</v>
          </cell>
          <cell r="E48">
            <v>3.71</v>
          </cell>
          <cell r="F48">
            <v>4.3600000000000003</v>
          </cell>
          <cell r="G48">
            <v>4.97</v>
          </cell>
          <cell r="H48">
            <v>5.57</v>
          </cell>
          <cell r="I48">
            <v>6.16</v>
          </cell>
        </row>
        <row r="49">
          <cell r="B49" t="str">
            <v>McLeod</v>
          </cell>
          <cell r="C49">
            <v>2.31</v>
          </cell>
          <cell r="D49">
            <v>2.72</v>
          </cell>
          <cell r="E49">
            <v>3.56</v>
          </cell>
          <cell r="F49">
            <v>4.17</v>
          </cell>
          <cell r="G49">
            <v>4.75</v>
          </cell>
          <cell r="H49">
            <v>5.33</v>
          </cell>
          <cell r="I49">
            <v>5.93</v>
          </cell>
        </row>
        <row r="50">
          <cell r="B50" t="str">
            <v>Meeker</v>
          </cell>
          <cell r="C50">
            <v>2.2599999999999998</v>
          </cell>
          <cell r="D50">
            <v>2.68</v>
          </cell>
          <cell r="E50">
            <v>3.5</v>
          </cell>
          <cell r="F50">
            <v>4.0999999999999996</v>
          </cell>
          <cell r="G50">
            <v>4.67</v>
          </cell>
          <cell r="H50">
            <v>5.25</v>
          </cell>
          <cell r="I50">
            <v>5.84</v>
          </cell>
        </row>
        <row r="51">
          <cell r="B51" t="str">
            <v>Mille Lacs</v>
          </cell>
          <cell r="C51">
            <v>2.23</v>
          </cell>
          <cell r="D51">
            <v>2.62</v>
          </cell>
          <cell r="E51">
            <v>3.39</v>
          </cell>
          <cell r="F51">
            <v>3.99</v>
          </cell>
          <cell r="G51">
            <v>4.55</v>
          </cell>
          <cell r="H51">
            <v>5.0999999999999996</v>
          </cell>
          <cell r="I51">
            <v>5.66</v>
          </cell>
        </row>
        <row r="52">
          <cell r="B52" t="str">
            <v>Moorhead</v>
          </cell>
          <cell r="C52">
            <v>1.95</v>
          </cell>
          <cell r="D52">
            <v>2.2999999999999998</v>
          </cell>
          <cell r="E52">
            <v>3.05</v>
          </cell>
          <cell r="F52">
            <v>3.55</v>
          </cell>
          <cell r="G52">
            <v>4.1500000000000004</v>
          </cell>
          <cell r="H52">
            <v>4.5999999999999996</v>
          </cell>
          <cell r="I52">
            <v>5.25</v>
          </cell>
        </row>
        <row r="53">
          <cell r="B53" t="str">
            <v>Morrison</v>
          </cell>
          <cell r="C53">
            <v>2.17</v>
          </cell>
          <cell r="D53">
            <v>2.58</v>
          </cell>
          <cell r="E53">
            <v>3.35</v>
          </cell>
          <cell r="F53">
            <v>3.94</v>
          </cell>
          <cell r="G53">
            <v>4.5199999999999996</v>
          </cell>
          <cell r="H53">
            <v>5.07</v>
          </cell>
          <cell r="I53">
            <v>5.65</v>
          </cell>
        </row>
        <row r="54">
          <cell r="B54" t="str">
            <v>Mower</v>
          </cell>
          <cell r="C54">
            <v>2.5299999999999998</v>
          </cell>
          <cell r="D54">
            <v>2.94</v>
          </cell>
          <cell r="E54">
            <v>3.75</v>
          </cell>
          <cell r="F54">
            <v>4.4000000000000004</v>
          </cell>
          <cell r="G54">
            <v>5.0199999999999996</v>
          </cell>
          <cell r="H54">
            <v>5.55</v>
          </cell>
          <cell r="I54">
            <v>6.23</v>
          </cell>
        </row>
        <row r="55">
          <cell r="B55" t="str">
            <v>Murray</v>
          </cell>
          <cell r="C55">
            <v>2.2999999999999998</v>
          </cell>
          <cell r="D55">
            <v>2.72</v>
          </cell>
          <cell r="E55">
            <v>3.55</v>
          </cell>
          <cell r="F55">
            <v>4.1500000000000004</v>
          </cell>
          <cell r="G55">
            <v>4.78</v>
          </cell>
          <cell r="H55">
            <v>5.42</v>
          </cell>
          <cell r="I55">
            <v>5.95</v>
          </cell>
        </row>
        <row r="56">
          <cell r="B56" t="str">
            <v>Nicollet</v>
          </cell>
          <cell r="C56">
            <v>2.37</v>
          </cell>
          <cell r="D56">
            <v>2.8</v>
          </cell>
          <cell r="E56">
            <v>3.62</v>
          </cell>
          <cell r="F56">
            <v>4.25</v>
          </cell>
          <cell r="G56">
            <v>4.8499999999999996</v>
          </cell>
          <cell r="H56">
            <v>5.44</v>
          </cell>
          <cell r="I56">
            <v>6.05</v>
          </cell>
        </row>
        <row r="57">
          <cell r="B57" t="str">
            <v>Nobles</v>
          </cell>
          <cell r="C57">
            <v>2.34</v>
          </cell>
          <cell r="D57">
            <v>2.77</v>
          </cell>
          <cell r="E57">
            <v>3.59</v>
          </cell>
          <cell r="F57">
            <v>4.22</v>
          </cell>
          <cell r="G57">
            <v>4.8499999999999996</v>
          </cell>
          <cell r="H57">
            <v>5.48</v>
          </cell>
          <cell r="I57">
            <v>6.04</v>
          </cell>
        </row>
        <row r="58">
          <cell r="B58" t="str">
            <v>Norman</v>
          </cell>
          <cell r="C58">
            <v>1.93</v>
          </cell>
          <cell r="D58">
            <v>2.29</v>
          </cell>
          <cell r="E58">
            <v>3.01</v>
          </cell>
          <cell r="F58">
            <v>3.51</v>
          </cell>
          <cell r="G58">
            <v>4.09</v>
          </cell>
          <cell r="H58">
            <v>4.55</v>
          </cell>
          <cell r="I58">
            <v>5.18</v>
          </cell>
        </row>
        <row r="59">
          <cell r="B59" t="str">
            <v>Olmsted</v>
          </cell>
          <cell r="C59">
            <v>2.5</v>
          </cell>
          <cell r="D59">
            <v>2.9</v>
          </cell>
          <cell r="E59">
            <v>3.7</v>
          </cell>
          <cell r="F59">
            <v>4.3499999999999996</v>
          </cell>
          <cell r="G59">
            <v>4.95</v>
          </cell>
          <cell r="H59">
            <v>5.45</v>
          </cell>
          <cell r="I59">
            <v>6.15</v>
          </cell>
        </row>
        <row r="60">
          <cell r="B60" t="str">
            <v>Otter Tail</v>
          </cell>
          <cell r="C60">
            <v>2.0299999999999998</v>
          </cell>
          <cell r="D60">
            <v>2.4300000000000002</v>
          </cell>
          <cell r="E60">
            <v>3.21</v>
          </cell>
          <cell r="F60">
            <v>3.74</v>
          </cell>
          <cell r="G60">
            <v>4.3099999999999996</v>
          </cell>
          <cell r="H60">
            <v>4.88</v>
          </cell>
          <cell r="I60">
            <v>5.45</v>
          </cell>
        </row>
        <row r="61">
          <cell r="B61" t="str">
            <v>Pennington</v>
          </cell>
          <cell r="C61">
            <v>1.9</v>
          </cell>
          <cell r="D61">
            <v>2.2400000000000002</v>
          </cell>
          <cell r="E61">
            <v>2.95</v>
          </cell>
          <cell r="F61">
            <v>3.46</v>
          </cell>
          <cell r="G61">
            <v>3.98</v>
          </cell>
          <cell r="H61">
            <v>4.47</v>
          </cell>
          <cell r="I61">
            <v>5.08</v>
          </cell>
        </row>
        <row r="62">
          <cell r="B62" t="str">
            <v>Pine</v>
          </cell>
          <cell r="C62">
            <v>2.2400000000000002</v>
          </cell>
          <cell r="D62">
            <v>2.62</v>
          </cell>
          <cell r="E62">
            <v>3.33</v>
          </cell>
          <cell r="F62">
            <v>3.95</v>
          </cell>
          <cell r="G62">
            <v>4.5</v>
          </cell>
          <cell r="H62">
            <v>5.0199999999999996</v>
          </cell>
          <cell r="I62">
            <v>5.5</v>
          </cell>
        </row>
        <row r="63">
          <cell r="B63" t="str">
            <v>Pipestone</v>
          </cell>
          <cell r="C63">
            <v>2.27</v>
          </cell>
          <cell r="D63">
            <v>2.68</v>
          </cell>
          <cell r="E63">
            <v>3.5</v>
          </cell>
          <cell r="F63">
            <v>4.0999999999999996</v>
          </cell>
          <cell r="G63">
            <v>4.7</v>
          </cell>
          <cell r="H63">
            <v>5.35</v>
          </cell>
          <cell r="I63">
            <v>5.9</v>
          </cell>
        </row>
        <row r="64">
          <cell r="B64" t="str">
            <v>Polk</v>
          </cell>
          <cell r="C64">
            <v>1.9</v>
          </cell>
          <cell r="D64">
            <v>2.25</v>
          </cell>
          <cell r="E64">
            <v>2.97</v>
          </cell>
          <cell r="F64">
            <v>3.47</v>
          </cell>
          <cell r="G64">
            <v>4</v>
          </cell>
          <cell r="H64">
            <v>4.5</v>
          </cell>
          <cell r="I64">
            <v>5.0999999999999996</v>
          </cell>
        </row>
        <row r="65">
          <cell r="B65" t="str">
            <v>Pope</v>
          </cell>
          <cell r="C65">
            <v>2.14</v>
          </cell>
          <cell r="D65">
            <v>2.5299999999999998</v>
          </cell>
          <cell r="E65">
            <v>3.35</v>
          </cell>
          <cell r="F65">
            <v>3.92</v>
          </cell>
          <cell r="G65">
            <v>4.5</v>
          </cell>
          <cell r="H65">
            <v>5.0999999999999996</v>
          </cell>
          <cell r="I65">
            <v>5.66</v>
          </cell>
        </row>
        <row r="66">
          <cell r="B66" t="str">
            <v>Ramsey</v>
          </cell>
          <cell r="C66">
            <v>2.4</v>
          </cell>
          <cell r="D66">
            <v>2.75</v>
          </cell>
          <cell r="E66">
            <v>3.55</v>
          </cell>
          <cell r="F66">
            <v>4.1500000000000004</v>
          </cell>
          <cell r="G66">
            <v>4.75</v>
          </cell>
          <cell r="H66">
            <v>5.3</v>
          </cell>
          <cell r="I66">
            <v>5.9</v>
          </cell>
        </row>
        <row r="67">
          <cell r="B67" t="str">
            <v>Red Lake</v>
          </cell>
          <cell r="C67">
            <v>1.92</v>
          </cell>
          <cell r="D67">
            <v>2.25</v>
          </cell>
          <cell r="E67">
            <v>2.98</v>
          </cell>
          <cell r="F67">
            <v>3.46</v>
          </cell>
          <cell r="G67">
            <v>4</v>
          </cell>
          <cell r="H67">
            <v>4.49</v>
          </cell>
          <cell r="I67">
            <v>5.0999999999999996</v>
          </cell>
        </row>
        <row r="68">
          <cell r="B68" t="str">
            <v>Redwood</v>
          </cell>
          <cell r="C68">
            <v>2.2999999999999998</v>
          </cell>
          <cell r="D68">
            <v>2.72</v>
          </cell>
          <cell r="E68">
            <v>3.55</v>
          </cell>
          <cell r="F68">
            <v>4.1500000000000004</v>
          </cell>
          <cell r="G68">
            <v>4.75</v>
          </cell>
          <cell r="H68">
            <v>5.37</v>
          </cell>
          <cell r="I68">
            <v>5.95</v>
          </cell>
        </row>
        <row r="69">
          <cell r="B69" t="str">
            <v>Renville</v>
          </cell>
          <cell r="C69">
            <v>2.2799999999999998</v>
          </cell>
          <cell r="D69">
            <v>2.7</v>
          </cell>
          <cell r="E69">
            <v>3.53</v>
          </cell>
          <cell r="F69">
            <v>4.13</v>
          </cell>
          <cell r="G69">
            <v>4.72</v>
          </cell>
          <cell r="H69">
            <v>5.33</v>
          </cell>
          <cell r="I69">
            <v>5.9</v>
          </cell>
        </row>
        <row r="70">
          <cell r="B70" t="str">
            <v>Rice</v>
          </cell>
          <cell r="C70">
            <v>2.42</v>
          </cell>
          <cell r="D70">
            <v>2.83</v>
          </cell>
          <cell r="E70">
            <v>3.62</v>
          </cell>
          <cell r="F70">
            <v>4.2699999999999996</v>
          </cell>
          <cell r="G70">
            <v>4.9000000000000004</v>
          </cell>
          <cell r="H70">
            <v>5.43</v>
          </cell>
          <cell r="I70">
            <v>6.1</v>
          </cell>
        </row>
        <row r="71">
          <cell r="B71" t="str">
            <v>Rock</v>
          </cell>
          <cell r="C71">
            <v>2.2999999999999998</v>
          </cell>
          <cell r="D71">
            <v>2.7</v>
          </cell>
          <cell r="E71">
            <v>3.53</v>
          </cell>
          <cell r="F71">
            <v>4.1500000000000004</v>
          </cell>
          <cell r="G71">
            <v>4.78</v>
          </cell>
          <cell r="H71">
            <v>5.43</v>
          </cell>
          <cell r="I71">
            <v>5.98</v>
          </cell>
        </row>
        <row r="72">
          <cell r="B72" t="str">
            <v>Rochester</v>
          </cell>
          <cell r="C72">
            <v>2.5</v>
          </cell>
          <cell r="D72">
            <v>2.9</v>
          </cell>
          <cell r="E72">
            <v>3.7</v>
          </cell>
          <cell r="F72">
            <v>4.3499999999999996</v>
          </cell>
          <cell r="G72">
            <v>4.95</v>
          </cell>
          <cell r="H72">
            <v>5.45</v>
          </cell>
          <cell r="I72">
            <v>6.15</v>
          </cell>
        </row>
        <row r="73">
          <cell r="B73" t="str">
            <v>Roseau</v>
          </cell>
          <cell r="C73">
            <v>1.85</v>
          </cell>
          <cell r="D73">
            <v>2.15</v>
          </cell>
          <cell r="E73">
            <v>2.83</v>
          </cell>
          <cell r="F73">
            <v>3.38</v>
          </cell>
          <cell r="G73">
            <v>3.93</v>
          </cell>
          <cell r="H73">
            <v>4.42</v>
          </cell>
          <cell r="I73">
            <v>4.92</v>
          </cell>
        </row>
        <row r="74">
          <cell r="B74" t="str">
            <v>St. Cloud</v>
          </cell>
          <cell r="C74">
            <v>2.25</v>
          </cell>
          <cell r="D74">
            <v>2.65</v>
          </cell>
          <cell r="E74">
            <v>3.45</v>
          </cell>
          <cell r="F74">
            <v>4</v>
          </cell>
          <cell r="G74">
            <v>4.5999999999999996</v>
          </cell>
          <cell r="H74">
            <v>5.15</v>
          </cell>
          <cell r="I74">
            <v>5.75</v>
          </cell>
        </row>
        <row r="75">
          <cell r="B75" t="str">
            <v>St. Louis</v>
          </cell>
          <cell r="C75">
            <v>2.1</v>
          </cell>
          <cell r="D75">
            <v>2.4</v>
          </cell>
          <cell r="E75">
            <v>3.1</v>
          </cell>
          <cell r="F75">
            <v>3.65</v>
          </cell>
          <cell r="G75">
            <v>4.1500000000000004</v>
          </cell>
          <cell r="H75">
            <v>4.6500000000000004</v>
          </cell>
          <cell r="I75">
            <v>5.0999999999999996</v>
          </cell>
        </row>
        <row r="76">
          <cell r="B76" t="str">
            <v>Scott</v>
          </cell>
          <cell r="C76">
            <v>2.4</v>
          </cell>
          <cell r="D76">
            <v>2.8</v>
          </cell>
          <cell r="E76">
            <v>3.6</v>
          </cell>
          <cell r="F76">
            <v>4.2</v>
          </cell>
          <cell r="G76">
            <v>4.8</v>
          </cell>
          <cell r="H76">
            <v>5.35</v>
          </cell>
          <cell r="I76">
            <v>6</v>
          </cell>
        </row>
        <row r="77">
          <cell r="B77" t="str">
            <v>Sherburne</v>
          </cell>
          <cell r="C77">
            <v>2.27</v>
          </cell>
          <cell r="D77">
            <v>2.68</v>
          </cell>
          <cell r="E77">
            <v>3.45</v>
          </cell>
          <cell r="F77">
            <v>4.07</v>
          </cell>
          <cell r="G77">
            <v>4.66</v>
          </cell>
          <cell r="H77">
            <v>5.2</v>
          </cell>
          <cell r="I77">
            <v>5.8</v>
          </cell>
        </row>
        <row r="78">
          <cell r="B78" t="str">
            <v>Sibley</v>
          </cell>
          <cell r="C78">
            <v>2.34</v>
          </cell>
          <cell r="D78">
            <v>2.77</v>
          </cell>
          <cell r="E78">
            <v>3.6</v>
          </cell>
          <cell r="F78">
            <v>4.21</v>
          </cell>
          <cell r="G78">
            <v>4.8099999999999996</v>
          </cell>
          <cell r="H78">
            <v>5.39</v>
          </cell>
          <cell r="I78">
            <v>6</v>
          </cell>
        </row>
        <row r="79">
          <cell r="B79" t="str">
            <v>Stearns</v>
          </cell>
          <cell r="C79">
            <v>2.2000000000000002</v>
          </cell>
          <cell r="D79">
            <v>2.6</v>
          </cell>
          <cell r="E79">
            <v>3.4</v>
          </cell>
          <cell r="F79">
            <v>4</v>
          </cell>
          <cell r="G79">
            <v>4.5999999999999996</v>
          </cell>
          <cell r="H79">
            <v>5.15</v>
          </cell>
          <cell r="I79">
            <v>5.75</v>
          </cell>
        </row>
        <row r="80">
          <cell r="B80" t="str">
            <v>Steele</v>
          </cell>
          <cell r="C80">
            <v>2.48</v>
          </cell>
          <cell r="D80">
            <v>2.9</v>
          </cell>
          <cell r="E80">
            <v>3.69</v>
          </cell>
          <cell r="F80">
            <v>4.33</v>
          </cell>
          <cell r="G80">
            <v>4.9400000000000004</v>
          </cell>
          <cell r="H80">
            <v>5.5</v>
          </cell>
          <cell r="I80">
            <v>6.16</v>
          </cell>
        </row>
        <row r="81">
          <cell r="B81" t="str">
            <v>Stevens</v>
          </cell>
          <cell r="C81">
            <v>2.09</v>
          </cell>
          <cell r="D81">
            <v>2.48</v>
          </cell>
          <cell r="E81">
            <v>3.31</v>
          </cell>
          <cell r="F81">
            <v>3.85</v>
          </cell>
          <cell r="G81">
            <v>4.4400000000000004</v>
          </cell>
          <cell r="H81">
            <v>5.04</v>
          </cell>
          <cell r="I81">
            <v>5.61</v>
          </cell>
        </row>
        <row r="82">
          <cell r="B82" t="str">
            <v>Swift</v>
          </cell>
          <cell r="C82">
            <v>2.15</v>
          </cell>
          <cell r="D82">
            <v>2.5499999999999998</v>
          </cell>
          <cell r="E82">
            <v>3.38</v>
          </cell>
          <cell r="F82">
            <v>3.95</v>
          </cell>
          <cell r="G82">
            <v>4.54</v>
          </cell>
          <cell r="H82">
            <v>5.13</v>
          </cell>
          <cell r="I82">
            <v>5.7</v>
          </cell>
        </row>
        <row r="83">
          <cell r="B83" t="str">
            <v>Todd</v>
          </cell>
          <cell r="C83">
            <v>2.13</v>
          </cell>
          <cell r="D83">
            <v>2.52</v>
          </cell>
          <cell r="E83">
            <v>3.32</v>
          </cell>
          <cell r="F83">
            <v>3.89</v>
          </cell>
          <cell r="G83">
            <v>4.46</v>
          </cell>
          <cell r="H83">
            <v>5.03</v>
          </cell>
          <cell r="I83">
            <v>5.6</v>
          </cell>
        </row>
        <row r="84">
          <cell r="B84" t="str">
            <v>Traverse</v>
          </cell>
          <cell r="C84">
            <v>2.04</v>
          </cell>
          <cell r="D84">
            <v>2.4500000000000002</v>
          </cell>
          <cell r="E84">
            <v>3.23</v>
          </cell>
          <cell r="F84">
            <v>3.76</v>
          </cell>
          <cell r="G84">
            <v>4.3600000000000003</v>
          </cell>
          <cell r="H84">
            <v>4.95</v>
          </cell>
          <cell r="I84">
            <v>5.5</v>
          </cell>
        </row>
        <row r="85">
          <cell r="B85" t="str">
            <v>Wabasha</v>
          </cell>
          <cell r="C85">
            <v>2.48</v>
          </cell>
          <cell r="D85">
            <v>2.83</v>
          </cell>
          <cell r="E85">
            <v>3.67</v>
          </cell>
          <cell r="F85">
            <v>4.2699999999999996</v>
          </cell>
          <cell r="G85">
            <v>4.84</v>
          </cell>
          <cell r="H85">
            <v>5.4</v>
          </cell>
          <cell r="I85">
            <v>6.08</v>
          </cell>
        </row>
        <row r="86">
          <cell r="B86" t="str">
            <v>Wadena</v>
          </cell>
          <cell r="C86">
            <v>2.06</v>
          </cell>
          <cell r="D86">
            <v>2.46</v>
          </cell>
          <cell r="E86">
            <v>3.25</v>
          </cell>
          <cell r="F86">
            <v>3.77</v>
          </cell>
          <cell r="G86">
            <v>4.3499999999999996</v>
          </cell>
          <cell r="H86">
            <v>4.91</v>
          </cell>
          <cell r="I86">
            <v>5.49</v>
          </cell>
        </row>
        <row r="87">
          <cell r="B87" t="str">
            <v>Waseca</v>
          </cell>
          <cell r="C87">
            <v>2.4500000000000002</v>
          </cell>
          <cell r="D87">
            <v>2.9</v>
          </cell>
          <cell r="E87">
            <v>3.69</v>
          </cell>
          <cell r="F87">
            <v>4.33</v>
          </cell>
          <cell r="G87">
            <v>4.95</v>
          </cell>
          <cell r="H87">
            <v>5.51</v>
          </cell>
          <cell r="I87">
            <v>6.16</v>
          </cell>
        </row>
        <row r="88">
          <cell r="B88" t="str">
            <v>Washington</v>
          </cell>
          <cell r="C88">
            <v>2.4</v>
          </cell>
          <cell r="D88">
            <v>2.75</v>
          </cell>
          <cell r="E88">
            <v>3.55</v>
          </cell>
          <cell r="F88">
            <v>4.1500000000000004</v>
          </cell>
          <cell r="G88">
            <v>4.7</v>
          </cell>
          <cell r="H88">
            <v>5.25</v>
          </cell>
          <cell r="I88">
            <v>5.9</v>
          </cell>
        </row>
        <row r="89">
          <cell r="B89" t="str">
            <v>Watonwan</v>
          </cell>
          <cell r="C89">
            <v>2.39</v>
          </cell>
          <cell r="D89">
            <v>2.82</v>
          </cell>
          <cell r="E89">
            <v>3.68</v>
          </cell>
          <cell r="F89">
            <v>4.3</v>
          </cell>
          <cell r="G89">
            <v>4.9000000000000004</v>
          </cell>
          <cell r="H89">
            <v>5.5</v>
          </cell>
          <cell r="I89">
            <v>6.1</v>
          </cell>
        </row>
        <row r="90">
          <cell r="B90" t="str">
            <v>Wilkin</v>
          </cell>
          <cell r="C90">
            <v>1.99</v>
          </cell>
          <cell r="D90">
            <v>2.4</v>
          </cell>
          <cell r="E90">
            <v>3.15</v>
          </cell>
          <cell r="F90">
            <v>3.68</v>
          </cell>
          <cell r="G90">
            <v>4.25</v>
          </cell>
          <cell r="H90">
            <v>4.82</v>
          </cell>
          <cell r="I90">
            <v>5.4</v>
          </cell>
        </row>
        <row r="91">
          <cell r="B91" t="str">
            <v>Winona</v>
          </cell>
          <cell r="C91">
            <v>2.52</v>
          </cell>
          <cell r="D91">
            <v>2.85</v>
          </cell>
          <cell r="E91">
            <v>3.71</v>
          </cell>
          <cell r="F91">
            <v>4.29</v>
          </cell>
          <cell r="G91">
            <v>4.9000000000000004</v>
          </cell>
          <cell r="H91">
            <v>5.42</v>
          </cell>
          <cell r="I91">
            <v>6.1</v>
          </cell>
        </row>
        <row r="92">
          <cell r="B92" t="str">
            <v>Wright</v>
          </cell>
          <cell r="C92">
            <v>2.2999999999999998</v>
          </cell>
          <cell r="D92">
            <v>2.7</v>
          </cell>
          <cell r="E92">
            <v>3.5</v>
          </cell>
          <cell r="F92">
            <v>4.0999999999999996</v>
          </cell>
          <cell r="G92">
            <v>4.7</v>
          </cell>
          <cell r="H92">
            <v>5.25</v>
          </cell>
          <cell r="I92">
            <v>5.85</v>
          </cell>
        </row>
        <row r="93">
          <cell r="B93" t="str">
            <v>Yellow Medicine</v>
          </cell>
          <cell r="C93">
            <v>2.2000000000000002</v>
          </cell>
          <cell r="D93">
            <v>2.61</v>
          </cell>
          <cell r="E93">
            <v>3.44</v>
          </cell>
          <cell r="F93">
            <v>4.0199999999999996</v>
          </cell>
          <cell r="G93">
            <v>4.62</v>
          </cell>
          <cell r="H93">
            <v>5.25</v>
          </cell>
          <cell r="I93">
            <v>5.8</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9.xml"/><Relationship Id="rId13" Type="http://schemas.openxmlformats.org/officeDocument/2006/relationships/image" Target="../media/image5.emf"/><Relationship Id="rId1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image" Target="../media/image8.emf"/><Relationship Id="rId12" Type="http://schemas.openxmlformats.org/officeDocument/2006/relationships/control" Target="../activeX/activeX11.xml"/><Relationship Id="rId17" Type="http://schemas.openxmlformats.org/officeDocument/2006/relationships/image" Target="../media/image10.emf"/><Relationship Id="rId2" Type="http://schemas.openxmlformats.org/officeDocument/2006/relationships/drawing" Target="../drawings/drawing2.xml"/><Relationship Id="rId16" Type="http://schemas.openxmlformats.org/officeDocument/2006/relationships/control" Target="../activeX/activeX13.xml"/><Relationship Id="rId1" Type="http://schemas.openxmlformats.org/officeDocument/2006/relationships/printerSettings" Target="../printerSettings/printerSettings2.bin"/><Relationship Id="rId6" Type="http://schemas.openxmlformats.org/officeDocument/2006/relationships/control" Target="../activeX/activeX8.xml"/><Relationship Id="rId11" Type="http://schemas.openxmlformats.org/officeDocument/2006/relationships/image" Target="../media/image4.emf"/><Relationship Id="rId5" Type="http://schemas.openxmlformats.org/officeDocument/2006/relationships/image" Target="../media/image7.emf"/><Relationship Id="rId15" Type="http://schemas.openxmlformats.org/officeDocument/2006/relationships/image" Target="../media/image6.emf"/><Relationship Id="rId10" Type="http://schemas.openxmlformats.org/officeDocument/2006/relationships/control" Target="../activeX/activeX10.xml"/><Relationship Id="rId4" Type="http://schemas.openxmlformats.org/officeDocument/2006/relationships/control" Target="../activeX/activeX7.xml"/><Relationship Id="rId9" Type="http://schemas.openxmlformats.org/officeDocument/2006/relationships/image" Target="../media/image9.emf"/><Relationship Id="rId14" Type="http://schemas.openxmlformats.org/officeDocument/2006/relationships/control" Target="../activeX/activeX12.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6.xml"/><Relationship Id="rId13" Type="http://schemas.openxmlformats.org/officeDocument/2006/relationships/image" Target="../media/image5.emf"/><Relationship Id="rId1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image" Target="../media/image12.emf"/><Relationship Id="rId12" Type="http://schemas.openxmlformats.org/officeDocument/2006/relationships/control" Target="../activeX/activeX18.xml"/><Relationship Id="rId17" Type="http://schemas.openxmlformats.org/officeDocument/2006/relationships/image" Target="../media/image14.emf"/><Relationship Id="rId2" Type="http://schemas.openxmlformats.org/officeDocument/2006/relationships/drawing" Target="../drawings/drawing3.xml"/><Relationship Id="rId16" Type="http://schemas.openxmlformats.org/officeDocument/2006/relationships/control" Target="../activeX/activeX20.xml"/><Relationship Id="rId1" Type="http://schemas.openxmlformats.org/officeDocument/2006/relationships/printerSettings" Target="../printerSettings/printerSettings3.bin"/><Relationship Id="rId6" Type="http://schemas.openxmlformats.org/officeDocument/2006/relationships/control" Target="../activeX/activeX15.xml"/><Relationship Id="rId11" Type="http://schemas.openxmlformats.org/officeDocument/2006/relationships/image" Target="../media/image4.emf"/><Relationship Id="rId5" Type="http://schemas.openxmlformats.org/officeDocument/2006/relationships/image" Target="../media/image11.emf"/><Relationship Id="rId15" Type="http://schemas.openxmlformats.org/officeDocument/2006/relationships/image" Target="../media/image6.emf"/><Relationship Id="rId10" Type="http://schemas.openxmlformats.org/officeDocument/2006/relationships/control" Target="../activeX/activeX17.xml"/><Relationship Id="rId4" Type="http://schemas.openxmlformats.org/officeDocument/2006/relationships/control" Target="../activeX/activeX14.xml"/><Relationship Id="rId9" Type="http://schemas.openxmlformats.org/officeDocument/2006/relationships/image" Target="../media/image13.emf"/><Relationship Id="rId14" Type="http://schemas.openxmlformats.org/officeDocument/2006/relationships/control" Target="../activeX/activeX19.xml"/></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23.xml"/><Relationship Id="rId13" Type="http://schemas.openxmlformats.org/officeDocument/2006/relationships/image" Target="../media/image5.emf"/><Relationship Id="rId18" Type="http://schemas.openxmlformats.org/officeDocument/2006/relationships/comments" Target="../comments4.xml"/><Relationship Id="rId3" Type="http://schemas.openxmlformats.org/officeDocument/2006/relationships/vmlDrawing" Target="../drawings/vmlDrawing4.vml"/><Relationship Id="rId7" Type="http://schemas.openxmlformats.org/officeDocument/2006/relationships/image" Target="../media/image16.emf"/><Relationship Id="rId12" Type="http://schemas.openxmlformats.org/officeDocument/2006/relationships/control" Target="../activeX/activeX25.xml"/><Relationship Id="rId17" Type="http://schemas.openxmlformats.org/officeDocument/2006/relationships/image" Target="../media/image18.emf"/><Relationship Id="rId2" Type="http://schemas.openxmlformats.org/officeDocument/2006/relationships/drawing" Target="../drawings/drawing4.xml"/><Relationship Id="rId16" Type="http://schemas.openxmlformats.org/officeDocument/2006/relationships/control" Target="../activeX/activeX27.xml"/><Relationship Id="rId1" Type="http://schemas.openxmlformats.org/officeDocument/2006/relationships/printerSettings" Target="../printerSettings/printerSettings4.bin"/><Relationship Id="rId6" Type="http://schemas.openxmlformats.org/officeDocument/2006/relationships/control" Target="../activeX/activeX22.xml"/><Relationship Id="rId11" Type="http://schemas.openxmlformats.org/officeDocument/2006/relationships/image" Target="../media/image6.emf"/><Relationship Id="rId5" Type="http://schemas.openxmlformats.org/officeDocument/2006/relationships/image" Target="../media/image15.emf"/><Relationship Id="rId15" Type="http://schemas.openxmlformats.org/officeDocument/2006/relationships/image" Target="../media/image4.emf"/><Relationship Id="rId10" Type="http://schemas.openxmlformats.org/officeDocument/2006/relationships/control" Target="../activeX/activeX24.xml"/><Relationship Id="rId4" Type="http://schemas.openxmlformats.org/officeDocument/2006/relationships/control" Target="../activeX/activeX21.xml"/><Relationship Id="rId9" Type="http://schemas.openxmlformats.org/officeDocument/2006/relationships/image" Target="../media/image17.emf"/><Relationship Id="rId14" Type="http://schemas.openxmlformats.org/officeDocument/2006/relationships/control" Target="../activeX/activeX26.xml"/></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0.xml"/><Relationship Id="rId13" Type="http://schemas.openxmlformats.org/officeDocument/2006/relationships/image" Target="../media/image5.emf"/><Relationship Id="rId18" Type="http://schemas.openxmlformats.org/officeDocument/2006/relationships/comments" Target="../comments5.xml"/><Relationship Id="rId3" Type="http://schemas.openxmlformats.org/officeDocument/2006/relationships/vmlDrawing" Target="../drawings/vmlDrawing5.vml"/><Relationship Id="rId7" Type="http://schemas.openxmlformats.org/officeDocument/2006/relationships/image" Target="../media/image20.emf"/><Relationship Id="rId12" Type="http://schemas.openxmlformats.org/officeDocument/2006/relationships/control" Target="../activeX/activeX32.xml"/><Relationship Id="rId17" Type="http://schemas.openxmlformats.org/officeDocument/2006/relationships/image" Target="../media/image22.emf"/><Relationship Id="rId2" Type="http://schemas.openxmlformats.org/officeDocument/2006/relationships/drawing" Target="../drawings/drawing5.xml"/><Relationship Id="rId16" Type="http://schemas.openxmlformats.org/officeDocument/2006/relationships/control" Target="../activeX/activeX34.xml"/><Relationship Id="rId1" Type="http://schemas.openxmlformats.org/officeDocument/2006/relationships/printerSettings" Target="../printerSettings/printerSettings5.bin"/><Relationship Id="rId6" Type="http://schemas.openxmlformats.org/officeDocument/2006/relationships/control" Target="../activeX/activeX29.xml"/><Relationship Id="rId11" Type="http://schemas.openxmlformats.org/officeDocument/2006/relationships/image" Target="../media/image6.emf"/><Relationship Id="rId5" Type="http://schemas.openxmlformats.org/officeDocument/2006/relationships/image" Target="../media/image19.emf"/><Relationship Id="rId15" Type="http://schemas.openxmlformats.org/officeDocument/2006/relationships/image" Target="../media/image4.emf"/><Relationship Id="rId10" Type="http://schemas.openxmlformats.org/officeDocument/2006/relationships/control" Target="../activeX/activeX31.xml"/><Relationship Id="rId4" Type="http://schemas.openxmlformats.org/officeDocument/2006/relationships/control" Target="../activeX/activeX28.xml"/><Relationship Id="rId9" Type="http://schemas.openxmlformats.org/officeDocument/2006/relationships/image" Target="../media/image21.emf"/><Relationship Id="rId14" Type="http://schemas.openxmlformats.org/officeDocument/2006/relationships/control" Target="../activeX/activeX33.xml"/></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37.xml"/><Relationship Id="rId13" Type="http://schemas.openxmlformats.org/officeDocument/2006/relationships/image" Target="../media/image5.emf"/><Relationship Id="rId18" Type="http://schemas.openxmlformats.org/officeDocument/2006/relationships/comments" Target="../comments6.xml"/><Relationship Id="rId3" Type="http://schemas.openxmlformats.org/officeDocument/2006/relationships/vmlDrawing" Target="../drawings/vmlDrawing6.vml"/><Relationship Id="rId7" Type="http://schemas.openxmlformats.org/officeDocument/2006/relationships/image" Target="../media/image24.emf"/><Relationship Id="rId12" Type="http://schemas.openxmlformats.org/officeDocument/2006/relationships/control" Target="../activeX/activeX39.xml"/><Relationship Id="rId17" Type="http://schemas.openxmlformats.org/officeDocument/2006/relationships/image" Target="../media/image26.emf"/><Relationship Id="rId2" Type="http://schemas.openxmlformats.org/officeDocument/2006/relationships/drawing" Target="../drawings/drawing6.xml"/><Relationship Id="rId16" Type="http://schemas.openxmlformats.org/officeDocument/2006/relationships/control" Target="../activeX/activeX41.xml"/><Relationship Id="rId1" Type="http://schemas.openxmlformats.org/officeDocument/2006/relationships/printerSettings" Target="../printerSettings/printerSettings6.bin"/><Relationship Id="rId6" Type="http://schemas.openxmlformats.org/officeDocument/2006/relationships/control" Target="../activeX/activeX36.xml"/><Relationship Id="rId11" Type="http://schemas.openxmlformats.org/officeDocument/2006/relationships/image" Target="../media/image6.emf"/><Relationship Id="rId5" Type="http://schemas.openxmlformats.org/officeDocument/2006/relationships/image" Target="../media/image23.emf"/><Relationship Id="rId15" Type="http://schemas.openxmlformats.org/officeDocument/2006/relationships/image" Target="../media/image4.emf"/><Relationship Id="rId10" Type="http://schemas.openxmlformats.org/officeDocument/2006/relationships/control" Target="../activeX/activeX38.xml"/><Relationship Id="rId4" Type="http://schemas.openxmlformats.org/officeDocument/2006/relationships/control" Target="../activeX/activeX35.xml"/><Relationship Id="rId9" Type="http://schemas.openxmlformats.org/officeDocument/2006/relationships/image" Target="../media/image25.emf"/><Relationship Id="rId14" Type="http://schemas.openxmlformats.org/officeDocument/2006/relationships/control" Target="../activeX/activeX40.xml"/></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45.xml"/><Relationship Id="rId13" Type="http://schemas.openxmlformats.org/officeDocument/2006/relationships/control" Target="../activeX/activeX49.xml"/><Relationship Id="rId18" Type="http://schemas.openxmlformats.org/officeDocument/2006/relationships/control" Target="../activeX/activeX54.xml"/><Relationship Id="rId26" Type="http://schemas.openxmlformats.org/officeDocument/2006/relationships/control" Target="../activeX/activeX59.xml"/><Relationship Id="rId39" Type="http://schemas.openxmlformats.org/officeDocument/2006/relationships/image" Target="../media/image4.emf"/><Relationship Id="rId3" Type="http://schemas.openxmlformats.org/officeDocument/2006/relationships/vmlDrawing" Target="../drawings/vmlDrawing7.vml"/><Relationship Id="rId21" Type="http://schemas.openxmlformats.org/officeDocument/2006/relationships/control" Target="../activeX/activeX56.xml"/><Relationship Id="rId34" Type="http://schemas.openxmlformats.org/officeDocument/2006/relationships/control" Target="../activeX/activeX64.xml"/><Relationship Id="rId42" Type="http://schemas.openxmlformats.org/officeDocument/2006/relationships/comments" Target="../comments7.xml"/><Relationship Id="rId7" Type="http://schemas.openxmlformats.org/officeDocument/2006/relationships/control" Target="../activeX/activeX44.xml"/><Relationship Id="rId12" Type="http://schemas.openxmlformats.org/officeDocument/2006/relationships/control" Target="../activeX/activeX48.xml"/><Relationship Id="rId17" Type="http://schemas.openxmlformats.org/officeDocument/2006/relationships/control" Target="../activeX/activeX53.xml"/><Relationship Id="rId25" Type="http://schemas.openxmlformats.org/officeDocument/2006/relationships/image" Target="../media/image31.emf"/><Relationship Id="rId33" Type="http://schemas.openxmlformats.org/officeDocument/2006/relationships/image" Target="../media/image34.emf"/><Relationship Id="rId38" Type="http://schemas.openxmlformats.org/officeDocument/2006/relationships/control" Target="../activeX/activeX66.xml"/><Relationship Id="rId2" Type="http://schemas.openxmlformats.org/officeDocument/2006/relationships/drawing" Target="../drawings/drawing7.xml"/><Relationship Id="rId16" Type="http://schemas.openxmlformats.org/officeDocument/2006/relationships/control" Target="../activeX/activeX52.xml"/><Relationship Id="rId20" Type="http://schemas.openxmlformats.org/officeDocument/2006/relationships/control" Target="../activeX/activeX55.xml"/><Relationship Id="rId29" Type="http://schemas.openxmlformats.org/officeDocument/2006/relationships/control" Target="../activeX/activeX61.xml"/><Relationship Id="rId41" Type="http://schemas.openxmlformats.org/officeDocument/2006/relationships/image" Target="../media/image37.emf"/><Relationship Id="rId1" Type="http://schemas.openxmlformats.org/officeDocument/2006/relationships/printerSettings" Target="../printerSettings/printerSettings7.bin"/><Relationship Id="rId6" Type="http://schemas.openxmlformats.org/officeDocument/2006/relationships/control" Target="../activeX/activeX43.xml"/><Relationship Id="rId11" Type="http://schemas.openxmlformats.org/officeDocument/2006/relationships/image" Target="../media/image28.emf"/><Relationship Id="rId24" Type="http://schemas.openxmlformats.org/officeDocument/2006/relationships/control" Target="../activeX/activeX58.xml"/><Relationship Id="rId32" Type="http://schemas.openxmlformats.org/officeDocument/2006/relationships/control" Target="../activeX/activeX63.xml"/><Relationship Id="rId37" Type="http://schemas.openxmlformats.org/officeDocument/2006/relationships/image" Target="../media/image36.emf"/><Relationship Id="rId40" Type="http://schemas.openxmlformats.org/officeDocument/2006/relationships/control" Target="../activeX/activeX67.xml"/><Relationship Id="rId5" Type="http://schemas.openxmlformats.org/officeDocument/2006/relationships/image" Target="../media/image27.emf"/><Relationship Id="rId15" Type="http://schemas.openxmlformats.org/officeDocument/2006/relationships/control" Target="../activeX/activeX51.xml"/><Relationship Id="rId23" Type="http://schemas.openxmlformats.org/officeDocument/2006/relationships/image" Target="../media/image30.emf"/><Relationship Id="rId28" Type="http://schemas.openxmlformats.org/officeDocument/2006/relationships/control" Target="../activeX/activeX60.xml"/><Relationship Id="rId36" Type="http://schemas.openxmlformats.org/officeDocument/2006/relationships/control" Target="../activeX/activeX65.xml"/><Relationship Id="rId10" Type="http://schemas.openxmlformats.org/officeDocument/2006/relationships/control" Target="../activeX/activeX47.xml"/><Relationship Id="rId19" Type="http://schemas.openxmlformats.org/officeDocument/2006/relationships/image" Target="../media/image29.emf"/><Relationship Id="rId31" Type="http://schemas.openxmlformats.org/officeDocument/2006/relationships/image" Target="../media/image33.emf"/><Relationship Id="rId4" Type="http://schemas.openxmlformats.org/officeDocument/2006/relationships/control" Target="../activeX/activeX42.xml"/><Relationship Id="rId9" Type="http://schemas.openxmlformats.org/officeDocument/2006/relationships/control" Target="../activeX/activeX46.xml"/><Relationship Id="rId14" Type="http://schemas.openxmlformats.org/officeDocument/2006/relationships/control" Target="../activeX/activeX50.xml"/><Relationship Id="rId22" Type="http://schemas.openxmlformats.org/officeDocument/2006/relationships/control" Target="../activeX/activeX57.xml"/><Relationship Id="rId27" Type="http://schemas.openxmlformats.org/officeDocument/2006/relationships/image" Target="../media/image32.emf"/><Relationship Id="rId30" Type="http://schemas.openxmlformats.org/officeDocument/2006/relationships/control" Target="../activeX/activeX62.xml"/><Relationship Id="rId35" Type="http://schemas.openxmlformats.org/officeDocument/2006/relationships/image" Target="../media/image35.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71.xml"/><Relationship Id="rId3" Type="http://schemas.openxmlformats.org/officeDocument/2006/relationships/vmlDrawing" Target="../drawings/vmlDrawing8.vml"/><Relationship Id="rId7" Type="http://schemas.openxmlformats.org/officeDocument/2006/relationships/control" Target="../activeX/activeX70.xml"/><Relationship Id="rId12" Type="http://schemas.openxmlformats.org/officeDocument/2006/relationships/image" Target="../media/image38.emf"/><Relationship Id="rId2" Type="http://schemas.openxmlformats.org/officeDocument/2006/relationships/drawing" Target="../drawings/drawing9.xml"/><Relationship Id="rId1" Type="http://schemas.openxmlformats.org/officeDocument/2006/relationships/printerSettings" Target="../printerSettings/printerSettings8.bin"/><Relationship Id="rId6" Type="http://schemas.openxmlformats.org/officeDocument/2006/relationships/control" Target="../activeX/activeX69.xml"/><Relationship Id="rId11" Type="http://schemas.openxmlformats.org/officeDocument/2006/relationships/control" Target="../activeX/activeX74.xml"/><Relationship Id="rId5" Type="http://schemas.openxmlformats.org/officeDocument/2006/relationships/image" Target="../media/image29.emf"/><Relationship Id="rId10" Type="http://schemas.openxmlformats.org/officeDocument/2006/relationships/control" Target="../activeX/activeX73.xml"/><Relationship Id="rId4" Type="http://schemas.openxmlformats.org/officeDocument/2006/relationships/control" Target="../activeX/activeX68.xml"/><Relationship Id="rId9" Type="http://schemas.openxmlformats.org/officeDocument/2006/relationships/control" Target="../activeX/activeX7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omments" Target="../comments8.xml"/><Relationship Id="rId5" Type="http://schemas.openxmlformats.org/officeDocument/2006/relationships/image" Target="../media/image39.emf"/><Relationship Id="rId4" Type="http://schemas.openxmlformats.org/officeDocument/2006/relationships/control" Target="../activeX/activeX75.xml"/></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79.xml"/><Relationship Id="rId13" Type="http://schemas.openxmlformats.org/officeDocument/2006/relationships/comments" Target="../comments9.xml"/><Relationship Id="rId3" Type="http://schemas.openxmlformats.org/officeDocument/2006/relationships/vmlDrawing" Target="../drawings/vmlDrawing10.vml"/><Relationship Id="rId7" Type="http://schemas.openxmlformats.org/officeDocument/2006/relationships/control" Target="../activeX/activeX78.xml"/><Relationship Id="rId12" Type="http://schemas.openxmlformats.org/officeDocument/2006/relationships/control" Target="../activeX/activeX82.x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ontrol" Target="../activeX/activeX77.xml"/><Relationship Id="rId11" Type="http://schemas.openxmlformats.org/officeDocument/2006/relationships/control" Target="../activeX/activeX81.xml"/><Relationship Id="rId5" Type="http://schemas.openxmlformats.org/officeDocument/2006/relationships/image" Target="../media/image40.emf"/><Relationship Id="rId10" Type="http://schemas.openxmlformats.org/officeDocument/2006/relationships/control" Target="../activeX/activeX80.xml"/><Relationship Id="rId4" Type="http://schemas.openxmlformats.org/officeDocument/2006/relationships/control" Target="../activeX/activeX76.xml"/><Relationship Id="rId9" Type="http://schemas.openxmlformats.org/officeDocument/2006/relationships/image" Target="../media/image41.emf"/></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image" Target="../media/image43.emf"/><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ontrol" Target="../activeX/activeX84.xml"/><Relationship Id="rId5" Type="http://schemas.openxmlformats.org/officeDocument/2006/relationships/image" Target="../media/image42.emf"/><Relationship Id="rId4" Type="http://schemas.openxmlformats.org/officeDocument/2006/relationships/control" Target="../activeX/activeX8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image" Target="../media/image48.emf"/><Relationship Id="rId2" Type="http://schemas.openxmlformats.org/officeDocument/2006/relationships/drawing" Target="../drawings/drawing14.xml"/><Relationship Id="rId1" Type="http://schemas.openxmlformats.org/officeDocument/2006/relationships/printerSettings" Target="../printerSettings/printerSettings13.bin"/><Relationship Id="rId6" Type="http://schemas.openxmlformats.org/officeDocument/2006/relationships/control" Target="../activeX/activeX86.xml"/><Relationship Id="rId5" Type="http://schemas.openxmlformats.org/officeDocument/2006/relationships/image" Target="../media/image47.emf"/><Relationship Id="rId4" Type="http://schemas.openxmlformats.org/officeDocument/2006/relationships/control" Target="../activeX/activeX8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image" Target="../media/image50.emf"/><Relationship Id="rId2" Type="http://schemas.openxmlformats.org/officeDocument/2006/relationships/drawing" Target="../drawings/drawing16.xml"/><Relationship Id="rId1" Type="http://schemas.openxmlformats.org/officeDocument/2006/relationships/printerSettings" Target="../printerSettings/printerSettings14.bin"/><Relationship Id="rId6" Type="http://schemas.openxmlformats.org/officeDocument/2006/relationships/control" Target="../activeX/activeX88.xml"/><Relationship Id="rId5" Type="http://schemas.openxmlformats.org/officeDocument/2006/relationships/image" Target="../media/image49.emf"/><Relationship Id="rId4" Type="http://schemas.openxmlformats.org/officeDocument/2006/relationships/control" Target="../activeX/activeX87.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image" Target="../media/image52.emf"/><Relationship Id="rId2" Type="http://schemas.openxmlformats.org/officeDocument/2006/relationships/drawing" Target="../drawings/drawing17.xml"/><Relationship Id="rId1" Type="http://schemas.openxmlformats.org/officeDocument/2006/relationships/printerSettings" Target="../printerSettings/printerSettings15.bin"/><Relationship Id="rId6" Type="http://schemas.openxmlformats.org/officeDocument/2006/relationships/control" Target="../activeX/activeX90.xml"/><Relationship Id="rId5" Type="http://schemas.openxmlformats.org/officeDocument/2006/relationships/image" Target="../media/image51.emf"/><Relationship Id="rId4" Type="http://schemas.openxmlformats.org/officeDocument/2006/relationships/control" Target="../activeX/activeX8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image" Target="../media/image54.emf"/><Relationship Id="rId2" Type="http://schemas.openxmlformats.org/officeDocument/2006/relationships/drawing" Target="../drawings/drawing18.xml"/><Relationship Id="rId1" Type="http://schemas.openxmlformats.org/officeDocument/2006/relationships/printerSettings" Target="../printerSettings/printerSettings16.bin"/><Relationship Id="rId6" Type="http://schemas.openxmlformats.org/officeDocument/2006/relationships/control" Target="../activeX/activeX92.xml"/><Relationship Id="rId5" Type="http://schemas.openxmlformats.org/officeDocument/2006/relationships/image" Target="../media/image53.emf"/><Relationship Id="rId4" Type="http://schemas.openxmlformats.org/officeDocument/2006/relationships/control" Target="../activeX/activeX9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image" Target="../media/image60.emf"/><Relationship Id="rId2" Type="http://schemas.openxmlformats.org/officeDocument/2006/relationships/drawing" Target="../drawings/drawing19.xml"/><Relationship Id="rId1" Type="http://schemas.openxmlformats.org/officeDocument/2006/relationships/printerSettings" Target="../printerSettings/printerSettings17.bin"/><Relationship Id="rId6" Type="http://schemas.openxmlformats.org/officeDocument/2006/relationships/control" Target="../activeX/activeX94.xml"/><Relationship Id="rId5" Type="http://schemas.openxmlformats.org/officeDocument/2006/relationships/image" Target="../media/image59.emf"/><Relationship Id="rId4" Type="http://schemas.openxmlformats.org/officeDocument/2006/relationships/control" Target="../activeX/activeX93.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sheetPr>
  <dimension ref="A1:AB223"/>
  <sheetViews>
    <sheetView showGridLines="0" showRowColHeaders="0" tabSelected="1"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22" width="9.140625" hidden="1" customWidth="1"/>
    <col min="24" max="24" width="9.140625" customWidth="1"/>
    <col min="27" max="27" width="10" bestFit="1" customWidth="1"/>
  </cols>
  <sheetData>
    <row r="1" spans="1:15" ht="24.75" thickTop="1" thickBot="1" x14ac:dyDescent="0.4">
      <c r="A1" s="822" t="s">
        <v>105</v>
      </c>
      <c r="B1" s="823"/>
      <c r="C1" s="823"/>
      <c r="D1" s="1"/>
      <c r="E1" s="1"/>
      <c r="F1" s="1"/>
      <c r="G1" s="2"/>
      <c r="H1" s="814" t="s">
        <v>448</v>
      </c>
      <c r="I1" s="815"/>
    </row>
    <row r="2" spans="1:15" ht="12.75" customHeight="1" thickTop="1" x14ac:dyDescent="0.2">
      <c r="A2" s="4"/>
      <c r="B2" s="4"/>
      <c r="C2" s="3"/>
      <c r="D2" s="3"/>
      <c r="E2" s="5"/>
      <c r="F2" s="3"/>
      <c r="G2" s="3"/>
      <c r="H2" s="3"/>
      <c r="I2" s="3"/>
    </row>
    <row r="3" spans="1:15" ht="15.75" x14ac:dyDescent="0.25">
      <c r="A3" s="4" t="s">
        <v>1</v>
      </c>
      <c r="B3" s="818"/>
      <c r="C3" s="818"/>
      <c r="D3" s="818"/>
      <c r="E3" s="818"/>
      <c r="F3" s="3"/>
      <c r="G3" s="7"/>
      <c r="H3" s="8" t="s">
        <v>0</v>
      </c>
      <c r="I3" s="67">
        <f ca="1">TODAY()</f>
        <v>43899</v>
      </c>
    </row>
    <row r="4" spans="1:15" x14ac:dyDescent="0.2">
      <c r="A4" s="3"/>
      <c r="B4" s="3"/>
      <c r="C4" s="3"/>
      <c r="D4" s="3"/>
      <c r="E4" s="4"/>
      <c r="F4" s="3"/>
      <c r="G4" s="3"/>
      <c r="H4" s="3"/>
      <c r="I4" s="3"/>
    </row>
    <row r="5" spans="1:15" x14ac:dyDescent="0.2">
      <c r="A5" s="22" t="s">
        <v>3</v>
      </c>
      <c r="B5" s="820"/>
      <c r="C5" s="820"/>
      <c r="D5" s="3"/>
      <c r="G5" s="10" t="s">
        <v>2</v>
      </c>
      <c r="H5" s="816"/>
      <c r="I5" s="819"/>
    </row>
    <row r="6" spans="1:15" x14ac:dyDescent="0.2">
      <c r="A6" s="4"/>
      <c r="B6" s="12"/>
      <c r="C6" s="12"/>
      <c r="D6" s="3"/>
      <c r="E6" s="68"/>
      <c r="F6" s="68"/>
      <c r="G6" s="69" t="s">
        <v>109</v>
      </c>
      <c r="H6" s="70"/>
      <c r="I6" s="27"/>
    </row>
    <row r="7" spans="1:15" x14ac:dyDescent="0.2">
      <c r="A7" s="22" t="s">
        <v>108</v>
      </c>
      <c r="B7" s="816"/>
      <c r="C7" s="819"/>
      <c r="D7" s="3"/>
      <c r="E7" s="3"/>
      <c r="F7" s="3"/>
      <c r="G7" s="69" t="s">
        <v>0</v>
      </c>
      <c r="H7" s="71"/>
      <c r="I7" s="71"/>
    </row>
    <row r="8" spans="1:15" x14ac:dyDescent="0.2">
      <c r="D8" s="26"/>
      <c r="I8" s="3"/>
    </row>
    <row r="9" spans="1:15" x14ac:dyDescent="0.2">
      <c r="A9" s="22" t="s">
        <v>4</v>
      </c>
      <c r="B9" s="9"/>
      <c r="C9" s="72" t="s">
        <v>5</v>
      </c>
      <c r="D9" s="11"/>
      <c r="E9" s="73" t="s">
        <v>113</v>
      </c>
      <c r="F9" s="11"/>
      <c r="G9" s="74" t="s">
        <v>107</v>
      </c>
      <c r="H9" s="3"/>
      <c r="I9" s="3"/>
    </row>
    <row r="10" spans="1:15" x14ac:dyDescent="0.2">
      <c r="A10" s="70"/>
      <c r="B10" s="70"/>
      <c r="C10" s="70"/>
      <c r="D10" s="70"/>
      <c r="E10" s="70"/>
      <c r="F10" s="70"/>
      <c r="G10" s="70"/>
      <c r="H10" s="27"/>
      <c r="I10" s="27"/>
    </row>
    <row r="11" spans="1:15" x14ac:dyDescent="0.2">
      <c r="A11" s="3"/>
      <c r="B11" s="4"/>
      <c r="C11" s="3"/>
      <c r="D11" s="3"/>
      <c r="H11" s="3"/>
      <c r="I11" s="3"/>
    </row>
    <row r="12" spans="1:15" x14ac:dyDescent="0.2">
      <c r="A12" s="13" t="s">
        <v>7</v>
      </c>
      <c r="B12" s="132"/>
      <c r="C12" s="3"/>
      <c r="D12" s="3"/>
      <c r="E12" s="4" t="s">
        <v>6</v>
      </c>
      <c r="F12" s="816"/>
      <c r="G12" s="817"/>
      <c r="H12" s="3"/>
      <c r="I12" s="3"/>
    </row>
    <row r="13" spans="1:15" x14ac:dyDescent="0.2">
      <c r="A13" s="3"/>
      <c r="B13" s="4"/>
      <c r="C13" s="7"/>
      <c r="D13" s="3"/>
      <c r="H13" s="3"/>
      <c r="I13" s="3"/>
    </row>
    <row r="14" spans="1:15" x14ac:dyDescent="0.2">
      <c r="A14" s="4" t="s">
        <v>106</v>
      </c>
      <c r="B14" s="4"/>
      <c r="C14" s="21"/>
      <c r="D14" s="3"/>
      <c r="E14" s="14" t="s">
        <v>8</v>
      </c>
      <c r="F14" s="14"/>
      <c r="G14" s="15" t="str">
        <f>IF(ISBLANK(B12),"",VLOOKUP(County,County_Table,IF(Storm="10-year",5,6)))</f>
        <v/>
      </c>
    </row>
    <row r="15" spans="1:15" x14ac:dyDescent="0.2">
      <c r="A15" s="824"/>
      <c r="B15" s="824"/>
      <c r="C15" s="824"/>
      <c r="D15" s="825"/>
      <c r="E15" s="14" t="s">
        <v>9</v>
      </c>
      <c r="F15" s="14"/>
      <c r="G15" s="15" t="str">
        <f>IF(ISBLANK(B12),"",IF(C16=0," ",((G14-0.2*((1000/C16)-10))^2)/(G14+0.8*((1000/C16)-10))))</f>
        <v/>
      </c>
      <c r="H15" s="827" t="s">
        <v>242</v>
      </c>
      <c r="I15" s="828"/>
      <c r="O15" s="122"/>
    </row>
    <row r="16" spans="1:15" ht="14.25" x14ac:dyDescent="0.2">
      <c r="A16" s="4" t="s">
        <v>175</v>
      </c>
      <c r="B16" s="4"/>
      <c r="C16" s="16"/>
      <c r="D16" s="3"/>
      <c r="E16" s="14" t="s">
        <v>111</v>
      </c>
      <c r="F16" s="3"/>
      <c r="G16" s="76" t="str">
        <f>IF(ISBLANK(C14),"",IF(ISNUMBER(G15),43560*C14*G15/12,""))</f>
        <v/>
      </c>
      <c r="H16" s="3"/>
      <c r="I16" s="3"/>
      <c r="O16" s="122"/>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IF(ISNUMBER(G18),IF(Defaults!$M$69=TRUE,IF(G18&gt;G19,G18+G17,G19+G17),G18+G17),"")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78" t="s">
        <v>115</v>
      </c>
      <c r="B23" s="821" t="s">
        <v>112</v>
      </c>
      <c r="C23" s="821"/>
      <c r="D23" s="121"/>
      <c r="E23" s="80" t="s">
        <v>125</v>
      </c>
      <c r="G23" s="209"/>
      <c r="H23" s="122"/>
      <c r="I23" s="7"/>
      <c r="J23" s="37"/>
    </row>
    <row r="24" spans="1:16" x14ac:dyDescent="0.2">
      <c r="A24" s="23"/>
      <c r="B24" s="808"/>
      <c r="C24" s="808"/>
      <c r="D24" s="118"/>
      <c r="E24" s="830"/>
      <c r="F24" s="830"/>
      <c r="G24" s="830"/>
      <c r="H24" s="122"/>
      <c r="I24" s="7"/>
      <c r="J24" s="37"/>
      <c r="N24">
        <v>0</v>
      </c>
      <c r="O24" t="e">
        <f>A24+((($G$20-N24)/(N25-N24))*(A25-A24))</f>
        <v>#VALUE!</v>
      </c>
    </row>
    <row r="25" spans="1:16" x14ac:dyDescent="0.2">
      <c r="A25" s="23"/>
      <c r="B25" s="808"/>
      <c r="C25" s="808"/>
      <c r="D25" s="118"/>
      <c r="E25" s="80" t="s">
        <v>123</v>
      </c>
      <c r="G25" s="165"/>
      <c r="H25" s="122"/>
      <c r="I25" s="7"/>
      <c r="K25" t="str">
        <f t="shared" ref="K25:K45" si="0">IF(A25&gt;0,+A25-A24,"")</f>
        <v/>
      </c>
      <c r="L25" t="str">
        <f>IF(B25&gt;0,+(B24+B25)/2," ")</f>
        <v xml:space="preserve"> </v>
      </c>
      <c r="M25" t="str">
        <f>IF((ISERROR(K25*L25)),"",(K25*L25))</f>
        <v/>
      </c>
      <c r="N25" t="str">
        <f>IF((ISERROR(M25)),"",(M25))</f>
        <v/>
      </c>
      <c r="O25" t="e">
        <f t="shared" ref="O25:O44" si="1">A25+((($G$20-N25)/(N26-N25))*(A26-A25))</f>
        <v>#VALUE!</v>
      </c>
    </row>
    <row r="26" spans="1:16" x14ac:dyDescent="0.2">
      <c r="A26" s="23"/>
      <c r="B26" s="808"/>
      <c r="C26" s="808"/>
      <c r="D26" s="118"/>
      <c r="E26" s="80" t="s">
        <v>124</v>
      </c>
      <c r="G26" s="165"/>
      <c r="H26" s="122"/>
      <c r="I26" s="126"/>
      <c r="K26" t="str">
        <f t="shared" si="0"/>
        <v/>
      </c>
      <c r="L26" t="str">
        <f t="shared" ref="L26:L45" si="2">IF(B26&gt;0,+(B25+B26)/2," ")</f>
        <v xml:space="preserve"> </v>
      </c>
      <c r="M26" t="str">
        <f t="shared" ref="M26:M45" si="3">IF((ISERROR(K26*L26)),"",(K26*L26))</f>
        <v/>
      </c>
      <c r="N26" t="str">
        <f>IF((ISERROR(M26+N25)),"",(M26+N25))</f>
        <v/>
      </c>
      <c r="O26" t="e">
        <f t="shared" si="1"/>
        <v>#VALUE!</v>
      </c>
    </row>
    <row r="27" spans="1:16" x14ac:dyDescent="0.2">
      <c r="A27" s="23"/>
      <c r="B27" s="808"/>
      <c r="C27" s="808"/>
      <c r="D27" s="118"/>
      <c r="E27" s="826"/>
      <c r="F27" s="826"/>
      <c r="G27" s="826"/>
      <c r="H27" s="122"/>
      <c r="I27" s="7"/>
      <c r="K27" t="str">
        <f t="shared" si="0"/>
        <v/>
      </c>
      <c r="L27" t="str">
        <f t="shared" si="2"/>
        <v xml:space="preserve"> </v>
      </c>
      <c r="M27" t="str">
        <f t="shared" si="3"/>
        <v/>
      </c>
      <c r="N27" t="str">
        <f t="shared" ref="N27:N45" si="4">IF((ISERROR(M27+N26)),"",(M27+N26))</f>
        <v/>
      </c>
      <c r="O27" t="e">
        <f t="shared" si="1"/>
        <v>#VALUE!</v>
      </c>
    </row>
    <row r="28" spans="1:16" x14ac:dyDescent="0.2">
      <c r="A28" s="23"/>
      <c r="B28" s="808"/>
      <c r="C28" s="808"/>
      <c r="D28" s="118"/>
      <c r="E28" s="82" t="s">
        <v>119</v>
      </c>
      <c r="F28" s="83"/>
      <c r="G28" s="84" t="str">
        <f>IF(ISERROR(VLOOKUP(G20,N24:O45,2)),"",VLOOKUP(G20, N24:O45,2))</f>
        <v/>
      </c>
      <c r="H28" s="122"/>
      <c r="I28" s="112"/>
      <c r="K28" t="str">
        <f t="shared" si="0"/>
        <v/>
      </c>
      <c r="L28" t="str">
        <f t="shared" si="2"/>
        <v xml:space="preserve"> </v>
      </c>
      <c r="M28" t="str">
        <f t="shared" si="3"/>
        <v/>
      </c>
      <c r="N28" t="str">
        <f t="shared" si="4"/>
        <v/>
      </c>
      <c r="O28" t="e">
        <f t="shared" si="1"/>
        <v>#VALUE!</v>
      </c>
    </row>
    <row r="29" spans="1:16" x14ac:dyDescent="0.2">
      <c r="A29" s="23"/>
      <c r="B29" s="808"/>
      <c r="C29" s="808"/>
      <c r="D29" s="118"/>
      <c r="E29" s="82" t="s">
        <v>120</v>
      </c>
      <c r="F29" s="83"/>
      <c r="G29" s="169"/>
      <c r="H29" s="122"/>
      <c r="I29" s="7"/>
      <c r="K29" t="str">
        <f t="shared" si="0"/>
        <v/>
      </c>
      <c r="L29" t="str">
        <f t="shared" si="2"/>
        <v xml:space="preserve"> </v>
      </c>
      <c r="M29" t="str">
        <f t="shared" si="3"/>
        <v/>
      </c>
      <c r="N29" t="str">
        <f t="shared" si="4"/>
        <v/>
      </c>
      <c r="O29" t="e">
        <f t="shared" si="1"/>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0"/>
        <v/>
      </c>
      <c r="L30" t="str">
        <f t="shared" si="2"/>
        <v xml:space="preserve"> </v>
      </c>
      <c r="M30" t="str">
        <f t="shared" si="3"/>
        <v/>
      </c>
      <c r="N30" t="str">
        <f t="shared" si="4"/>
        <v/>
      </c>
      <c r="O30" t="e">
        <f t="shared" si="1"/>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0"/>
        <v/>
      </c>
      <c r="L31" t="str">
        <f t="shared" si="2"/>
        <v xml:space="preserve"> </v>
      </c>
      <c r="M31" t="str">
        <f t="shared" si="3"/>
        <v/>
      </c>
      <c r="N31" t="str">
        <f t="shared" si="4"/>
        <v/>
      </c>
      <c r="O31" t="e">
        <f t="shared" si="1"/>
        <v>#VALUE!</v>
      </c>
    </row>
    <row r="32" spans="1:16" x14ac:dyDescent="0.2">
      <c r="A32" s="23"/>
      <c r="B32" s="808"/>
      <c r="C32" s="808"/>
      <c r="D32" s="118"/>
      <c r="E32" s="14" t="s">
        <v>133</v>
      </c>
      <c r="F32" s="83"/>
      <c r="G32" s="15" t="str">
        <f>IF(ISNUMBER(G26),IF(ISNUMBER(G29),G29-G26,""),"")</f>
        <v/>
      </c>
      <c r="H32" s="122"/>
      <c r="I32" s="6"/>
      <c r="K32" t="str">
        <f t="shared" si="0"/>
        <v/>
      </c>
      <c r="L32" t="str">
        <f t="shared" si="2"/>
        <v xml:space="preserve"> </v>
      </c>
      <c r="M32" t="str">
        <f t="shared" si="3"/>
        <v/>
      </c>
      <c r="N32" t="str">
        <f t="shared" si="4"/>
        <v/>
      </c>
      <c r="O32" t="e">
        <f t="shared" si="1"/>
        <v>#VALUE!</v>
      </c>
    </row>
    <row r="33" spans="1:28" x14ac:dyDescent="0.2">
      <c r="A33" s="23"/>
      <c r="B33" s="808"/>
      <c r="C33" s="808"/>
      <c r="D33" s="118"/>
      <c r="E33" s="82" t="s">
        <v>126</v>
      </c>
      <c r="F33" s="85"/>
      <c r="G33" s="25" t="str">
        <f>IF(ISNUMBER(G32),IF(G32&lt;=5,3,IF(G32&lt;=10,6,IF(G32&lt;=15,8,""))),"")</f>
        <v/>
      </c>
      <c r="H33" s="123"/>
      <c r="I33" s="6"/>
      <c r="K33" t="str">
        <f t="shared" si="0"/>
        <v/>
      </c>
      <c r="L33" t="str">
        <f t="shared" si="2"/>
        <v xml:space="preserve"> </v>
      </c>
      <c r="M33" t="str">
        <f t="shared" si="3"/>
        <v/>
      </c>
      <c r="N33" t="str">
        <f t="shared" si="4"/>
        <v/>
      </c>
      <c r="O33" t="e">
        <f t="shared" si="1"/>
        <v>#VALUE!</v>
      </c>
    </row>
    <row r="34" spans="1:28" x14ac:dyDescent="0.2">
      <c r="A34" s="23"/>
      <c r="B34" s="808"/>
      <c r="C34" s="808"/>
      <c r="D34" s="118"/>
      <c r="E34" s="829" t="str">
        <f>IF(ISNUMBER(G32),IF(G32&gt;15,"Fill Height Exceeds 638 Standard!",""),"")</f>
        <v/>
      </c>
      <c r="F34" s="829"/>
      <c r="G34" s="829"/>
      <c r="H34" s="122"/>
      <c r="I34" s="6"/>
      <c r="K34" t="str">
        <f t="shared" si="0"/>
        <v/>
      </c>
      <c r="L34" t="str">
        <f t="shared" si="2"/>
        <v xml:space="preserve"> </v>
      </c>
      <c r="M34" t="str">
        <f t="shared" si="3"/>
        <v/>
      </c>
      <c r="N34" t="str">
        <f t="shared" si="4"/>
        <v/>
      </c>
      <c r="O34" t="e">
        <f t="shared" si="1"/>
        <v>#VALUE!</v>
      </c>
      <c r="X34" s="1288" t="s">
        <v>451</v>
      </c>
      <c r="Y34" s="1288"/>
      <c r="Z34" s="1288"/>
      <c r="AA34" s="1288"/>
    </row>
    <row r="35" spans="1:28" x14ac:dyDescent="0.2">
      <c r="A35" s="23"/>
      <c r="B35" s="808"/>
      <c r="C35" s="808"/>
      <c r="D35" s="118"/>
      <c r="E35" s="82" t="s">
        <v>127</v>
      </c>
      <c r="F35" s="83"/>
      <c r="G35" s="1296">
        <v>0.8</v>
      </c>
      <c r="H35" s="122"/>
      <c r="I35" s="6"/>
      <c r="K35" t="str">
        <f t="shared" si="0"/>
        <v/>
      </c>
      <c r="L35" t="str">
        <f t="shared" si="2"/>
        <v xml:space="preserve"> </v>
      </c>
      <c r="M35" t="str">
        <f t="shared" si="3"/>
        <v/>
      </c>
      <c r="N35" t="str">
        <f t="shared" si="4"/>
        <v/>
      </c>
      <c r="O35" t="e">
        <f t="shared" si="1"/>
        <v>#VALUE!</v>
      </c>
      <c r="X35" s="1289" t="s">
        <v>452</v>
      </c>
      <c r="Y35" s="1290" t="s">
        <v>127</v>
      </c>
      <c r="Z35" s="1290"/>
      <c r="AA35" s="1291"/>
    </row>
    <row r="36" spans="1:28" x14ac:dyDescent="0.2">
      <c r="A36" s="23"/>
      <c r="B36" s="808"/>
      <c r="C36" s="808"/>
      <c r="D36" s="118"/>
      <c r="E36" s="811"/>
      <c r="F36" s="811"/>
      <c r="G36" s="811"/>
      <c r="H36" s="122"/>
      <c r="I36" s="6"/>
      <c r="K36" t="str">
        <f t="shared" si="0"/>
        <v/>
      </c>
      <c r="L36" t="str">
        <f t="shared" si="2"/>
        <v xml:space="preserve"> </v>
      </c>
      <c r="M36" t="str">
        <f t="shared" si="3"/>
        <v/>
      </c>
      <c r="N36" t="str">
        <f t="shared" si="4"/>
        <v/>
      </c>
      <c r="O36" t="e">
        <f t="shared" si="1"/>
        <v>#VALUE!</v>
      </c>
      <c r="X36" s="1292"/>
      <c r="Y36" s="1293" t="s">
        <v>121</v>
      </c>
      <c r="Z36" s="1293" t="s">
        <v>122</v>
      </c>
      <c r="AA36" s="1293" t="s">
        <v>180</v>
      </c>
    </row>
    <row r="37" spans="1:28"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0"/>
        <v/>
      </c>
      <c r="L37" t="str">
        <f t="shared" si="2"/>
        <v xml:space="preserve"> </v>
      </c>
      <c r="M37" t="str">
        <f t="shared" si="3"/>
        <v/>
      </c>
      <c r="N37" t="str">
        <f t="shared" si="4"/>
        <v/>
      </c>
      <c r="O37" t="e">
        <f t="shared" si="1"/>
        <v>#VALUE!</v>
      </c>
      <c r="X37" s="1294">
        <v>6</v>
      </c>
      <c r="Y37" s="1295">
        <v>0.8</v>
      </c>
      <c r="Z37" s="1295">
        <v>3</v>
      </c>
      <c r="AA37" s="1295">
        <v>0</v>
      </c>
    </row>
    <row r="38" spans="1:28" x14ac:dyDescent="0.2">
      <c r="A38" s="23"/>
      <c r="B38" s="808"/>
      <c r="C38" s="808"/>
      <c r="D38" s="118"/>
      <c r="E38" s="809" t="str">
        <f>IF(Position=Defaults!L26,"Use Riser? (Yes or No)","Design Orifice Dia. (in.)")</f>
        <v>Design Orifice Dia. (in.)</v>
      </c>
      <c r="F38" s="810"/>
      <c r="G38" s="171"/>
      <c r="H38" s="6"/>
      <c r="I38" s="6"/>
      <c r="K38" t="str">
        <f t="shared" si="0"/>
        <v/>
      </c>
      <c r="L38" t="str">
        <f t="shared" si="2"/>
        <v xml:space="preserve"> </v>
      </c>
      <c r="M38" t="str">
        <f t="shared" si="3"/>
        <v/>
      </c>
      <c r="N38" t="str">
        <f t="shared" si="4"/>
        <v/>
      </c>
      <c r="O38" t="e">
        <f t="shared" si="1"/>
        <v>#VALUE!</v>
      </c>
      <c r="X38" s="1294">
        <v>8</v>
      </c>
      <c r="Y38" s="1295">
        <v>0.7</v>
      </c>
      <c r="Z38" s="1295">
        <v>3.2</v>
      </c>
      <c r="AA38" s="1295">
        <v>0</v>
      </c>
    </row>
    <row r="39" spans="1:28" x14ac:dyDescent="0.2">
      <c r="A39" s="23"/>
      <c r="B39" s="808"/>
      <c r="C39" s="808"/>
      <c r="D39" s="118"/>
      <c r="E39" s="812"/>
      <c r="F39" s="812"/>
      <c r="G39" s="812"/>
      <c r="H39" s="6"/>
      <c r="I39" s="6"/>
      <c r="K39" t="str">
        <f t="shared" si="0"/>
        <v/>
      </c>
      <c r="L39" t="str">
        <f t="shared" si="2"/>
        <v xml:space="preserve"> </v>
      </c>
      <c r="M39" t="str">
        <f t="shared" si="3"/>
        <v/>
      </c>
      <c r="N39" t="str">
        <f t="shared" si="4"/>
        <v/>
      </c>
      <c r="O39" t="e">
        <f t="shared" si="1"/>
        <v>#VALUE!</v>
      </c>
      <c r="X39" s="1294">
        <v>10</v>
      </c>
      <c r="Y39" s="1295">
        <v>0.4</v>
      </c>
      <c r="Z39" s="1295">
        <v>3.2</v>
      </c>
      <c r="AA39" s="1295">
        <v>0</v>
      </c>
    </row>
    <row r="40" spans="1:28" x14ac:dyDescent="0.2">
      <c r="A40" s="23"/>
      <c r="B40" s="808"/>
      <c r="C40" s="808"/>
      <c r="D40" s="118"/>
      <c r="E40" s="82" t="s">
        <v>129</v>
      </c>
      <c r="F40" s="86"/>
      <c r="G40" s="790" t="str">
        <f>IF(Position=Defaults!L26,IF(G38="YES",Q54,IF(G38="NO",Q50,"")),J49)</f>
        <v/>
      </c>
      <c r="H40" s="6"/>
      <c r="I40" s="6"/>
      <c r="K40" t="str">
        <f t="shared" si="0"/>
        <v/>
      </c>
      <c r="L40" t="str">
        <f t="shared" si="2"/>
        <v xml:space="preserve"> </v>
      </c>
      <c r="M40" t="str">
        <f t="shared" si="3"/>
        <v/>
      </c>
      <c r="N40" t="str">
        <f t="shared" si="4"/>
        <v/>
      </c>
      <c r="O40" t="e">
        <f t="shared" si="1"/>
        <v>#VALUE!</v>
      </c>
      <c r="X40" s="1294">
        <v>12</v>
      </c>
      <c r="Y40" s="1295">
        <v>0.4</v>
      </c>
      <c r="Z40" s="1295">
        <v>3.4</v>
      </c>
      <c r="AA40" s="1295">
        <v>0</v>
      </c>
    </row>
    <row r="41" spans="1:28" x14ac:dyDescent="0.2">
      <c r="A41" s="23"/>
      <c r="B41" s="808"/>
      <c r="C41" s="808"/>
      <c r="D41" s="6"/>
      <c r="E41" s="82" t="s">
        <v>130</v>
      </c>
      <c r="F41" s="86"/>
      <c r="G41" s="15" t="str">
        <f>IF(Position=Defaults!L26,IF(G38="YES",Q53,IF(G38="NO",Q49,"----------------")),IF(ISNUMBER(G38),J48,""))</f>
        <v/>
      </c>
      <c r="H41" s="6"/>
      <c r="I41" s="6"/>
      <c r="K41" t="str">
        <f t="shared" si="0"/>
        <v/>
      </c>
      <c r="L41" t="str">
        <f t="shared" si="2"/>
        <v xml:space="preserve"> </v>
      </c>
      <c r="M41" t="str">
        <f t="shared" si="3"/>
        <v/>
      </c>
      <c r="N41" t="str">
        <f t="shared" si="4"/>
        <v/>
      </c>
      <c r="O41" t="e">
        <f t="shared" si="1"/>
        <v>#VALUE!</v>
      </c>
      <c r="AB41" s="26"/>
    </row>
    <row r="42" spans="1:28" x14ac:dyDescent="0.2">
      <c r="A42" s="23"/>
      <c r="B42" s="808"/>
      <c r="C42" s="808"/>
      <c r="D42" s="6"/>
      <c r="E42" s="813"/>
      <c r="F42" s="813"/>
      <c r="G42" s="813"/>
      <c r="H42" s="6"/>
      <c r="I42" s="6"/>
      <c r="K42" t="str">
        <f t="shared" si="0"/>
        <v/>
      </c>
      <c r="L42" t="str">
        <f t="shared" si="2"/>
        <v xml:space="preserve"> </v>
      </c>
      <c r="M42" t="str">
        <f t="shared" si="3"/>
        <v/>
      </c>
      <c r="N42" t="str">
        <f t="shared" si="4"/>
        <v/>
      </c>
      <c r="O42" t="e">
        <f t="shared" si="1"/>
        <v>#VALUE!</v>
      </c>
      <c r="X42" s="1287"/>
      <c r="Y42" s="1261"/>
      <c r="Z42" s="1262"/>
      <c r="AA42" s="26"/>
    </row>
    <row r="43" spans="1:28" x14ac:dyDescent="0.2">
      <c r="A43" s="172"/>
      <c r="B43" s="808"/>
      <c r="C43" s="808"/>
      <c r="D43" s="7"/>
      <c r="E43" s="82" t="s">
        <v>131</v>
      </c>
      <c r="F43" s="86"/>
      <c r="G43" s="25" t="str">
        <f>IF(ISNUMBER(G40),G16/3600/G40,"")</f>
        <v/>
      </c>
      <c r="H43" s="6"/>
      <c r="I43" s="6"/>
      <c r="K43" t="str">
        <f t="shared" si="0"/>
        <v/>
      </c>
      <c r="L43" t="str">
        <f t="shared" si="2"/>
        <v xml:space="preserve"> </v>
      </c>
      <c r="M43" t="str">
        <f t="shared" si="3"/>
        <v/>
      </c>
      <c r="N43" t="str">
        <f t="shared" si="4"/>
        <v/>
      </c>
      <c r="O43" t="e">
        <f t="shared" si="1"/>
        <v>#VALUE!</v>
      </c>
    </row>
    <row r="44" spans="1:28" x14ac:dyDescent="0.2">
      <c r="A44" s="23"/>
      <c r="B44" s="808"/>
      <c r="C44" s="808"/>
      <c r="D44" s="6"/>
      <c r="E44" s="813"/>
      <c r="F44" s="813"/>
      <c r="G44" s="813"/>
      <c r="H44" s="6"/>
      <c r="I44" s="6"/>
      <c r="K44" t="str">
        <f t="shared" si="0"/>
        <v/>
      </c>
      <c r="L44" t="str">
        <f t="shared" si="2"/>
        <v xml:space="preserve"> </v>
      </c>
      <c r="M44" t="str">
        <f t="shared" si="3"/>
        <v/>
      </c>
      <c r="N44" t="str">
        <f t="shared" si="4"/>
        <v/>
      </c>
      <c r="O44" t="e">
        <f t="shared" si="1"/>
        <v>#VALUE!</v>
      </c>
    </row>
    <row r="45" spans="1:28" x14ac:dyDescent="0.2">
      <c r="A45" s="23"/>
      <c r="B45" s="808"/>
      <c r="C45" s="808"/>
      <c r="D45" s="122"/>
      <c r="E45" s="82" t="s">
        <v>132</v>
      </c>
      <c r="F45" s="30"/>
      <c r="G45" s="87" t="str">
        <f>IF(Position=Defaults!L26,IF(G38="YES",Q52,IF(G38="NO",Q48,"")),IF(ISNUMBER(G38),J51,""))</f>
        <v/>
      </c>
      <c r="H45" s="6"/>
      <c r="I45" s="6"/>
      <c r="K45" t="str">
        <f t="shared" si="0"/>
        <v/>
      </c>
      <c r="L45" t="str">
        <f t="shared" si="2"/>
        <v xml:space="preserve"> </v>
      </c>
      <c r="M45" t="str">
        <f t="shared" si="3"/>
        <v/>
      </c>
      <c r="N45" t="str">
        <f t="shared" si="4"/>
        <v/>
      </c>
      <c r="O45" t="e">
        <f>A45+((($G$20-N45)/(#REF!-N45))*(A46-A45))</f>
        <v>#VALUE!</v>
      </c>
    </row>
    <row r="46" spans="1:28" x14ac:dyDescent="0.2">
      <c r="A46" s="125"/>
      <c r="B46" s="125"/>
      <c r="C46" s="125"/>
      <c r="D46" s="125"/>
      <c r="E46" s="7"/>
      <c r="F46" s="7"/>
      <c r="G46" s="125"/>
      <c r="H46" s="7"/>
      <c r="I46" s="7"/>
      <c r="J46" s="806" t="s">
        <v>443</v>
      </c>
      <c r="K46" s="70"/>
      <c r="L46" s="70"/>
      <c r="M46" s="70"/>
      <c r="N46" s="70"/>
      <c r="Q46" s="806" t="s">
        <v>437</v>
      </c>
      <c r="R46" s="70"/>
      <c r="S46" s="70"/>
      <c r="T46" s="70"/>
      <c r="U46" s="70"/>
      <c r="V46" s="70"/>
    </row>
    <row r="47" spans="1:28"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8" ht="16.5" customHeight="1" x14ac:dyDescent="0.2">
      <c r="A48" s="122"/>
      <c r="B48" s="122"/>
      <c r="C48" s="122"/>
      <c r="D48" s="122"/>
      <c r="E48" s="122"/>
      <c r="F48" s="122"/>
      <c r="G48" s="122"/>
      <c r="H48" s="122"/>
      <c r="I48" s="122"/>
      <c r="J48" s="805" t="str">
        <f>IF(ISNUMBER(G38),0.6*PI()*G38^2/576*(64.4*(G31+G35))^0.5,"")</f>
        <v/>
      </c>
      <c r="K48" s="387" t="s">
        <v>445</v>
      </c>
      <c r="P48" s="66"/>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111"/>
      <c r="B57" s="11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111"/>
      <c r="B60" s="111"/>
      <c r="C60" s="111"/>
      <c r="D60" s="99"/>
      <c r="E60" s="7"/>
      <c r="F60" s="122"/>
      <c r="G60" s="122"/>
      <c r="H60" s="122"/>
      <c r="I60" s="122"/>
    </row>
    <row r="61" spans="1:21" x14ac:dyDescent="0.2">
      <c r="A61" s="114"/>
      <c r="B61" s="7"/>
      <c r="C61" s="7"/>
      <c r="D61" s="99"/>
      <c r="E61" s="7"/>
      <c r="F61" s="122"/>
      <c r="G61" s="122"/>
      <c r="H61" s="122"/>
      <c r="I61" s="122"/>
    </row>
    <row r="62" spans="1:21" x14ac:dyDescent="0.2">
      <c r="A62" s="111"/>
      <c r="B62" s="111"/>
      <c r="C62" s="11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14" x14ac:dyDescent="0.2">
      <c r="A65" s="112"/>
      <c r="B65" s="7"/>
      <c r="C65" s="116"/>
      <c r="D65" s="7"/>
      <c r="E65" s="6"/>
      <c r="F65" s="122"/>
      <c r="G65" s="122"/>
      <c r="H65" s="122"/>
      <c r="I65" s="122"/>
    </row>
    <row r="66" spans="1:14" x14ac:dyDescent="0.2">
      <c r="A66" s="112"/>
      <c r="B66" s="7"/>
      <c r="C66" s="110"/>
      <c r="D66" s="7"/>
      <c r="E66" s="7"/>
      <c r="F66" s="122"/>
      <c r="G66" s="122"/>
      <c r="H66" s="122"/>
      <c r="I66" s="122"/>
    </row>
    <row r="67" spans="1:14" x14ac:dyDescent="0.2">
      <c r="A67" s="112"/>
      <c r="B67" s="7"/>
      <c r="C67" s="116"/>
      <c r="D67" s="7"/>
      <c r="E67" s="6"/>
      <c r="F67" s="122"/>
      <c r="G67" s="122"/>
      <c r="H67" s="122"/>
      <c r="I67" s="122"/>
    </row>
    <row r="68" spans="1:14" x14ac:dyDescent="0.2">
      <c r="A68" s="117"/>
      <c r="B68" s="117"/>
      <c r="C68" s="99"/>
      <c r="D68" s="7"/>
      <c r="E68" s="122"/>
      <c r="F68" s="122"/>
      <c r="G68" s="122"/>
      <c r="H68" s="122"/>
      <c r="I68" s="122"/>
    </row>
    <row r="69" spans="1:14" x14ac:dyDescent="0.2">
      <c r="A69" s="122"/>
      <c r="B69" s="122"/>
      <c r="C69" s="122"/>
      <c r="D69" s="122"/>
      <c r="E69" s="122"/>
      <c r="F69" s="122"/>
      <c r="G69" s="122"/>
      <c r="H69" s="122"/>
      <c r="I69" s="122"/>
      <c r="J69" s="805"/>
      <c r="K69" s="805"/>
      <c r="L69" s="805"/>
      <c r="M69" s="805"/>
      <c r="N69" s="387"/>
    </row>
    <row r="70" spans="1:14" x14ac:dyDescent="0.2">
      <c r="A70" s="122"/>
      <c r="B70" s="122"/>
      <c r="C70" s="122"/>
      <c r="D70" s="122"/>
      <c r="E70" s="122"/>
      <c r="F70" s="122"/>
      <c r="G70" s="122"/>
      <c r="H70" s="122"/>
      <c r="I70" s="122"/>
      <c r="J70" s="805"/>
      <c r="K70" s="805"/>
      <c r="L70" s="805"/>
      <c r="M70" s="805"/>
      <c r="N70" s="789"/>
    </row>
    <row r="71" spans="1:14" x14ac:dyDescent="0.2">
      <c r="A71" s="122"/>
      <c r="B71" s="122"/>
      <c r="C71" s="122"/>
      <c r="D71" s="122"/>
      <c r="E71" s="122"/>
      <c r="F71" s="122"/>
      <c r="G71" s="122"/>
      <c r="H71" s="122"/>
      <c r="I71" s="122"/>
      <c r="J71" s="805"/>
      <c r="K71" s="805"/>
      <c r="L71" s="805"/>
      <c r="M71" s="805"/>
    </row>
    <row r="72" spans="1:14" x14ac:dyDescent="0.2">
      <c r="A72" s="122"/>
      <c r="B72" s="122"/>
      <c r="C72" s="122"/>
      <c r="D72" s="122"/>
      <c r="E72" s="122"/>
      <c r="F72" s="122"/>
      <c r="G72" s="122"/>
      <c r="H72" s="122"/>
      <c r="I72" s="122"/>
      <c r="J72" s="66"/>
    </row>
    <row r="73" spans="1:14" x14ac:dyDescent="0.2">
      <c r="A73" s="122"/>
      <c r="B73" s="122"/>
      <c r="C73" s="122"/>
      <c r="D73" s="122"/>
      <c r="E73" s="122"/>
      <c r="F73" s="122"/>
      <c r="G73" s="122"/>
      <c r="H73" s="122"/>
      <c r="I73" s="122"/>
      <c r="J73" s="66"/>
    </row>
    <row r="74" spans="1:14" x14ac:dyDescent="0.2">
      <c r="A74" s="122"/>
      <c r="B74" s="122"/>
      <c r="C74" s="122"/>
      <c r="D74" s="122"/>
      <c r="E74" s="122"/>
      <c r="F74" s="122"/>
      <c r="G74" s="122"/>
      <c r="H74" s="122"/>
      <c r="I74" s="122"/>
    </row>
    <row r="75" spans="1:14" x14ac:dyDescent="0.2">
      <c r="A75" s="122"/>
      <c r="B75" s="122"/>
      <c r="C75" s="122"/>
      <c r="D75" s="122"/>
      <c r="E75" s="122"/>
      <c r="F75" s="122"/>
      <c r="G75" s="122"/>
      <c r="H75" s="122"/>
      <c r="I75" s="122"/>
    </row>
    <row r="76" spans="1:14" x14ac:dyDescent="0.2">
      <c r="A76" s="122"/>
      <c r="B76" s="122"/>
      <c r="C76" s="122"/>
      <c r="D76" s="122"/>
      <c r="E76" s="122"/>
      <c r="F76" s="122"/>
      <c r="G76" s="122"/>
      <c r="H76" s="122"/>
      <c r="I76" s="122"/>
    </row>
    <row r="77" spans="1:14" x14ac:dyDescent="0.2">
      <c r="A77" s="122"/>
      <c r="B77" s="122"/>
      <c r="C77" s="122"/>
      <c r="D77" s="122"/>
      <c r="E77" s="122"/>
      <c r="F77" s="122"/>
      <c r="G77" s="122"/>
      <c r="H77" s="122"/>
      <c r="I77" s="122"/>
    </row>
    <row r="78" spans="1:14" x14ac:dyDescent="0.2">
      <c r="A78" s="122"/>
      <c r="B78" s="122"/>
      <c r="C78" s="122"/>
      <c r="D78" s="122"/>
      <c r="E78" s="122"/>
      <c r="F78" s="122"/>
      <c r="G78" s="122"/>
      <c r="H78" s="122"/>
      <c r="I78" s="122"/>
    </row>
    <row r="79" spans="1:14" x14ac:dyDescent="0.2">
      <c r="A79" s="122"/>
      <c r="B79" s="122"/>
      <c r="C79" s="122"/>
      <c r="D79" s="122"/>
      <c r="E79" s="122"/>
      <c r="F79" s="122"/>
      <c r="G79" s="122"/>
      <c r="H79" s="122"/>
      <c r="I79" s="122"/>
    </row>
    <row r="80" spans="1:14"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t6031rfAZ5UdXrR/BlWrvvxBSkTrZBuxjgVf+Gx9Zs9TLcevwB411M0n92GlVAwrGOqGLdl28fGKuhqX53PA8A==" saltValue="hvA4+I51BZ3qdww9ytIYVA==" spinCount="100000" sheet="1" selectLockedCells="1"/>
  <mergeCells count="44">
    <mergeCell ref="Y35:AA35"/>
    <mergeCell ref="X35:X36"/>
    <mergeCell ref="X34:AA34"/>
    <mergeCell ref="H15:I15"/>
    <mergeCell ref="B31:C31"/>
    <mergeCell ref="B32:C32"/>
    <mergeCell ref="B33:C33"/>
    <mergeCell ref="E34:G34"/>
    <mergeCell ref="B34:C34"/>
    <mergeCell ref="E30:G30"/>
    <mergeCell ref="E24:G24"/>
    <mergeCell ref="B30:C30"/>
    <mergeCell ref="H1:I1"/>
    <mergeCell ref="B27:C27"/>
    <mergeCell ref="B28:C28"/>
    <mergeCell ref="B29:C29"/>
    <mergeCell ref="B25:C25"/>
    <mergeCell ref="B26:C26"/>
    <mergeCell ref="F12:G12"/>
    <mergeCell ref="B3:E3"/>
    <mergeCell ref="B7:C7"/>
    <mergeCell ref="H5:I5"/>
    <mergeCell ref="B5:C5"/>
    <mergeCell ref="B23:C23"/>
    <mergeCell ref="B24:C24"/>
    <mergeCell ref="A1:C1"/>
    <mergeCell ref="A15:D15"/>
    <mergeCell ref="E27:G27"/>
    <mergeCell ref="B35:C35"/>
    <mergeCell ref="B36:C36"/>
    <mergeCell ref="B37:C37"/>
    <mergeCell ref="E38:F38"/>
    <mergeCell ref="B45:C45"/>
    <mergeCell ref="B40:C40"/>
    <mergeCell ref="B41:C41"/>
    <mergeCell ref="B42:C42"/>
    <mergeCell ref="B43:C43"/>
    <mergeCell ref="B38:C38"/>
    <mergeCell ref="E36:G36"/>
    <mergeCell ref="E39:G39"/>
    <mergeCell ref="B44:C44"/>
    <mergeCell ref="E42:G42"/>
    <mergeCell ref="E44:G44"/>
    <mergeCell ref="B39:C39"/>
  </mergeCells>
  <phoneticPr fontId="3" type="noConversion"/>
  <conditionalFormatting sqref="E66">
    <cfRule type="expression" dxfId="43" priority="1" stopIfTrue="1">
      <formula>E61&gt;D68</formula>
    </cfRule>
  </conditionalFormatting>
  <conditionalFormatting sqref="D67">
    <cfRule type="expression" dxfId="42" priority="2" stopIfTrue="1">
      <formula>D62&gt;C68</formula>
    </cfRule>
  </conditionalFormatting>
  <conditionalFormatting sqref="D59">
    <cfRule type="cellIs" dxfId="41" priority="3" stopIfTrue="1" operator="lessThan">
      <formula>$D$58</formula>
    </cfRule>
  </conditionalFormatting>
  <conditionalFormatting sqref="I26">
    <cfRule type="cellIs" dxfId="40" priority="4" stopIfTrue="1" operator="lessThan">
      <formula>1</formula>
    </cfRule>
  </conditionalFormatting>
  <conditionalFormatting sqref="G38">
    <cfRule type="expression" dxfId="39" priority="9"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2123" r:id="rId4" name="OptionButton2">
          <controlPr autoLine="0" linkedCell="Defaults!M70" r:id="rId5">
            <anchor moveWithCells="1">
              <from>
                <xdr:col>7</xdr:col>
                <xdr:colOff>266700</xdr:colOff>
                <xdr:row>16</xdr:row>
                <xdr:rowOff>142875</xdr:rowOff>
              </from>
              <to>
                <xdr:col>8</xdr:col>
                <xdr:colOff>609600</xdr:colOff>
                <xdr:row>18</xdr:row>
                <xdr:rowOff>28575</xdr:rowOff>
              </to>
            </anchor>
          </controlPr>
        </control>
      </mc:Choice>
      <mc:Fallback>
        <control shapeId="2123" r:id="rId4" name="OptionButton2"/>
      </mc:Fallback>
    </mc:AlternateContent>
    <mc:AlternateContent xmlns:mc="http://schemas.openxmlformats.org/markup-compatibility/2006">
      <mc:Choice Requires="x14">
        <control shapeId="2122" r:id="rId6" name="OptionButton1">
          <controlPr autoLine="0" linkedCell="Defaults!M69" r:id="rId7">
            <anchor moveWithCells="1">
              <from>
                <xdr:col>7</xdr:col>
                <xdr:colOff>266700</xdr:colOff>
                <xdr:row>15</xdr:row>
                <xdr:rowOff>28575</xdr:rowOff>
              </from>
              <to>
                <xdr:col>22</xdr:col>
                <xdr:colOff>0</xdr:colOff>
                <xdr:row>16</xdr:row>
                <xdr:rowOff>152400</xdr:rowOff>
              </to>
            </anchor>
          </controlPr>
        </control>
      </mc:Choice>
      <mc:Fallback>
        <control shapeId="2122" r:id="rId6" name="OptionButton1"/>
      </mc:Fallback>
    </mc:AlternateContent>
    <mc:AlternateContent xmlns:mc="http://schemas.openxmlformats.org/markup-compatibility/2006">
      <mc:Choice Requires="x14">
        <control shapeId="2080" r:id="rId8" name="CommandButton1">
          <controlPr defaultSize="0" print="0" autoLine="0" r:id="rId9">
            <anchor moveWithCells="1">
              <from>
                <xdr:col>7</xdr:col>
                <xdr:colOff>371475</xdr:colOff>
                <xdr:row>7</xdr:row>
                <xdr:rowOff>104775</xdr:rowOff>
              </from>
              <to>
                <xdr:col>8</xdr:col>
                <xdr:colOff>390525</xdr:colOff>
                <xdr:row>9</xdr:row>
                <xdr:rowOff>57150</xdr:rowOff>
              </to>
            </anchor>
          </controlPr>
        </control>
      </mc:Choice>
      <mc:Fallback>
        <control shapeId="2080" r:id="rId8" name="CommandButton1"/>
      </mc:Fallback>
    </mc:AlternateContent>
    <mc:AlternateContent xmlns:mc="http://schemas.openxmlformats.org/markup-compatibility/2006">
      <mc:Choice Requires="x14">
        <control shapeId="2085" r:id="rId10" name="ComboBox1">
          <controlPr locked="0" defaultSize="0" autoFill="0" autoLine="0" linkedCell="County" listFillRange="Defaults!B2:B88" r:id="rId11">
            <anchor moveWithCells="1">
              <from>
                <xdr:col>1</xdr:col>
                <xdr:colOff>0</xdr:colOff>
                <xdr:row>3</xdr:row>
                <xdr:rowOff>142875</xdr:rowOff>
              </from>
              <to>
                <xdr:col>3</xdr:col>
                <xdr:colOff>190500</xdr:colOff>
                <xdr:row>5</xdr:row>
                <xdr:rowOff>38100</xdr:rowOff>
              </to>
            </anchor>
          </controlPr>
        </control>
      </mc:Choice>
      <mc:Fallback>
        <control shapeId="2085" r:id="rId10" name="ComboBox1"/>
      </mc:Fallback>
    </mc:AlternateContent>
    <mc:AlternateContent xmlns:mc="http://schemas.openxmlformats.org/markup-compatibility/2006">
      <mc:Choice Requires="x14">
        <control shapeId="2087"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2087" r:id="rId12" name="ComboBox2"/>
      </mc:Fallback>
    </mc:AlternateContent>
    <mc:AlternateContent xmlns:mc="http://schemas.openxmlformats.org/markup-compatibility/2006">
      <mc:Choice Requires="x14">
        <control shapeId="2091" r:id="rId14" name="ComboBox3">
          <controlPr locked="0" defaultSize="0" autoLine="0" linkedCell="Position" listFillRange="Defaults!L24:L26" r:id="rId15">
            <anchor moveWithCells="1">
              <from>
                <xdr:col>6</xdr:col>
                <xdr:colOff>9525</xdr:colOff>
                <xdr:row>21</xdr:row>
                <xdr:rowOff>142875</xdr:rowOff>
              </from>
              <to>
                <xdr:col>7</xdr:col>
                <xdr:colOff>200025</xdr:colOff>
                <xdr:row>23</xdr:row>
                <xdr:rowOff>28575</xdr:rowOff>
              </to>
            </anchor>
          </controlPr>
        </control>
      </mc:Choice>
      <mc:Fallback>
        <control shapeId="2091" r:id="rId14" name="ComboBox3"/>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theme="6"/>
  </sheetPr>
  <dimension ref="A1:AA223"/>
  <sheetViews>
    <sheetView showGridLines="0" showRowColHeaders="0"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22" width="9.140625" hidden="1" customWidth="1"/>
    <col min="27" max="27" width="10" bestFit="1" customWidth="1"/>
  </cols>
  <sheetData>
    <row r="1" spans="1:9" ht="24.75" thickTop="1" thickBot="1" x14ac:dyDescent="0.4">
      <c r="A1" s="822" t="s">
        <v>105</v>
      </c>
      <c r="B1" s="823"/>
      <c r="C1" s="823"/>
      <c r="D1" s="1"/>
      <c r="E1" s="1"/>
      <c r="F1" s="1"/>
      <c r="G1" s="2"/>
      <c r="H1" s="814" t="s">
        <v>448</v>
      </c>
      <c r="I1" s="815"/>
    </row>
    <row r="2" spans="1:9" ht="12.75" customHeight="1" thickTop="1" x14ac:dyDescent="0.2">
      <c r="A2" s="4"/>
      <c r="B2" s="4"/>
      <c r="C2" s="3"/>
      <c r="D2" s="3"/>
      <c r="E2" s="5"/>
      <c r="F2" s="3"/>
      <c r="G2" s="3"/>
      <c r="H2" s="3"/>
      <c r="I2" s="3"/>
    </row>
    <row r="3" spans="1:9" ht="15.75" x14ac:dyDescent="0.25">
      <c r="A3" s="4" t="s">
        <v>1</v>
      </c>
      <c r="B3" s="818"/>
      <c r="C3" s="818"/>
      <c r="D3" s="818"/>
      <c r="E3" s="818"/>
      <c r="F3" s="3"/>
      <c r="G3" s="7"/>
      <c r="H3" s="8" t="s">
        <v>0</v>
      </c>
      <c r="I3" s="67">
        <f ca="1">TODAY()</f>
        <v>43899</v>
      </c>
    </row>
    <row r="4" spans="1:9" x14ac:dyDescent="0.2">
      <c r="A4" s="3"/>
      <c r="B4" s="3"/>
      <c r="C4" s="3"/>
      <c r="D4" s="3"/>
      <c r="E4" s="4"/>
      <c r="F4" s="3"/>
      <c r="G4" s="3"/>
      <c r="H4" s="3"/>
      <c r="I4" s="3"/>
    </row>
    <row r="5" spans="1:9" x14ac:dyDescent="0.2">
      <c r="A5" s="22" t="s">
        <v>3</v>
      </c>
      <c r="B5" s="820"/>
      <c r="C5" s="820"/>
      <c r="D5" s="3"/>
      <c r="G5" s="10" t="s">
        <v>2</v>
      </c>
      <c r="H5" s="819"/>
      <c r="I5" s="819"/>
    </row>
    <row r="6" spans="1:9" x14ac:dyDescent="0.2">
      <c r="A6" s="4"/>
      <c r="B6" s="12"/>
      <c r="C6" s="12"/>
      <c r="D6" s="3"/>
      <c r="E6" s="68"/>
      <c r="F6" s="68"/>
      <c r="G6" s="69" t="s">
        <v>109</v>
      </c>
      <c r="H6" s="70"/>
      <c r="I6" s="27"/>
    </row>
    <row r="7" spans="1:9" x14ac:dyDescent="0.2">
      <c r="A7" s="22" t="s">
        <v>108</v>
      </c>
      <c r="B7" s="819"/>
      <c r="C7" s="819"/>
      <c r="D7" s="3"/>
      <c r="E7" s="3"/>
      <c r="F7" s="3"/>
      <c r="G7" s="69" t="s">
        <v>0</v>
      </c>
      <c r="H7" s="71"/>
      <c r="I7" s="71"/>
    </row>
    <row r="8" spans="1:9" x14ac:dyDescent="0.2">
      <c r="D8" s="26"/>
      <c r="I8" s="3"/>
    </row>
    <row r="9" spans="1:9" x14ac:dyDescent="0.2">
      <c r="A9" s="22" t="s">
        <v>4</v>
      </c>
      <c r="B9" s="9"/>
      <c r="C9" s="72" t="s">
        <v>5</v>
      </c>
      <c r="D9" s="11"/>
      <c r="E9" s="73" t="s">
        <v>113</v>
      </c>
      <c r="F9" s="11"/>
      <c r="G9" s="74" t="s">
        <v>107</v>
      </c>
      <c r="H9" s="3"/>
      <c r="I9" s="3"/>
    </row>
    <row r="10" spans="1:9" x14ac:dyDescent="0.2">
      <c r="A10" s="70"/>
      <c r="B10" s="70"/>
      <c r="C10" s="70"/>
      <c r="D10" s="70"/>
      <c r="E10" s="70"/>
      <c r="F10" s="70"/>
      <c r="G10" s="70"/>
      <c r="H10" s="27"/>
      <c r="I10" s="27"/>
    </row>
    <row r="11" spans="1:9" x14ac:dyDescent="0.2">
      <c r="A11" s="3"/>
      <c r="B11" s="4"/>
      <c r="C11" s="3"/>
      <c r="D11" s="3"/>
      <c r="H11" s="3"/>
      <c r="I11" s="3"/>
    </row>
    <row r="12" spans="1:9" x14ac:dyDescent="0.2">
      <c r="A12" s="13" t="s">
        <v>7</v>
      </c>
      <c r="B12" s="132"/>
      <c r="C12" s="3"/>
      <c r="D12" s="3"/>
      <c r="E12" s="4" t="s">
        <v>6</v>
      </c>
      <c r="F12" s="817"/>
      <c r="G12" s="817"/>
      <c r="H12" s="3"/>
      <c r="I12" s="3"/>
    </row>
    <row r="13" spans="1:9" x14ac:dyDescent="0.2">
      <c r="A13" s="3"/>
      <c r="B13" s="4"/>
      <c r="C13" s="7"/>
      <c r="D13" s="3"/>
      <c r="H13" s="3"/>
      <c r="I13" s="3"/>
    </row>
    <row r="14" spans="1:9" x14ac:dyDescent="0.2">
      <c r="A14" s="4" t="s">
        <v>106</v>
      </c>
      <c r="B14" s="4"/>
      <c r="C14" s="21"/>
      <c r="D14" s="3"/>
      <c r="E14" s="14" t="s">
        <v>8</v>
      </c>
      <c r="F14" s="14"/>
      <c r="G14" s="15" t="str">
        <f>IF(ISBLANK(B12),"",VLOOKUP(County,County_Table,IF(Storm="10-year",5,6)))</f>
        <v/>
      </c>
    </row>
    <row r="15" spans="1:9" x14ac:dyDescent="0.2">
      <c r="A15" s="824"/>
      <c r="B15" s="824"/>
      <c r="C15" s="824"/>
      <c r="D15" s="825"/>
      <c r="E15" s="14" t="s">
        <v>9</v>
      </c>
      <c r="F15" s="14"/>
      <c r="G15" s="15" t="str">
        <f>IF(ISBLANK(B12),"",IF(C16=0," ",((G14-0.2*((1000/C16)-10))^2)/(G14+0.8*((1000/C16)-10))))</f>
        <v/>
      </c>
      <c r="H15" s="827" t="s">
        <v>242</v>
      </c>
      <c r="I15" s="828"/>
    </row>
    <row r="16" spans="1:9" ht="14.25" x14ac:dyDescent="0.2">
      <c r="A16" s="4" t="s">
        <v>175</v>
      </c>
      <c r="B16" s="4"/>
      <c r="C16" s="16"/>
      <c r="D16" s="3"/>
      <c r="E16" s="14" t="s">
        <v>111</v>
      </c>
      <c r="F16" s="3"/>
      <c r="G16" s="76" t="str">
        <f>IF(ISBLANK(C14),"",IF(ISNUMBER(G15),43560*C14*G15/12,""))</f>
        <v/>
      </c>
      <c r="H16" s="3"/>
      <c r="I16" s="3"/>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IF(ISNUMBER(G18),IF(Defaults!$M$73=TRUE,IF(G18&gt;G19,G18+G17,G19+G17),G18+G17),"")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78" t="s">
        <v>115</v>
      </c>
      <c r="B23" s="821" t="s">
        <v>112</v>
      </c>
      <c r="C23" s="821"/>
      <c r="D23" s="121"/>
      <c r="E23" s="80" t="s">
        <v>125</v>
      </c>
      <c r="G23" s="131"/>
      <c r="H23" s="122"/>
      <c r="I23" s="7"/>
      <c r="J23" s="37"/>
    </row>
    <row r="24" spans="1:16" x14ac:dyDescent="0.2">
      <c r="A24" s="23"/>
      <c r="B24" s="808"/>
      <c r="C24" s="808"/>
      <c r="D24" s="118"/>
      <c r="E24" s="830"/>
      <c r="F24" s="830"/>
      <c r="G24" s="830"/>
      <c r="H24" s="122"/>
      <c r="I24" s="7"/>
      <c r="J24" s="37"/>
      <c r="N24">
        <v>0</v>
      </c>
      <c r="O24" t="e">
        <f t="shared" ref="O24:O45" si="0">A24+((($G$20-N24)/(N25-N24))*(A25-A24))</f>
        <v>#VALUE!</v>
      </c>
    </row>
    <row r="25" spans="1:16" x14ac:dyDescent="0.2">
      <c r="A25" s="23"/>
      <c r="B25" s="808"/>
      <c r="C25" s="808"/>
      <c r="D25" s="118"/>
      <c r="E25" s="80" t="s">
        <v>123</v>
      </c>
      <c r="G25" s="165"/>
      <c r="H25" s="122"/>
      <c r="I25" s="7"/>
      <c r="K25" t="str">
        <f t="shared" ref="K25:K45" si="1">IF(A25&gt;0,+A25-A24,"")</f>
        <v/>
      </c>
      <c r="L25" t="str">
        <f t="shared" ref="L25:L45" si="2">IF(B25&gt;0,+(B24+B25)/2," ")</f>
        <v xml:space="preserve"> </v>
      </c>
      <c r="M25" t="str">
        <f t="shared" ref="M25:M45" si="3">IF((ISERROR(K25*L25)),"",(K25*L25))</f>
        <v/>
      </c>
      <c r="N25" t="str">
        <f>IF((ISERROR(M25)),"",(M25))</f>
        <v/>
      </c>
      <c r="O25" t="e">
        <f t="shared" si="0"/>
        <v>#VALUE!</v>
      </c>
    </row>
    <row r="26" spans="1:16" x14ac:dyDescent="0.2">
      <c r="A26" s="23"/>
      <c r="B26" s="808"/>
      <c r="C26" s="808"/>
      <c r="D26" s="118"/>
      <c r="E26" s="80" t="s">
        <v>124</v>
      </c>
      <c r="G26" s="165"/>
      <c r="H26" s="122"/>
      <c r="I26" s="126"/>
      <c r="K26" t="str">
        <f t="shared" si="1"/>
        <v/>
      </c>
      <c r="L26" t="str">
        <f t="shared" si="2"/>
        <v xml:space="preserve"> </v>
      </c>
      <c r="M26" t="str">
        <f t="shared" si="3"/>
        <v/>
      </c>
      <c r="N26" t="str">
        <f t="shared" ref="N26:N45" si="4">IF((ISERROR(M26+N25)),"",(M26+N25))</f>
        <v/>
      </c>
      <c r="O26" t="e">
        <f t="shared" si="0"/>
        <v>#VALUE!</v>
      </c>
    </row>
    <row r="27" spans="1:16" x14ac:dyDescent="0.2">
      <c r="A27" s="23"/>
      <c r="B27" s="808"/>
      <c r="C27" s="808"/>
      <c r="D27" s="118"/>
      <c r="E27" s="826"/>
      <c r="F27" s="826"/>
      <c r="G27" s="826"/>
      <c r="H27" s="122"/>
      <c r="I27" s="7"/>
      <c r="K27" t="str">
        <f t="shared" si="1"/>
        <v/>
      </c>
      <c r="L27" t="str">
        <f t="shared" si="2"/>
        <v xml:space="preserve"> </v>
      </c>
      <c r="M27" t="str">
        <f t="shared" si="3"/>
        <v/>
      </c>
      <c r="N27" t="str">
        <f t="shared" si="4"/>
        <v/>
      </c>
      <c r="O27" t="e">
        <f t="shared" si="0"/>
        <v>#VALUE!</v>
      </c>
    </row>
    <row r="28" spans="1:16" x14ac:dyDescent="0.2">
      <c r="A28" s="23"/>
      <c r="B28" s="808"/>
      <c r="C28" s="808"/>
      <c r="D28" s="118"/>
      <c r="E28" s="82" t="s">
        <v>119</v>
      </c>
      <c r="F28" s="83"/>
      <c r="G28" s="84" t="str">
        <f>IF(ISERROR(VLOOKUP(G20,N24:O45,2)),"",VLOOKUP(G20, N24:O45,2))</f>
        <v/>
      </c>
      <c r="H28" s="122"/>
      <c r="I28" s="112"/>
      <c r="K28" t="str">
        <f t="shared" si="1"/>
        <v/>
      </c>
      <c r="L28" t="str">
        <f t="shared" si="2"/>
        <v xml:space="preserve"> </v>
      </c>
      <c r="M28" t="str">
        <f t="shared" si="3"/>
        <v/>
      </c>
      <c r="N28" t="str">
        <f t="shared" si="4"/>
        <v/>
      </c>
      <c r="O28" t="e">
        <f t="shared" si="0"/>
        <v>#VALUE!</v>
      </c>
    </row>
    <row r="29" spans="1:16" x14ac:dyDescent="0.2">
      <c r="A29" s="23"/>
      <c r="B29" s="808"/>
      <c r="C29" s="808"/>
      <c r="D29" s="118"/>
      <c r="E29" s="82" t="s">
        <v>120</v>
      </c>
      <c r="F29" s="83"/>
      <c r="G29" s="169"/>
      <c r="H29" s="122"/>
      <c r="I29" s="7"/>
      <c r="K29" t="str">
        <f t="shared" si="1"/>
        <v/>
      </c>
      <c r="L29" t="str">
        <f t="shared" si="2"/>
        <v xml:space="preserve"> </v>
      </c>
      <c r="M29" t="str">
        <f t="shared" si="3"/>
        <v/>
      </c>
      <c r="N29" t="str">
        <f t="shared" si="4"/>
        <v/>
      </c>
      <c r="O29" t="e">
        <f t="shared" si="0"/>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1"/>
        <v/>
      </c>
      <c r="L30" t="str">
        <f t="shared" si="2"/>
        <v xml:space="preserve"> </v>
      </c>
      <c r="M30" t="str">
        <f t="shared" si="3"/>
        <v/>
      </c>
      <c r="N30" t="str">
        <f t="shared" si="4"/>
        <v/>
      </c>
      <c r="O30" t="e">
        <f t="shared" si="0"/>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1"/>
        <v/>
      </c>
      <c r="L31" t="str">
        <f t="shared" si="2"/>
        <v xml:space="preserve"> </v>
      </c>
      <c r="M31" t="str">
        <f t="shared" si="3"/>
        <v/>
      </c>
      <c r="N31" t="str">
        <f t="shared" si="4"/>
        <v/>
      </c>
      <c r="O31" t="e">
        <f t="shared" si="0"/>
        <v>#VALUE!</v>
      </c>
    </row>
    <row r="32" spans="1:16" x14ac:dyDescent="0.2">
      <c r="A32" s="23"/>
      <c r="B32" s="808"/>
      <c r="C32" s="808"/>
      <c r="D32" s="118"/>
      <c r="E32" s="14" t="s">
        <v>133</v>
      </c>
      <c r="F32" s="83"/>
      <c r="G32" s="15" t="str">
        <f>IF(ISNUMBER(G26),IF(ISNUMBER(G29),G29-G26,""),"")</f>
        <v/>
      </c>
      <c r="H32" s="122"/>
      <c r="I32" s="6"/>
      <c r="K32" t="str">
        <f t="shared" si="1"/>
        <v/>
      </c>
      <c r="L32" t="str">
        <f t="shared" si="2"/>
        <v xml:space="preserve"> </v>
      </c>
      <c r="M32" t="str">
        <f t="shared" si="3"/>
        <v/>
      </c>
      <c r="N32" t="str">
        <f t="shared" si="4"/>
        <v/>
      </c>
      <c r="O32" t="e">
        <f t="shared" si="0"/>
        <v>#VALUE!</v>
      </c>
    </row>
    <row r="33" spans="1:27" x14ac:dyDescent="0.2">
      <c r="A33" s="23"/>
      <c r="B33" s="808"/>
      <c r="C33" s="808"/>
      <c r="D33" s="118"/>
      <c r="E33" s="82" t="s">
        <v>126</v>
      </c>
      <c r="F33" s="85"/>
      <c r="G33" s="25" t="str">
        <f>IF(ISNUMBER(G32),IF(G32&lt;=5,3,IF(G32&lt;=10,6,IF(G32&lt;=15,8,""))),"")</f>
        <v/>
      </c>
      <c r="H33" s="123"/>
      <c r="I33" s="6"/>
      <c r="K33" t="str">
        <f t="shared" si="1"/>
        <v/>
      </c>
      <c r="L33" t="str">
        <f t="shared" si="2"/>
        <v xml:space="preserve"> </v>
      </c>
      <c r="M33" t="str">
        <f t="shared" si="3"/>
        <v/>
      </c>
      <c r="N33" t="str">
        <f t="shared" si="4"/>
        <v/>
      </c>
      <c r="O33" t="e">
        <f t="shared" si="0"/>
        <v>#VALUE!</v>
      </c>
    </row>
    <row r="34" spans="1:27" x14ac:dyDescent="0.2">
      <c r="A34" s="23"/>
      <c r="B34" s="808"/>
      <c r="C34" s="808"/>
      <c r="D34" s="118"/>
      <c r="E34" s="829" t="str">
        <f>IF(ISNUMBER(G32),IF(G32&gt;15,"Fill Height Exceeds 638 Standard!",""),"")</f>
        <v/>
      </c>
      <c r="F34" s="829"/>
      <c r="G34" s="829"/>
      <c r="H34" s="122"/>
      <c r="I34" s="6"/>
      <c r="K34" t="str">
        <f t="shared" si="1"/>
        <v/>
      </c>
      <c r="L34" t="str">
        <f t="shared" si="2"/>
        <v xml:space="preserve"> </v>
      </c>
      <c r="M34" t="str">
        <f t="shared" si="3"/>
        <v/>
      </c>
      <c r="N34" t="str">
        <f t="shared" si="4"/>
        <v/>
      </c>
      <c r="O34" t="e">
        <f t="shared" si="0"/>
        <v>#VALUE!</v>
      </c>
      <c r="X34" s="1288" t="s">
        <v>451</v>
      </c>
      <c r="Y34" s="1288"/>
      <c r="Z34" s="1288"/>
      <c r="AA34" s="1288"/>
    </row>
    <row r="35" spans="1:27" x14ac:dyDescent="0.2">
      <c r="A35" s="23"/>
      <c r="B35" s="808"/>
      <c r="C35" s="808"/>
      <c r="D35" s="118"/>
      <c r="E35" s="82" t="s">
        <v>127</v>
      </c>
      <c r="F35" s="83"/>
      <c r="G35" s="1296">
        <v>0.8</v>
      </c>
      <c r="H35" s="122"/>
      <c r="I35" s="6"/>
      <c r="K35" t="str">
        <f t="shared" si="1"/>
        <v/>
      </c>
      <c r="L35" t="str">
        <f t="shared" si="2"/>
        <v xml:space="preserve"> </v>
      </c>
      <c r="M35" t="str">
        <f t="shared" si="3"/>
        <v/>
      </c>
      <c r="N35" t="str">
        <f t="shared" si="4"/>
        <v/>
      </c>
      <c r="O35" t="e">
        <f t="shared" si="0"/>
        <v>#VALUE!</v>
      </c>
      <c r="X35" s="1289" t="s">
        <v>452</v>
      </c>
      <c r="Y35" s="1290" t="s">
        <v>127</v>
      </c>
      <c r="Z35" s="1290"/>
      <c r="AA35" s="1291"/>
    </row>
    <row r="36" spans="1:27" x14ac:dyDescent="0.2">
      <c r="A36" s="23"/>
      <c r="B36" s="808"/>
      <c r="C36" s="808"/>
      <c r="D36" s="118"/>
      <c r="E36" s="811"/>
      <c r="F36" s="811"/>
      <c r="G36" s="811"/>
      <c r="H36" s="122"/>
      <c r="I36" s="6"/>
      <c r="K36" t="str">
        <f t="shared" si="1"/>
        <v/>
      </c>
      <c r="L36" t="str">
        <f t="shared" si="2"/>
        <v xml:space="preserve"> </v>
      </c>
      <c r="M36" t="str">
        <f t="shared" si="3"/>
        <v/>
      </c>
      <c r="N36" t="str">
        <f t="shared" si="4"/>
        <v/>
      </c>
      <c r="O36" t="e">
        <f t="shared" si="0"/>
        <v>#VALUE!</v>
      </c>
      <c r="X36" s="1292"/>
      <c r="Y36" s="1293" t="s">
        <v>121</v>
      </c>
      <c r="Z36" s="1293" t="s">
        <v>122</v>
      </c>
      <c r="AA36" s="1293" t="s">
        <v>180</v>
      </c>
    </row>
    <row r="37" spans="1:27"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1"/>
        <v/>
      </c>
      <c r="L37" t="str">
        <f t="shared" si="2"/>
        <v xml:space="preserve"> </v>
      </c>
      <c r="M37" t="str">
        <f t="shared" si="3"/>
        <v/>
      </c>
      <c r="N37" t="str">
        <f t="shared" si="4"/>
        <v/>
      </c>
      <c r="O37" t="e">
        <f t="shared" si="0"/>
        <v>#VALUE!</v>
      </c>
      <c r="X37" s="1294">
        <v>6</v>
      </c>
      <c r="Y37" s="1295">
        <v>0.8</v>
      </c>
      <c r="Z37" s="1295">
        <v>3</v>
      </c>
      <c r="AA37" s="1295">
        <v>0</v>
      </c>
    </row>
    <row r="38" spans="1:27" x14ac:dyDescent="0.2">
      <c r="A38" s="23"/>
      <c r="B38" s="808"/>
      <c r="C38" s="808"/>
      <c r="D38" s="118"/>
      <c r="E38" s="809" t="str">
        <f>IF(Position=Defaults!L26,"Use Riser? (Yes or No)","Design Orifice Dia. (in.)")</f>
        <v>Design Orifice Dia. (in.)</v>
      </c>
      <c r="F38" s="810"/>
      <c r="G38" s="171"/>
      <c r="H38" s="6"/>
      <c r="I38" s="6"/>
      <c r="K38" t="str">
        <f t="shared" si="1"/>
        <v/>
      </c>
      <c r="L38" t="str">
        <f t="shared" si="2"/>
        <v xml:space="preserve"> </v>
      </c>
      <c r="M38" t="str">
        <f t="shared" si="3"/>
        <v/>
      </c>
      <c r="N38" t="str">
        <f t="shared" si="4"/>
        <v/>
      </c>
      <c r="O38" t="e">
        <f t="shared" si="0"/>
        <v>#VALUE!</v>
      </c>
      <c r="X38" s="1294">
        <v>8</v>
      </c>
      <c r="Y38" s="1295">
        <v>0.7</v>
      </c>
      <c r="Z38" s="1295">
        <v>3.2</v>
      </c>
      <c r="AA38" s="1295">
        <v>0</v>
      </c>
    </row>
    <row r="39" spans="1:27" x14ac:dyDescent="0.2">
      <c r="A39" s="23"/>
      <c r="B39" s="808"/>
      <c r="C39" s="808"/>
      <c r="D39" s="118"/>
      <c r="E39" s="812"/>
      <c r="F39" s="812"/>
      <c r="G39" s="812"/>
      <c r="H39" s="6"/>
      <c r="I39" s="6"/>
      <c r="K39" t="str">
        <f t="shared" si="1"/>
        <v/>
      </c>
      <c r="L39" t="str">
        <f t="shared" si="2"/>
        <v xml:space="preserve"> </v>
      </c>
      <c r="M39" t="str">
        <f t="shared" si="3"/>
        <v/>
      </c>
      <c r="N39" t="str">
        <f t="shared" si="4"/>
        <v/>
      </c>
      <c r="O39" t="e">
        <f t="shared" si="0"/>
        <v>#VALUE!</v>
      </c>
      <c r="X39" s="1294">
        <v>10</v>
      </c>
      <c r="Y39" s="1295">
        <v>0.4</v>
      </c>
      <c r="Z39" s="1295">
        <v>3.2</v>
      </c>
      <c r="AA39" s="1295">
        <v>0</v>
      </c>
    </row>
    <row r="40" spans="1:27" x14ac:dyDescent="0.2">
      <c r="A40" s="23"/>
      <c r="B40" s="808"/>
      <c r="C40" s="808"/>
      <c r="D40" s="118"/>
      <c r="E40" s="82" t="s">
        <v>129</v>
      </c>
      <c r="F40" s="86"/>
      <c r="G40" s="790" t="str">
        <f>IF(Position=Defaults!L26,IF(G38="YES",Q54,IF(G38="NO",Q50,"")),J49)</f>
        <v/>
      </c>
      <c r="H40" s="6"/>
      <c r="I40" s="6"/>
      <c r="K40" t="str">
        <f t="shared" si="1"/>
        <v/>
      </c>
      <c r="L40" t="str">
        <f t="shared" si="2"/>
        <v xml:space="preserve"> </v>
      </c>
      <c r="M40" t="str">
        <f t="shared" si="3"/>
        <v/>
      </c>
      <c r="N40" t="str">
        <f t="shared" si="4"/>
        <v/>
      </c>
      <c r="O40" t="e">
        <f t="shared" si="0"/>
        <v>#VALUE!</v>
      </c>
      <c r="X40" s="1294">
        <v>12</v>
      </c>
      <c r="Y40" s="1295">
        <v>0.4</v>
      </c>
      <c r="Z40" s="1295">
        <v>3.4</v>
      </c>
      <c r="AA40" s="1295">
        <v>0</v>
      </c>
    </row>
    <row r="41" spans="1:27" x14ac:dyDescent="0.2">
      <c r="A41" s="23"/>
      <c r="B41" s="808"/>
      <c r="C41" s="808"/>
      <c r="D41" s="6"/>
      <c r="E41" s="82" t="s">
        <v>130</v>
      </c>
      <c r="F41" s="86"/>
      <c r="G41" s="15" t="str">
        <f>IF(Position=Defaults!L26,IF(G38="YES",Q53,IF(G38="NO",Q49,"----------------")),IF(ISNUMBER(G38),J48,""))</f>
        <v/>
      </c>
      <c r="H41" s="6"/>
      <c r="I41" s="6"/>
      <c r="K41" t="str">
        <f t="shared" si="1"/>
        <v/>
      </c>
      <c r="L41" t="str">
        <f t="shared" si="2"/>
        <v xml:space="preserve"> </v>
      </c>
      <c r="M41" t="str">
        <f t="shared" si="3"/>
        <v/>
      </c>
      <c r="N41" t="str">
        <f t="shared" si="4"/>
        <v/>
      </c>
      <c r="O41" t="e">
        <f t="shared" si="0"/>
        <v>#VALUE!</v>
      </c>
    </row>
    <row r="42" spans="1:27" x14ac:dyDescent="0.2">
      <c r="A42" s="23"/>
      <c r="B42" s="808"/>
      <c r="C42" s="808"/>
      <c r="D42" s="6"/>
      <c r="E42" s="813"/>
      <c r="F42" s="813"/>
      <c r="G42" s="813"/>
      <c r="H42" s="6"/>
      <c r="I42" s="6"/>
      <c r="K42" t="str">
        <f t="shared" si="1"/>
        <v/>
      </c>
      <c r="L42" t="str">
        <f t="shared" si="2"/>
        <v xml:space="preserve"> </v>
      </c>
      <c r="M42" t="str">
        <f t="shared" si="3"/>
        <v/>
      </c>
      <c r="N42" t="str">
        <f t="shared" si="4"/>
        <v/>
      </c>
      <c r="O42" t="e">
        <f t="shared" si="0"/>
        <v>#VALUE!</v>
      </c>
    </row>
    <row r="43" spans="1:27" x14ac:dyDescent="0.2">
      <c r="A43" s="172"/>
      <c r="B43" s="808"/>
      <c r="C43" s="808"/>
      <c r="D43" s="7"/>
      <c r="E43" s="82" t="s">
        <v>131</v>
      </c>
      <c r="F43" s="86"/>
      <c r="G43" s="25" t="str">
        <f>IF(Position=Defaults!L30,IF(ISNUMBER(G40),G16/3600/G40,""),IF(ISNUMBER(G40),G16/3600/G40,""))</f>
        <v/>
      </c>
      <c r="H43" s="6"/>
      <c r="I43" s="6"/>
      <c r="K43" t="str">
        <f t="shared" si="1"/>
        <v/>
      </c>
      <c r="L43" t="str">
        <f t="shared" si="2"/>
        <v xml:space="preserve"> </v>
      </c>
      <c r="M43" t="str">
        <f t="shared" si="3"/>
        <v/>
      </c>
      <c r="N43" t="str">
        <f t="shared" si="4"/>
        <v/>
      </c>
      <c r="O43" t="e">
        <f t="shared" si="0"/>
        <v>#VALUE!</v>
      </c>
    </row>
    <row r="44" spans="1:27" x14ac:dyDescent="0.2">
      <c r="A44" s="23"/>
      <c r="B44" s="808"/>
      <c r="C44" s="808"/>
      <c r="D44" s="6"/>
      <c r="E44" s="813"/>
      <c r="F44" s="813"/>
      <c r="G44" s="813"/>
      <c r="H44" s="6"/>
      <c r="I44" s="6"/>
      <c r="K44" t="str">
        <f t="shared" si="1"/>
        <v/>
      </c>
      <c r="L44" t="str">
        <f t="shared" si="2"/>
        <v xml:space="preserve"> </v>
      </c>
      <c r="M44" t="str">
        <f t="shared" si="3"/>
        <v/>
      </c>
      <c r="N44" t="str">
        <f t="shared" si="4"/>
        <v/>
      </c>
      <c r="O44" t="e">
        <f t="shared" si="0"/>
        <v>#VALUE!</v>
      </c>
    </row>
    <row r="45" spans="1:27" x14ac:dyDescent="0.2">
      <c r="A45" s="23"/>
      <c r="B45" s="808"/>
      <c r="C45" s="808"/>
      <c r="D45" s="122"/>
      <c r="E45" s="82" t="s">
        <v>132</v>
      </c>
      <c r="F45" s="30"/>
      <c r="G45" s="87" t="str">
        <f>IF(Position=Defaults!L26,IF(G38="YES",Q52,IF(G38="NO",Q48,"")),IF(ISNUMBER(G38),J51,""))</f>
        <v/>
      </c>
      <c r="H45" s="6"/>
      <c r="I45" s="6"/>
      <c r="K45" t="str">
        <f t="shared" si="1"/>
        <v/>
      </c>
      <c r="L45" t="str">
        <f t="shared" si="2"/>
        <v xml:space="preserve"> </v>
      </c>
      <c r="M45" t="str">
        <f t="shared" si="3"/>
        <v/>
      </c>
      <c r="N45" t="str">
        <f t="shared" si="4"/>
        <v/>
      </c>
      <c r="O45" t="e">
        <f t="shared" si="0"/>
        <v>#VALUE!</v>
      </c>
    </row>
    <row r="46" spans="1:27" x14ac:dyDescent="0.2">
      <c r="A46" s="125"/>
      <c r="B46" s="125"/>
      <c r="C46" s="125"/>
      <c r="D46" s="125"/>
      <c r="E46" s="7"/>
      <c r="F46" s="7"/>
      <c r="G46" s="125"/>
      <c r="H46" s="7"/>
      <c r="I46" s="7"/>
      <c r="J46" s="806" t="s">
        <v>443</v>
      </c>
      <c r="K46" s="70"/>
      <c r="L46" s="70"/>
      <c r="M46" s="70"/>
      <c r="N46" s="70"/>
      <c r="Q46" s="806" t="s">
        <v>437</v>
      </c>
      <c r="R46" s="70"/>
      <c r="S46" s="70"/>
      <c r="T46" s="70"/>
      <c r="U46" s="70"/>
      <c r="V46" s="70"/>
    </row>
    <row r="47" spans="1:27"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7" ht="16.5" customHeight="1" x14ac:dyDescent="0.2">
      <c r="A48" s="122"/>
      <c r="B48" s="122"/>
      <c r="C48" s="122"/>
      <c r="D48" s="122"/>
      <c r="E48" s="122"/>
      <c r="F48" s="122"/>
      <c r="G48" s="122"/>
      <c r="H48" s="122"/>
      <c r="I48" s="122"/>
      <c r="J48" s="805" t="str">
        <f>IF(ISNUMBER(G38),0.6*PI()*G38^2/576*(64.4*(G31+G35))^0.5,"")</f>
        <v/>
      </c>
      <c r="K48" s="387" t="s">
        <v>445</v>
      </c>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111"/>
      <c r="B57" s="11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111"/>
      <c r="B60" s="111"/>
      <c r="C60" s="111"/>
      <c r="D60" s="99"/>
      <c r="E60" s="7"/>
      <c r="F60" s="122"/>
      <c r="G60" s="122"/>
      <c r="H60" s="122"/>
      <c r="I60" s="122"/>
    </row>
    <row r="61" spans="1:21" x14ac:dyDescent="0.2">
      <c r="A61" s="114"/>
      <c r="B61" s="7"/>
      <c r="C61" s="7"/>
      <c r="D61" s="99"/>
      <c r="E61" s="7"/>
      <c r="F61" s="122"/>
      <c r="G61" s="122"/>
      <c r="H61" s="122"/>
      <c r="I61" s="122"/>
    </row>
    <row r="62" spans="1:21" x14ac:dyDescent="0.2">
      <c r="A62" s="111"/>
      <c r="B62" s="111"/>
      <c r="C62" s="11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9" x14ac:dyDescent="0.2">
      <c r="A65" s="112"/>
      <c r="B65" s="7"/>
      <c r="C65" s="116"/>
      <c r="D65" s="7"/>
      <c r="E65" s="6"/>
      <c r="F65" s="122"/>
      <c r="G65" s="122"/>
      <c r="H65" s="122"/>
      <c r="I65" s="122"/>
    </row>
    <row r="66" spans="1:9" x14ac:dyDescent="0.2">
      <c r="A66" s="112"/>
      <c r="B66" s="7"/>
      <c r="C66" s="110"/>
      <c r="D66" s="7"/>
      <c r="E66" s="7"/>
      <c r="F66" s="122"/>
      <c r="G66" s="122"/>
      <c r="H66" s="122"/>
      <c r="I66" s="122"/>
    </row>
    <row r="67" spans="1:9" x14ac:dyDescent="0.2">
      <c r="A67" s="112"/>
      <c r="B67" s="7"/>
      <c r="C67" s="116"/>
      <c r="D67" s="7"/>
      <c r="E67" s="6"/>
      <c r="F67" s="122"/>
      <c r="G67" s="122"/>
      <c r="H67" s="122"/>
      <c r="I67" s="122"/>
    </row>
    <row r="68" spans="1:9" x14ac:dyDescent="0.2">
      <c r="A68" s="117"/>
      <c r="B68" s="117"/>
      <c r="C68" s="99"/>
      <c r="D68" s="7"/>
      <c r="E68" s="122"/>
      <c r="F68" s="122"/>
      <c r="G68" s="122"/>
      <c r="H68" s="122"/>
      <c r="I68" s="122"/>
    </row>
    <row r="69" spans="1:9" x14ac:dyDescent="0.2">
      <c r="A69" s="122"/>
      <c r="B69" s="122"/>
      <c r="C69" s="122"/>
      <c r="D69" s="122"/>
      <c r="E69" s="122"/>
      <c r="F69" s="122"/>
      <c r="G69" s="122"/>
      <c r="H69" s="122"/>
      <c r="I69" s="122"/>
    </row>
    <row r="70" spans="1:9" x14ac:dyDescent="0.2">
      <c r="A70" s="122"/>
      <c r="B70" s="122"/>
      <c r="C70" s="122"/>
      <c r="D70" s="122"/>
      <c r="E70" s="122"/>
      <c r="F70" s="122"/>
      <c r="G70" s="122"/>
      <c r="H70" s="122"/>
      <c r="I70" s="122"/>
    </row>
    <row r="71" spans="1:9" x14ac:dyDescent="0.2">
      <c r="A71" s="122"/>
      <c r="B71" s="122"/>
      <c r="C71" s="122"/>
      <c r="D71" s="122"/>
      <c r="E71" s="122"/>
      <c r="F71" s="122"/>
      <c r="G71" s="122"/>
      <c r="H71" s="122"/>
      <c r="I71" s="122"/>
    </row>
    <row r="72" spans="1:9" x14ac:dyDescent="0.2">
      <c r="A72" s="122"/>
      <c r="B72" s="122"/>
      <c r="C72" s="122"/>
      <c r="D72" s="122"/>
      <c r="E72" s="122"/>
      <c r="F72" s="122"/>
      <c r="G72" s="122"/>
      <c r="H72" s="122"/>
      <c r="I72" s="122"/>
    </row>
    <row r="73" spans="1:9" x14ac:dyDescent="0.2">
      <c r="A73" s="122"/>
      <c r="B73" s="122"/>
      <c r="C73" s="122"/>
      <c r="D73" s="122"/>
      <c r="E73" s="122"/>
      <c r="F73" s="122"/>
      <c r="G73" s="122"/>
      <c r="H73" s="122"/>
      <c r="I73" s="122"/>
    </row>
    <row r="74" spans="1:9" x14ac:dyDescent="0.2">
      <c r="A74" s="122"/>
      <c r="B74" s="122"/>
      <c r="C74" s="122"/>
      <c r="D74" s="122"/>
      <c r="E74" s="122"/>
      <c r="F74" s="122"/>
      <c r="G74" s="122"/>
      <c r="H74" s="122"/>
      <c r="I74" s="122"/>
    </row>
    <row r="75" spans="1:9" x14ac:dyDescent="0.2">
      <c r="A75" s="122"/>
      <c r="B75" s="122"/>
      <c r="C75" s="122"/>
      <c r="D75" s="122"/>
      <c r="E75" s="122"/>
      <c r="F75" s="122"/>
      <c r="G75" s="122"/>
      <c r="H75" s="122"/>
      <c r="I75" s="122"/>
    </row>
    <row r="76" spans="1:9" x14ac:dyDescent="0.2">
      <c r="A76" s="122"/>
      <c r="B76" s="122"/>
      <c r="C76" s="122"/>
      <c r="D76" s="122"/>
      <c r="E76" s="122"/>
      <c r="F76" s="122"/>
      <c r="G76" s="122"/>
      <c r="H76" s="122"/>
      <c r="I76" s="122"/>
    </row>
    <row r="77" spans="1:9" x14ac:dyDescent="0.2">
      <c r="A77" s="122"/>
      <c r="B77" s="122"/>
      <c r="C77" s="122"/>
      <c r="D77" s="122"/>
      <c r="E77" s="122"/>
      <c r="F77" s="122"/>
      <c r="G77" s="122"/>
      <c r="H77" s="122"/>
      <c r="I77" s="122"/>
    </row>
    <row r="78" spans="1:9" x14ac:dyDescent="0.2">
      <c r="A78" s="122"/>
      <c r="B78" s="122"/>
      <c r="C78" s="122"/>
      <c r="D78" s="122"/>
      <c r="E78" s="122"/>
      <c r="F78" s="122"/>
      <c r="G78" s="122"/>
      <c r="H78" s="122"/>
      <c r="I78" s="122"/>
    </row>
    <row r="79" spans="1:9" x14ac:dyDescent="0.2">
      <c r="A79" s="122"/>
      <c r="B79" s="122"/>
      <c r="C79" s="122"/>
      <c r="D79" s="122"/>
      <c r="E79" s="122"/>
      <c r="F79" s="122"/>
      <c r="G79" s="122"/>
      <c r="H79" s="122"/>
      <c r="I79" s="122"/>
    </row>
    <row r="80" spans="1:9"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ahxgqGY7zcQpJV6C9maJ3IRYozoaJhscoEq0m6hrtOyojhC/j7l/hF6SMMVv4qz2BlPVKHRqFLT5skcozTUfBA==" saltValue="IYFKDhZs7RXwZWBW6FprnQ==" spinCount="100000" sheet="1" selectLockedCells="1"/>
  <mergeCells count="44">
    <mergeCell ref="X34:AA34"/>
    <mergeCell ref="X35:X36"/>
    <mergeCell ref="Y35:AA35"/>
    <mergeCell ref="B45:C45"/>
    <mergeCell ref="B40:C40"/>
    <mergeCell ref="B41:C41"/>
    <mergeCell ref="B42:C42"/>
    <mergeCell ref="B43:C43"/>
    <mergeCell ref="B44:C44"/>
    <mergeCell ref="E44:G44"/>
    <mergeCell ref="B39:C39"/>
    <mergeCell ref="B35:C35"/>
    <mergeCell ref="B36:C36"/>
    <mergeCell ref="B37:C37"/>
    <mergeCell ref="E36:G36"/>
    <mergeCell ref="E39:G39"/>
    <mergeCell ref="E42:G42"/>
    <mergeCell ref="E38:F38"/>
    <mergeCell ref="B38:C38"/>
    <mergeCell ref="H1:I1"/>
    <mergeCell ref="B27:C27"/>
    <mergeCell ref="B28:C28"/>
    <mergeCell ref="B29:C29"/>
    <mergeCell ref="B25:C25"/>
    <mergeCell ref="B26:C26"/>
    <mergeCell ref="F12:G12"/>
    <mergeCell ref="B3:E3"/>
    <mergeCell ref="B7:C7"/>
    <mergeCell ref="H5:I5"/>
    <mergeCell ref="A15:D15"/>
    <mergeCell ref="E27:G27"/>
    <mergeCell ref="E24:G24"/>
    <mergeCell ref="H15:I15"/>
    <mergeCell ref="B30:C30"/>
    <mergeCell ref="E30:G30"/>
    <mergeCell ref="E34:G34"/>
    <mergeCell ref="A1:C1"/>
    <mergeCell ref="B31:C31"/>
    <mergeCell ref="B32:C32"/>
    <mergeCell ref="B33:C33"/>
    <mergeCell ref="B34:C34"/>
    <mergeCell ref="B5:C5"/>
    <mergeCell ref="B23:C23"/>
    <mergeCell ref="B24:C24"/>
  </mergeCells>
  <phoneticPr fontId="3" type="noConversion"/>
  <conditionalFormatting sqref="E66">
    <cfRule type="expression" dxfId="38" priority="1" stopIfTrue="1">
      <formula>E61&gt;D68</formula>
    </cfRule>
  </conditionalFormatting>
  <conditionalFormatting sqref="D67">
    <cfRule type="expression" dxfId="37" priority="2" stopIfTrue="1">
      <formula>D62&gt;C68</formula>
    </cfRule>
  </conditionalFormatting>
  <conditionalFormatting sqref="D59">
    <cfRule type="cellIs" dxfId="36" priority="3" stopIfTrue="1" operator="lessThan">
      <formula>$D$58</formula>
    </cfRule>
  </conditionalFormatting>
  <conditionalFormatting sqref="I26">
    <cfRule type="cellIs" dxfId="35" priority="4" stopIfTrue="1" operator="lessThan">
      <formula>1</formula>
    </cfRule>
  </conditionalFormatting>
  <conditionalFormatting sqref="G38">
    <cfRule type="expression" dxfId="34" priority="9"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4118" r:id="rId4" name="OptionButton2">
          <controlPr autoLine="0" linkedCell="Defaults!M74" r:id="rId5">
            <anchor moveWithCells="1">
              <from>
                <xdr:col>7</xdr:col>
                <xdr:colOff>266700</xdr:colOff>
                <xdr:row>16</xdr:row>
                <xdr:rowOff>142875</xdr:rowOff>
              </from>
              <to>
                <xdr:col>8</xdr:col>
                <xdr:colOff>342900</xdr:colOff>
                <xdr:row>18</xdr:row>
                <xdr:rowOff>28575</xdr:rowOff>
              </to>
            </anchor>
          </controlPr>
        </control>
      </mc:Choice>
      <mc:Fallback>
        <control shapeId="4118" r:id="rId4" name="OptionButton2"/>
      </mc:Fallback>
    </mc:AlternateContent>
    <mc:AlternateContent xmlns:mc="http://schemas.openxmlformats.org/markup-compatibility/2006">
      <mc:Choice Requires="x14">
        <control shapeId="4115" r:id="rId6" name="OptionButton1">
          <controlPr autoLine="0" linkedCell="Defaults!M73" r:id="rId7">
            <anchor moveWithCells="1">
              <from>
                <xdr:col>7</xdr:col>
                <xdr:colOff>266700</xdr:colOff>
                <xdr:row>15</xdr:row>
                <xdr:rowOff>57150</xdr:rowOff>
              </from>
              <to>
                <xdr:col>8</xdr:col>
                <xdr:colOff>276225</xdr:colOff>
                <xdr:row>16</xdr:row>
                <xdr:rowOff>123825</xdr:rowOff>
              </to>
            </anchor>
          </controlPr>
        </control>
      </mc:Choice>
      <mc:Fallback>
        <control shapeId="4115" r:id="rId6" name="OptionButton1"/>
      </mc:Fallback>
    </mc:AlternateContent>
    <mc:AlternateContent xmlns:mc="http://schemas.openxmlformats.org/markup-compatibility/2006">
      <mc:Choice Requires="x14">
        <control shapeId="4099" r:id="rId8" name="CommandButton1">
          <controlPr defaultSize="0" print="0" autoLine="0" r:id="rId9">
            <anchor moveWithCells="1">
              <from>
                <xdr:col>7</xdr:col>
                <xdr:colOff>371475</xdr:colOff>
                <xdr:row>7</xdr:row>
                <xdr:rowOff>104775</xdr:rowOff>
              </from>
              <to>
                <xdr:col>8</xdr:col>
                <xdr:colOff>390525</xdr:colOff>
                <xdr:row>9</xdr:row>
                <xdr:rowOff>57150</xdr:rowOff>
              </to>
            </anchor>
          </controlPr>
        </control>
      </mc:Choice>
      <mc:Fallback>
        <control shapeId="4099" r:id="rId8" name="CommandButton1"/>
      </mc:Fallback>
    </mc:AlternateContent>
    <mc:AlternateContent xmlns:mc="http://schemas.openxmlformats.org/markup-compatibility/2006">
      <mc:Choice Requires="x14">
        <control shapeId="4100" r:id="rId10" name="ComboBox1">
          <controlPr locked="0" defaultSize="0" autoFill="0" autoLine="0" linkedCell="County" listFillRange="Defaults!B2:B88" r:id="rId11">
            <anchor moveWithCells="1">
              <from>
                <xdr:col>1</xdr:col>
                <xdr:colOff>0</xdr:colOff>
                <xdr:row>3</xdr:row>
                <xdr:rowOff>142875</xdr:rowOff>
              </from>
              <to>
                <xdr:col>3</xdr:col>
                <xdr:colOff>190500</xdr:colOff>
                <xdr:row>5</xdr:row>
                <xdr:rowOff>38100</xdr:rowOff>
              </to>
            </anchor>
          </controlPr>
        </control>
      </mc:Choice>
      <mc:Fallback>
        <control shapeId="4100" r:id="rId10" name="ComboBox1"/>
      </mc:Fallback>
    </mc:AlternateContent>
    <mc:AlternateContent xmlns:mc="http://schemas.openxmlformats.org/markup-compatibility/2006">
      <mc:Choice Requires="x14">
        <control shapeId="4101"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4101" r:id="rId12" name="ComboBox2"/>
      </mc:Fallback>
    </mc:AlternateContent>
    <mc:AlternateContent xmlns:mc="http://schemas.openxmlformats.org/markup-compatibility/2006">
      <mc:Choice Requires="x14">
        <control shapeId="4103" r:id="rId14" name="ComboBox3">
          <controlPr locked="0" defaultSize="0" autoLine="0" linkedCell="Position" listFillRange="Defaults!L24:L26" r:id="rId15">
            <anchor moveWithCells="1">
              <from>
                <xdr:col>6</xdr:col>
                <xdr:colOff>9525</xdr:colOff>
                <xdr:row>21</xdr:row>
                <xdr:rowOff>142875</xdr:rowOff>
              </from>
              <to>
                <xdr:col>7</xdr:col>
                <xdr:colOff>200025</xdr:colOff>
                <xdr:row>23</xdr:row>
                <xdr:rowOff>28575</xdr:rowOff>
              </to>
            </anchor>
          </controlPr>
        </control>
      </mc:Choice>
      <mc:Fallback>
        <control shapeId="4103" r:id="rId14" name="ComboBox3"/>
      </mc:Fallback>
    </mc:AlternateContent>
    <mc:AlternateContent xmlns:mc="http://schemas.openxmlformats.org/markup-compatibility/2006">
      <mc:Choice Requires="x14">
        <control shapeId="4110" r:id="rId16" name="CommandButton2">
          <controlPr locked="0" defaultSize="0" print="0" autoLine="0" autoPict="0" r:id="rId17">
            <anchor moveWithCells="1">
              <from>
                <xdr:col>4</xdr:col>
                <xdr:colOff>76200</xdr:colOff>
                <xdr:row>4</xdr:row>
                <xdr:rowOff>47625</xdr:rowOff>
              </from>
              <to>
                <xdr:col>5</xdr:col>
                <xdr:colOff>190500</xdr:colOff>
                <xdr:row>5</xdr:row>
                <xdr:rowOff>123825</xdr:rowOff>
              </to>
            </anchor>
          </controlPr>
        </control>
      </mc:Choice>
      <mc:Fallback>
        <control shapeId="4110" r:id="rId16" name="CommandButton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6"/>
  </sheetPr>
  <dimension ref="A1:AA223"/>
  <sheetViews>
    <sheetView showGridLines="0" showRowColHeaders="0"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18" width="9.140625" hidden="1" customWidth="1"/>
    <col min="19" max="22" width="0" hidden="1" customWidth="1"/>
    <col min="27" max="27" width="10" bestFit="1" customWidth="1"/>
  </cols>
  <sheetData>
    <row r="1" spans="1:9" ht="24.75" thickTop="1" thickBot="1" x14ac:dyDescent="0.4">
      <c r="A1" s="822" t="s">
        <v>105</v>
      </c>
      <c r="B1" s="823"/>
      <c r="C1" s="823"/>
      <c r="D1" s="1"/>
      <c r="E1" s="1"/>
      <c r="F1" s="1"/>
      <c r="G1" s="2"/>
      <c r="H1" s="814" t="s">
        <v>448</v>
      </c>
      <c r="I1" s="815"/>
    </row>
    <row r="2" spans="1:9" ht="12.75" customHeight="1" thickTop="1" x14ac:dyDescent="0.2">
      <c r="A2" s="4"/>
      <c r="B2" s="4"/>
      <c r="C2" s="3"/>
      <c r="D2" s="3"/>
      <c r="E2" s="5"/>
      <c r="F2" s="3"/>
      <c r="G2" s="3"/>
      <c r="H2" s="3"/>
      <c r="I2" s="3"/>
    </row>
    <row r="3" spans="1:9" ht="15.75" x14ac:dyDescent="0.25">
      <c r="A3" s="4" t="s">
        <v>1</v>
      </c>
      <c r="B3" s="818"/>
      <c r="C3" s="818"/>
      <c r="D3" s="818"/>
      <c r="E3" s="818"/>
      <c r="F3" s="3"/>
      <c r="G3" s="7"/>
      <c r="H3" s="8" t="s">
        <v>0</v>
      </c>
      <c r="I3" s="67">
        <f ca="1">TODAY()</f>
        <v>43899</v>
      </c>
    </row>
    <row r="4" spans="1:9" x14ac:dyDescent="0.2">
      <c r="A4" s="3"/>
      <c r="B4" s="3"/>
      <c r="C4" s="3"/>
      <c r="D4" s="3"/>
      <c r="E4" s="4"/>
      <c r="F4" s="3"/>
      <c r="G4" s="3"/>
      <c r="H4" s="3"/>
      <c r="I4" s="3"/>
    </row>
    <row r="5" spans="1:9" x14ac:dyDescent="0.2">
      <c r="A5" s="22" t="s">
        <v>3</v>
      </c>
      <c r="B5" s="820"/>
      <c r="C5" s="820"/>
      <c r="D5" s="3"/>
      <c r="G5" s="10" t="s">
        <v>2</v>
      </c>
      <c r="H5" s="819"/>
      <c r="I5" s="819"/>
    </row>
    <row r="6" spans="1:9" x14ac:dyDescent="0.2">
      <c r="A6" s="4"/>
      <c r="B6" s="12"/>
      <c r="C6" s="12"/>
      <c r="D6" s="3"/>
      <c r="E6" s="68"/>
      <c r="F6" s="68"/>
      <c r="G6" s="69" t="s">
        <v>109</v>
      </c>
      <c r="H6" s="70"/>
      <c r="I6" s="27"/>
    </row>
    <row r="7" spans="1:9" x14ac:dyDescent="0.2">
      <c r="A7" s="22" t="s">
        <v>108</v>
      </c>
      <c r="B7" s="819"/>
      <c r="C7" s="819"/>
      <c r="D7" s="3"/>
      <c r="E7" s="3"/>
      <c r="F7" s="3"/>
      <c r="G7" s="69" t="s">
        <v>0</v>
      </c>
      <c r="H7" s="71"/>
      <c r="I7" s="71"/>
    </row>
    <row r="8" spans="1:9" x14ac:dyDescent="0.2">
      <c r="D8" s="26"/>
      <c r="I8" s="3"/>
    </row>
    <row r="9" spans="1:9" x14ac:dyDescent="0.2">
      <c r="A9" s="22" t="s">
        <v>4</v>
      </c>
      <c r="B9" s="9"/>
      <c r="C9" s="72" t="s">
        <v>5</v>
      </c>
      <c r="D9" s="11"/>
      <c r="E9" s="73" t="s">
        <v>113</v>
      </c>
      <c r="F9" s="11"/>
      <c r="G9" s="74" t="s">
        <v>107</v>
      </c>
      <c r="H9" s="3"/>
      <c r="I9" s="3"/>
    </row>
    <row r="10" spans="1:9" x14ac:dyDescent="0.2">
      <c r="A10" s="70"/>
      <c r="B10" s="70"/>
      <c r="C10" s="70"/>
      <c r="D10" s="70"/>
      <c r="E10" s="70"/>
      <c r="F10" s="70"/>
      <c r="G10" s="70"/>
      <c r="H10" s="27"/>
      <c r="I10" s="27"/>
    </row>
    <row r="11" spans="1:9" x14ac:dyDescent="0.2">
      <c r="A11" s="3"/>
      <c r="B11" s="4"/>
      <c r="C11" s="3"/>
      <c r="D11" s="3"/>
      <c r="H11" s="3"/>
      <c r="I11" s="3"/>
    </row>
    <row r="12" spans="1:9" x14ac:dyDescent="0.2">
      <c r="A12" s="13" t="s">
        <v>7</v>
      </c>
      <c r="B12" s="132"/>
      <c r="C12" s="3"/>
      <c r="D12" s="3"/>
      <c r="E12" s="4" t="s">
        <v>6</v>
      </c>
      <c r="F12" s="816"/>
      <c r="G12" s="817"/>
      <c r="H12" s="3"/>
      <c r="I12" s="3"/>
    </row>
    <row r="13" spans="1:9" x14ac:dyDescent="0.2">
      <c r="A13" s="3"/>
      <c r="B13" s="4"/>
      <c r="C13" s="7"/>
      <c r="D13" s="3"/>
      <c r="H13" s="3"/>
      <c r="I13" s="3"/>
    </row>
    <row r="14" spans="1:9" x14ac:dyDescent="0.2">
      <c r="A14" s="4" t="s">
        <v>106</v>
      </c>
      <c r="B14" s="4"/>
      <c r="C14" s="21"/>
      <c r="D14" s="3"/>
      <c r="E14" s="14" t="s">
        <v>8</v>
      </c>
      <c r="F14" s="14"/>
      <c r="G14" s="15" t="str">
        <f>IF(ISBLANK(B12),"",VLOOKUP(County,County_Table,IF(Storm="10-year",5,6)))</f>
        <v/>
      </c>
    </row>
    <row r="15" spans="1:9" x14ac:dyDescent="0.2">
      <c r="A15" s="824"/>
      <c r="B15" s="824"/>
      <c r="C15" s="824"/>
      <c r="D15" s="825"/>
      <c r="E15" s="14" t="s">
        <v>9</v>
      </c>
      <c r="F15" s="14"/>
      <c r="G15" s="15" t="str">
        <f>IF(ISBLANK(B12),"",IF(C16=0," ",((G14-0.2*((1000/C16)-10))^2)/(G14+0.8*((1000/C16)-10))))</f>
        <v/>
      </c>
      <c r="H15" s="827" t="s">
        <v>242</v>
      </c>
      <c r="I15" s="828"/>
    </row>
    <row r="16" spans="1:9" ht="14.25" x14ac:dyDescent="0.2">
      <c r="A16" s="4" t="s">
        <v>175</v>
      </c>
      <c r="B16" s="4"/>
      <c r="C16" s="16"/>
      <c r="D16" s="3"/>
      <c r="E16" s="14" t="s">
        <v>111</v>
      </c>
      <c r="F16" s="3"/>
      <c r="G16" s="76" t="str">
        <f>IF(ISBLANK(C14),"",IF(ISNUMBER(G15),43560*C14*G15/12,""))</f>
        <v/>
      </c>
      <c r="H16" s="3"/>
      <c r="I16" s="3"/>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IF(ISNUMBER(G18),IF(Defaults!$M$77=TRUE,IF(G18&gt;G19,G18+G17,G19+G17),G18+G17),"")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78" t="s">
        <v>115</v>
      </c>
      <c r="B23" s="821" t="s">
        <v>112</v>
      </c>
      <c r="C23" s="821"/>
      <c r="D23" s="121"/>
      <c r="E23" s="80" t="s">
        <v>125</v>
      </c>
      <c r="G23" s="131"/>
      <c r="H23" s="122"/>
      <c r="I23" s="7"/>
      <c r="J23" s="37"/>
    </row>
    <row r="24" spans="1:16" x14ac:dyDescent="0.2">
      <c r="A24" s="23"/>
      <c r="B24" s="808"/>
      <c r="C24" s="808"/>
      <c r="D24" s="118"/>
      <c r="E24" s="830"/>
      <c r="F24" s="830"/>
      <c r="G24" s="830"/>
      <c r="H24" s="122"/>
      <c r="I24" s="7"/>
      <c r="J24" s="37"/>
      <c r="N24">
        <v>0</v>
      </c>
      <c r="O24" t="e">
        <f t="shared" ref="O24:O45" si="0">A24+((($G$20-N24)/(N25-N24))*(A25-A24))</f>
        <v>#VALUE!</v>
      </c>
    </row>
    <row r="25" spans="1:16" x14ac:dyDescent="0.2">
      <c r="A25" s="23"/>
      <c r="B25" s="808"/>
      <c r="C25" s="808"/>
      <c r="D25" s="118"/>
      <c r="E25" s="80" t="s">
        <v>123</v>
      </c>
      <c r="G25" s="165"/>
      <c r="H25" s="122"/>
      <c r="I25" s="7"/>
      <c r="K25" t="str">
        <f t="shared" ref="K25:K45" si="1">IF(A25&gt;0,+A25-A24,"")</f>
        <v/>
      </c>
      <c r="L25" t="str">
        <f t="shared" ref="L25:L45" si="2">IF(B25&gt;0,+(B24+B25)/2," ")</f>
        <v xml:space="preserve"> </v>
      </c>
      <c r="M25" t="str">
        <f t="shared" ref="M25:M45" si="3">IF((ISERROR(K25*L25)),"",(K25*L25))</f>
        <v/>
      </c>
      <c r="N25" t="str">
        <f>IF((ISERROR(M25)),"",(M25))</f>
        <v/>
      </c>
      <c r="O25" t="e">
        <f t="shared" si="0"/>
        <v>#VALUE!</v>
      </c>
    </row>
    <row r="26" spans="1:16" x14ac:dyDescent="0.2">
      <c r="A26" s="23"/>
      <c r="B26" s="808"/>
      <c r="C26" s="808"/>
      <c r="D26" s="118"/>
      <c r="E26" s="80" t="s">
        <v>124</v>
      </c>
      <c r="G26" s="165"/>
      <c r="H26" s="122"/>
      <c r="I26" s="126"/>
      <c r="K26" t="str">
        <f t="shared" si="1"/>
        <v/>
      </c>
      <c r="L26" t="str">
        <f t="shared" si="2"/>
        <v xml:space="preserve"> </v>
      </c>
      <c r="M26" t="str">
        <f t="shared" si="3"/>
        <v/>
      </c>
      <c r="N26" t="str">
        <f t="shared" ref="N26:N45" si="4">IF((ISERROR(M26+N25)),"",(M26+N25))</f>
        <v/>
      </c>
      <c r="O26" t="e">
        <f t="shared" si="0"/>
        <v>#VALUE!</v>
      </c>
    </row>
    <row r="27" spans="1:16" x14ac:dyDescent="0.2">
      <c r="A27" s="23"/>
      <c r="B27" s="808"/>
      <c r="C27" s="808"/>
      <c r="D27" s="118"/>
      <c r="E27" s="826"/>
      <c r="F27" s="826"/>
      <c r="G27" s="826"/>
      <c r="H27" s="122"/>
      <c r="I27" s="7"/>
      <c r="K27" t="str">
        <f t="shared" si="1"/>
        <v/>
      </c>
      <c r="L27" t="str">
        <f t="shared" si="2"/>
        <v xml:space="preserve"> </v>
      </c>
      <c r="M27" t="str">
        <f t="shared" si="3"/>
        <v/>
      </c>
      <c r="N27" t="str">
        <f t="shared" si="4"/>
        <v/>
      </c>
      <c r="O27" t="e">
        <f t="shared" si="0"/>
        <v>#VALUE!</v>
      </c>
    </row>
    <row r="28" spans="1:16" x14ac:dyDescent="0.2">
      <c r="A28" s="23"/>
      <c r="B28" s="808"/>
      <c r="C28" s="808"/>
      <c r="D28" s="118"/>
      <c r="E28" s="82" t="s">
        <v>119</v>
      </c>
      <c r="F28" s="83"/>
      <c r="G28" s="84" t="str">
        <f>IF(ISERROR(VLOOKUP(G20,N24:O45,2)),"",VLOOKUP(G20, N24:O45,2))</f>
        <v/>
      </c>
      <c r="H28" s="122"/>
      <c r="I28" s="112"/>
      <c r="K28" t="str">
        <f t="shared" si="1"/>
        <v/>
      </c>
      <c r="L28" t="str">
        <f t="shared" si="2"/>
        <v xml:space="preserve"> </v>
      </c>
      <c r="M28" t="str">
        <f t="shared" si="3"/>
        <v/>
      </c>
      <c r="N28" t="str">
        <f t="shared" si="4"/>
        <v/>
      </c>
      <c r="O28" t="e">
        <f t="shared" si="0"/>
        <v>#VALUE!</v>
      </c>
    </row>
    <row r="29" spans="1:16" x14ac:dyDescent="0.2">
      <c r="A29" s="23"/>
      <c r="B29" s="808"/>
      <c r="C29" s="808"/>
      <c r="D29" s="118"/>
      <c r="E29" s="82" t="s">
        <v>120</v>
      </c>
      <c r="F29" s="83"/>
      <c r="G29" s="169"/>
      <c r="H29" s="122"/>
      <c r="I29" s="7"/>
      <c r="K29" t="str">
        <f t="shared" si="1"/>
        <v/>
      </c>
      <c r="L29" t="str">
        <f t="shared" si="2"/>
        <v xml:space="preserve"> </v>
      </c>
      <c r="M29" t="str">
        <f t="shared" si="3"/>
        <v/>
      </c>
      <c r="N29" t="str">
        <f t="shared" si="4"/>
        <v/>
      </c>
      <c r="O29" t="e">
        <f t="shared" si="0"/>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1"/>
        <v/>
      </c>
      <c r="L30" t="str">
        <f t="shared" si="2"/>
        <v xml:space="preserve"> </v>
      </c>
      <c r="M30" t="str">
        <f t="shared" si="3"/>
        <v/>
      </c>
      <c r="N30" t="str">
        <f t="shared" si="4"/>
        <v/>
      </c>
      <c r="O30" t="e">
        <f t="shared" si="0"/>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1"/>
        <v/>
      </c>
      <c r="L31" t="str">
        <f t="shared" si="2"/>
        <v xml:space="preserve"> </v>
      </c>
      <c r="M31" t="str">
        <f t="shared" si="3"/>
        <v/>
      </c>
      <c r="N31" t="str">
        <f t="shared" si="4"/>
        <v/>
      </c>
      <c r="O31" t="e">
        <f t="shared" si="0"/>
        <v>#VALUE!</v>
      </c>
    </row>
    <row r="32" spans="1:16" x14ac:dyDescent="0.2">
      <c r="A32" s="23"/>
      <c r="B32" s="808"/>
      <c r="C32" s="808"/>
      <c r="D32" s="118"/>
      <c r="E32" s="14" t="s">
        <v>133</v>
      </c>
      <c r="F32" s="83"/>
      <c r="G32" s="15" t="str">
        <f>IF(ISNUMBER(G26),IF(ISNUMBER(G29),G29-G26,""),"")</f>
        <v/>
      </c>
      <c r="H32" s="122"/>
      <c r="I32" s="6"/>
      <c r="K32" t="str">
        <f t="shared" si="1"/>
        <v/>
      </c>
      <c r="L32" t="str">
        <f t="shared" si="2"/>
        <v xml:space="preserve"> </v>
      </c>
      <c r="M32" t="str">
        <f t="shared" si="3"/>
        <v/>
      </c>
      <c r="N32" t="str">
        <f t="shared" si="4"/>
        <v/>
      </c>
      <c r="O32" t="e">
        <f t="shared" si="0"/>
        <v>#VALUE!</v>
      </c>
    </row>
    <row r="33" spans="1:27" x14ac:dyDescent="0.2">
      <c r="A33" s="23"/>
      <c r="B33" s="808"/>
      <c r="C33" s="808"/>
      <c r="D33" s="118"/>
      <c r="E33" s="82" t="s">
        <v>126</v>
      </c>
      <c r="F33" s="85"/>
      <c r="G33" s="25" t="str">
        <f>IF(ISNUMBER(G32),IF(G32&lt;=5,3,IF(G32&lt;=10,6,IF(G32&lt;=15,8,""))),"")</f>
        <v/>
      </c>
      <c r="H33" s="123"/>
      <c r="I33" s="6"/>
      <c r="K33" t="str">
        <f t="shared" si="1"/>
        <v/>
      </c>
      <c r="L33" t="str">
        <f t="shared" si="2"/>
        <v xml:space="preserve"> </v>
      </c>
      <c r="M33" t="str">
        <f t="shared" si="3"/>
        <v/>
      </c>
      <c r="N33" t="str">
        <f t="shared" si="4"/>
        <v/>
      </c>
      <c r="O33" t="e">
        <f t="shared" si="0"/>
        <v>#VALUE!</v>
      </c>
    </row>
    <row r="34" spans="1:27" x14ac:dyDescent="0.2">
      <c r="A34" s="23"/>
      <c r="B34" s="808"/>
      <c r="C34" s="808"/>
      <c r="D34" s="118"/>
      <c r="E34" s="829" t="str">
        <f>IF(ISNUMBER(G32),IF(G32&gt;15,"Fill Height Exceeds 638 Standard!",""),"")</f>
        <v/>
      </c>
      <c r="F34" s="829"/>
      <c r="G34" s="829"/>
      <c r="H34" s="122"/>
      <c r="I34" s="6"/>
      <c r="K34" t="str">
        <f t="shared" si="1"/>
        <v/>
      </c>
      <c r="L34" t="str">
        <f t="shared" si="2"/>
        <v xml:space="preserve"> </v>
      </c>
      <c r="M34" t="str">
        <f t="shared" si="3"/>
        <v/>
      </c>
      <c r="N34" t="str">
        <f t="shared" si="4"/>
        <v/>
      </c>
      <c r="O34" t="e">
        <f t="shared" si="0"/>
        <v>#VALUE!</v>
      </c>
      <c r="X34" s="1288" t="s">
        <v>451</v>
      </c>
      <c r="Y34" s="1288"/>
      <c r="Z34" s="1288"/>
      <c r="AA34" s="1288"/>
    </row>
    <row r="35" spans="1:27" x14ac:dyDescent="0.2">
      <c r="A35" s="23"/>
      <c r="B35" s="808"/>
      <c r="C35" s="808"/>
      <c r="D35" s="118"/>
      <c r="E35" s="82" t="s">
        <v>127</v>
      </c>
      <c r="F35" s="83"/>
      <c r="G35" s="1296">
        <v>0.8</v>
      </c>
      <c r="H35" s="122"/>
      <c r="I35" s="6"/>
      <c r="K35" t="str">
        <f t="shared" si="1"/>
        <v/>
      </c>
      <c r="L35" t="str">
        <f t="shared" si="2"/>
        <v xml:space="preserve"> </v>
      </c>
      <c r="M35" t="str">
        <f t="shared" si="3"/>
        <v/>
      </c>
      <c r="N35" t="str">
        <f t="shared" si="4"/>
        <v/>
      </c>
      <c r="O35" t="e">
        <f t="shared" si="0"/>
        <v>#VALUE!</v>
      </c>
      <c r="X35" s="1289" t="s">
        <v>452</v>
      </c>
      <c r="Y35" s="1290" t="s">
        <v>127</v>
      </c>
      <c r="Z35" s="1290"/>
      <c r="AA35" s="1291"/>
    </row>
    <row r="36" spans="1:27" x14ac:dyDescent="0.2">
      <c r="A36" s="23"/>
      <c r="B36" s="808"/>
      <c r="C36" s="808"/>
      <c r="D36" s="118"/>
      <c r="E36" s="811"/>
      <c r="F36" s="811"/>
      <c r="G36" s="811"/>
      <c r="H36" s="122"/>
      <c r="I36" s="6"/>
      <c r="K36" t="str">
        <f t="shared" si="1"/>
        <v/>
      </c>
      <c r="L36" t="str">
        <f t="shared" si="2"/>
        <v xml:space="preserve"> </v>
      </c>
      <c r="M36" t="str">
        <f t="shared" si="3"/>
        <v/>
      </c>
      <c r="N36" t="str">
        <f t="shared" si="4"/>
        <v/>
      </c>
      <c r="O36" t="e">
        <f t="shared" si="0"/>
        <v>#VALUE!</v>
      </c>
      <c r="X36" s="1292"/>
      <c r="Y36" s="1293" t="s">
        <v>121</v>
      </c>
      <c r="Z36" s="1293" t="s">
        <v>122</v>
      </c>
      <c r="AA36" s="1293" t="s">
        <v>180</v>
      </c>
    </row>
    <row r="37" spans="1:27"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1"/>
        <v/>
      </c>
      <c r="L37" t="str">
        <f t="shared" si="2"/>
        <v xml:space="preserve"> </v>
      </c>
      <c r="M37" t="str">
        <f t="shared" si="3"/>
        <v/>
      </c>
      <c r="N37" t="str">
        <f t="shared" si="4"/>
        <v/>
      </c>
      <c r="O37" t="e">
        <f t="shared" si="0"/>
        <v>#VALUE!</v>
      </c>
      <c r="X37" s="1294">
        <v>6</v>
      </c>
      <c r="Y37" s="1295">
        <v>0.8</v>
      </c>
      <c r="Z37" s="1295">
        <v>3</v>
      </c>
      <c r="AA37" s="1295">
        <v>0</v>
      </c>
    </row>
    <row r="38" spans="1:27" x14ac:dyDescent="0.2">
      <c r="A38" s="23"/>
      <c r="B38" s="808"/>
      <c r="C38" s="808"/>
      <c r="D38" s="118"/>
      <c r="E38" s="809" t="str">
        <f>IF(Position=Defaults!L26,"Use Riser? (Yes or No)","Design Orifice Dia. (in.)")</f>
        <v>Design Orifice Dia. (in.)</v>
      </c>
      <c r="F38" s="810"/>
      <c r="G38" s="171"/>
      <c r="H38" s="6"/>
      <c r="I38" s="6"/>
      <c r="K38" t="str">
        <f t="shared" si="1"/>
        <v/>
      </c>
      <c r="L38" t="str">
        <f t="shared" si="2"/>
        <v xml:space="preserve"> </v>
      </c>
      <c r="M38" t="str">
        <f t="shared" si="3"/>
        <v/>
      </c>
      <c r="N38" t="str">
        <f t="shared" si="4"/>
        <v/>
      </c>
      <c r="O38" t="e">
        <f t="shared" si="0"/>
        <v>#VALUE!</v>
      </c>
      <c r="X38" s="1294">
        <v>8</v>
      </c>
      <c r="Y38" s="1295">
        <v>0.7</v>
      </c>
      <c r="Z38" s="1295">
        <v>3.2</v>
      </c>
      <c r="AA38" s="1295">
        <v>0</v>
      </c>
    </row>
    <row r="39" spans="1:27" x14ac:dyDescent="0.2">
      <c r="A39" s="23"/>
      <c r="B39" s="808"/>
      <c r="C39" s="808"/>
      <c r="D39" s="118"/>
      <c r="E39" s="812"/>
      <c r="F39" s="812"/>
      <c r="G39" s="812"/>
      <c r="H39" s="6"/>
      <c r="I39" s="6"/>
      <c r="K39" t="str">
        <f t="shared" si="1"/>
        <v/>
      </c>
      <c r="L39" t="str">
        <f t="shared" si="2"/>
        <v xml:space="preserve"> </v>
      </c>
      <c r="M39" t="str">
        <f t="shared" si="3"/>
        <v/>
      </c>
      <c r="N39" t="str">
        <f t="shared" si="4"/>
        <v/>
      </c>
      <c r="O39" t="e">
        <f t="shared" si="0"/>
        <v>#VALUE!</v>
      </c>
      <c r="X39" s="1294">
        <v>10</v>
      </c>
      <c r="Y39" s="1295">
        <v>0.4</v>
      </c>
      <c r="Z39" s="1295">
        <v>3.2</v>
      </c>
      <c r="AA39" s="1295">
        <v>0</v>
      </c>
    </row>
    <row r="40" spans="1:27" x14ac:dyDescent="0.2">
      <c r="A40" s="23"/>
      <c r="B40" s="808"/>
      <c r="C40" s="808"/>
      <c r="D40" s="118"/>
      <c r="E40" s="82" t="s">
        <v>129</v>
      </c>
      <c r="F40" s="86"/>
      <c r="G40" s="790" t="str">
        <f>IF(Position=Defaults!L26,IF(G38="YES",Q54,IF(G38="NO",Q50,"")),J49)</f>
        <v/>
      </c>
      <c r="H40" s="6"/>
      <c r="I40" s="6"/>
      <c r="K40" t="str">
        <f t="shared" si="1"/>
        <v/>
      </c>
      <c r="L40" t="str">
        <f t="shared" si="2"/>
        <v xml:space="preserve"> </v>
      </c>
      <c r="M40" t="str">
        <f t="shared" si="3"/>
        <v/>
      </c>
      <c r="N40" t="str">
        <f t="shared" si="4"/>
        <v/>
      </c>
      <c r="O40" t="e">
        <f t="shared" si="0"/>
        <v>#VALUE!</v>
      </c>
      <c r="X40" s="1294">
        <v>12</v>
      </c>
      <c r="Y40" s="1295">
        <v>0.4</v>
      </c>
      <c r="Z40" s="1295">
        <v>3.4</v>
      </c>
      <c r="AA40" s="1295">
        <v>0</v>
      </c>
    </row>
    <row r="41" spans="1:27" x14ac:dyDescent="0.2">
      <c r="A41" s="23"/>
      <c r="B41" s="808"/>
      <c r="C41" s="808"/>
      <c r="D41" s="6"/>
      <c r="E41" s="82" t="s">
        <v>130</v>
      </c>
      <c r="F41" s="86"/>
      <c r="G41" s="15" t="str">
        <f>IF(Position=Defaults!L26,IF(G38="YES",Q53,IF(G38="NO",Q49,"----------------")),IF(ISNUMBER(G38),J48,""))</f>
        <v/>
      </c>
      <c r="H41" s="6"/>
      <c r="I41" s="6"/>
      <c r="K41" t="str">
        <f t="shared" si="1"/>
        <v/>
      </c>
      <c r="L41" t="str">
        <f t="shared" si="2"/>
        <v xml:space="preserve"> </v>
      </c>
      <c r="M41" t="str">
        <f t="shared" si="3"/>
        <v/>
      </c>
      <c r="N41" t="str">
        <f t="shared" si="4"/>
        <v/>
      </c>
      <c r="O41" t="e">
        <f t="shared" si="0"/>
        <v>#VALUE!</v>
      </c>
    </row>
    <row r="42" spans="1:27" x14ac:dyDescent="0.2">
      <c r="A42" s="23"/>
      <c r="B42" s="808"/>
      <c r="C42" s="808"/>
      <c r="D42" s="6"/>
      <c r="E42" s="813"/>
      <c r="F42" s="813"/>
      <c r="G42" s="813"/>
      <c r="H42" s="6"/>
      <c r="I42" s="6"/>
      <c r="K42" t="str">
        <f t="shared" si="1"/>
        <v/>
      </c>
      <c r="L42" t="str">
        <f t="shared" si="2"/>
        <v xml:space="preserve"> </v>
      </c>
      <c r="M42" t="str">
        <f t="shared" si="3"/>
        <v/>
      </c>
      <c r="N42" t="str">
        <f t="shared" si="4"/>
        <v/>
      </c>
      <c r="O42" t="e">
        <f t="shared" si="0"/>
        <v>#VALUE!</v>
      </c>
    </row>
    <row r="43" spans="1:27" x14ac:dyDescent="0.2">
      <c r="A43" s="172"/>
      <c r="B43" s="808"/>
      <c r="C43" s="808"/>
      <c r="D43" s="7"/>
      <c r="E43" s="82" t="s">
        <v>131</v>
      </c>
      <c r="F43" s="86"/>
      <c r="G43" s="25" t="str">
        <f>IF(Position=Defaults!L35,IF(ISNUMBER(G40),G16/3600/G40,""),IF(ISNUMBER(G40),G16/3600/G40,""))</f>
        <v/>
      </c>
      <c r="H43" s="6"/>
      <c r="I43" s="6"/>
      <c r="K43" t="str">
        <f t="shared" si="1"/>
        <v/>
      </c>
      <c r="L43" t="str">
        <f t="shared" si="2"/>
        <v xml:space="preserve"> </v>
      </c>
      <c r="M43" t="str">
        <f t="shared" si="3"/>
        <v/>
      </c>
      <c r="N43" t="str">
        <f t="shared" si="4"/>
        <v/>
      </c>
      <c r="O43" t="e">
        <f t="shared" si="0"/>
        <v>#VALUE!</v>
      </c>
    </row>
    <row r="44" spans="1:27" x14ac:dyDescent="0.2">
      <c r="A44" s="23"/>
      <c r="B44" s="808"/>
      <c r="C44" s="808"/>
      <c r="D44" s="6"/>
      <c r="E44" s="813"/>
      <c r="F44" s="813"/>
      <c r="G44" s="813"/>
      <c r="H44" s="6"/>
      <c r="I44" s="6"/>
      <c r="K44" t="str">
        <f t="shared" si="1"/>
        <v/>
      </c>
      <c r="L44" t="str">
        <f t="shared" si="2"/>
        <v xml:space="preserve"> </v>
      </c>
      <c r="M44" t="str">
        <f t="shared" si="3"/>
        <v/>
      </c>
      <c r="N44" t="str">
        <f t="shared" si="4"/>
        <v/>
      </c>
      <c r="O44" t="e">
        <f t="shared" si="0"/>
        <v>#VALUE!</v>
      </c>
    </row>
    <row r="45" spans="1:27" x14ac:dyDescent="0.2">
      <c r="A45" s="23"/>
      <c r="B45" s="808"/>
      <c r="C45" s="808"/>
      <c r="D45" s="122"/>
      <c r="E45" s="82" t="s">
        <v>132</v>
      </c>
      <c r="F45" s="30"/>
      <c r="G45" s="87" t="str">
        <f>IF(Position=Defaults!L26,IF(G38="YES",Q52,IF(G38="NO",Q48,"")),IF(ISNUMBER(G38),J51,""))</f>
        <v/>
      </c>
      <c r="H45" s="6"/>
      <c r="I45" s="6"/>
      <c r="K45" t="str">
        <f t="shared" si="1"/>
        <v/>
      </c>
      <c r="L45" t="str">
        <f t="shared" si="2"/>
        <v xml:space="preserve"> </v>
      </c>
      <c r="M45" t="str">
        <f t="shared" si="3"/>
        <v/>
      </c>
      <c r="N45" t="str">
        <f t="shared" si="4"/>
        <v/>
      </c>
      <c r="O45" t="e">
        <f t="shared" si="0"/>
        <v>#VALUE!</v>
      </c>
    </row>
    <row r="46" spans="1:27" x14ac:dyDescent="0.2">
      <c r="A46" s="125"/>
      <c r="B46" s="125"/>
      <c r="C46" s="125"/>
      <c r="D46" s="125"/>
      <c r="E46" s="7"/>
      <c r="F46" s="7"/>
      <c r="G46" s="125"/>
      <c r="H46" s="7"/>
      <c r="I46" s="7"/>
      <c r="J46" s="806" t="s">
        <v>443</v>
      </c>
      <c r="K46" s="70"/>
      <c r="L46" s="70"/>
      <c r="M46" s="70"/>
      <c r="N46" s="70"/>
      <c r="Q46" s="806" t="s">
        <v>437</v>
      </c>
      <c r="R46" s="70"/>
      <c r="S46" s="70"/>
      <c r="T46" s="70"/>
      <c r="U46" s="70"/>
    </row>
    <row r="47" spans="1:27"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7" ht="16.5" customHeight="1" x14ac:dyDescent="0.2">
      <c r="A48" s="122"/>
      <c r="B48" s="122"/>
      <c r="C48" s="122"/>
      <c r="D48" s="122"/>
      <c r="E48" s="122"/>
      <c r="F48" s="122"/>
      <c r="G48" s="122"/>
      <c r="H48" s="122"/>
      <c r="I48" s="122"/>
      <c r="J48" s="805" t="str">
        <f>IF(ISNUMBER(G38),0.6*PI()*G38^2/576*(64.4*(G31+G35))^0.5,"")</f>
        <v/>
      </c>
      <c r="K48" s="387" t="s">
        <v>445</v>
      </c>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111"/>
      <c r="B57" s="11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111"/>
      <c r="B60" s="111"/>
      <c r="C60" s="111"/>
      <c r="D60" s="99"/>
      <c r="E60" s="7"/>
      <c r="F60" s="122"/>
      <c r="G60" s="122"/>
      <c r="H60" s="122"/>
      <c r="I60" s="122"/>
    </row>
    <row r="61" spans="1:21" x14ac:dyDescent="0.2">
      <c r="A61" s="114"/>
      <c r="B61" s="7"/>
      <c r="C61" s="7"/>
      <c r="D61" s="99"/>
      <c r="E61" s="7"/>
      <c r="F61" s="122"/>
      <c r="G61" s="122"/>
      <c r="H61" s="122"/>
      <c r="I61" s="122"/>
    </row>
    <row r="62" spans="1:21" x14ac:dyDescent="0.2">
      <c r="A62" s="111"/>
      <c r="B62" s="111"/>
      <c r="C62" s="11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9" x14ac:dyDescent="0.2">
      <c r="A65" s="112"/>
      <c r="B65" s="7"/>
      <c r="C65" s="116"/>
      <c r="D65" s="7"/>
      <c r="E65" s="6"/>
      <c r="F65" s="122"/>
      <c r="G65" s="122"/>
      <c r="H65" s="122"/>
      <c r="I65" s="122"/>
    </row>
    <row r="66" spans="1:9" x14ac:dyDescent="0.2">
      <c r="A66" s="112"/>
      <c r="B66" s="7"/>
      <c r="C66" s="110"/>
      <c r="D66" s="7"/>
      <c r="E66" s="7"/>
      <c r="F66" s="122"/>
      <c r="G66" s="122"/>
      <c r="H66" s="122"/>
      <c r="I66" s="122"/>
    </row>
    <row r="67" spans="1:9" x14ac:dyDescent="0.2">
      <c r="A67" s="112"/>
      <c r="B67" s="7"/>
      <c r="C67" s="116"/>
      <c r="D67" s="7"/>
      <c r="E67" s="6"/>
      <c r="F67" s="122"/>
      <c r="G67" s="122"/>
      <c r="H67" s="122"/>
      <c r="I67" s="122"/>
    </row>
    <row r="68" spans="1:9" x14ac:dyDescent="0.2">
      <c r="A68" s="117"/>
      <c r="B68" s="117"/>
      <c r="C68" s="99"/>
      <c r="D68" s="7"/>
      <c r="E68" s="122"/>
      <c r="F68" s="122"/>
      <c r="G68" s="122"/>
      <c r="H68" s="122"/>
      <c r="I68" s="122"/>
    </row>
    <row r="69" spans="1:9" x14ac:dyDescent="0.2">
      <c r="A69" s="122"/>
      <c r="B69" s="122"/>
      <c r="C69" s="122"/>
      <c r="D69" s="122"/>
      <c r="E69" s="122"/>
      <c r="F69" s="122"/>
      <c r="G69" s="122"/>
      <c r="H69" s="122"/>
      <c r="I69" s="122"/>
    </row>
    <row r="70" spans="1:9" x14ac:dyDescent="0.2">
      <c r="A70" s="122"/>
      <c r="B70" s="122"/>
      <c r="C70" s="122"/>
      <c r="D70" s="122"/>
      <c r="E70" s="122"/>
      <c r="F70" s="122"/>
      <c r="G70" s="122"/>
      <c r="H70" s="122"/>
      <c r="I70" s="122"/>
    </row>
    <row r="71" spans="1:9" x14ac:dyDescent="0.2">
      <c r="A71" s="122"/>
      <c r="B71" s="122"/>
      <c r="C71" s="122"/>
      <c r="D71" s="122"/>
      <c r="E71" s="122"/>
      <c r="F71" s="122"/>
      <c r="G71" s="122"/>
      <c r="H71" s="122"/>
      <c r="I71" s="122"/>
    </row>
    <row r="72" spans="1:9" x14ac:dyDescent="0.2">
      <c r="A72" s="122"/>
      <c r="B72" s="122"/>
      <c r="C72" s="122"/>
      <c r="D72" s="122"/>
      <c r="E72" s="122"/>
      <c r="F72" s="122"/>
      <c r="G72" s="122"/>
      <c r="H72" s="122"/>
      <c r="I72" s="122"/>
    </row>
    <row r="73" spans="1:9" x14ac:dyDescent="0.2">
      <c r="A73" s="122"/>
      <c r="B73" s="122"/>
      <c r="C73" s="122"/>
      <c r="D73" s="122"/>
      <c r="E73" s="122"/>
      <c r="F73" s="122"/>
      <c r="G73" s="122"/>
      <c r="H73" s="122"/>
      <c r="I73" s="122"/>
    </row>
    <row r="74" spans="1:9" x14ac:dyDescent="0.2">
      <c r="A74" s="122"/>
      <c r="B74" s="122"/>
      <c r="C74" s="122"/>
      <c r="D74" s="122"/>
      <c r="E74" s="122"/>
      <c r="F74" s="122"/>
      <c r="G74" s="122"/>
      <c r="H74" s="122"/>
      <c r="I74" s="122"/>
    </row>
    <row r="75" spans="1:9" x14ac:dyDescent="0.2">
      <c r="A75" s="122"/>
      <c r="B75" s="122"/>
      <c r="C75" s="122"/>
      <c r="D75" s="122"/>
      <c r="E75" s="122"/>
      <c r="F75" s="122"/>
      <c r="G75" s="122"/>
      <c r="H75" s="122"/>
      <c r="I75" s="122"/>
    </row>
    <row r="76" spans="1:9" x14ac:dyDescent="0.2">
      <c r="A76" s="122"/>
      <c r="B76" s="122"/>
      <c r="C76" s="122"/>
      <c r="D76" s="122"/>
      <c r="E76" s="122"/>
      <c r="F76" s="122"/>
      <c r="G76" s="122"/>
      <c r="H76" s="122"/>
      <c r="I76" s="122"/>
    </row>
    <row r="77" spans="1:9" x14ac:dyDescent="0.2">
      <c r="A77" s="122"/>
      <c r="B77" s="122"/>
      <c r="C77" s="122"/>
      <c r="D77" s="122"/>
      <c r="E77" s="122"/>
      <c r="F77" s="122"/>
      <c r="G77" s="122"/>
      <c r="H77" s="122"/>
      <c r="I77" s="122"/>
    </row>
    <row r="78" spans="1:9" x14ac:dyDescent="0.2">
      <c r="A78" s="122"/>
      <c r="B78" s="122"/>
      <c r="C78" s="122"/>
      <c r="D78" s="122"/>
      <c r="E78" s="122"/>
      <c r="F78" s="122"/>
      <c r="G78" s="122"/>
      <c r="H78" s="122"/>
      <c r="I78" s="122"/>
    </row>
    <row r="79" spans="1:9" x14ac:dyDescent="0.2">
      <c r="A79" s="122"/>
      <c r="B79" s="122"/>
      <c r="C79" s="122"/>
      <c r="D79" s="122"/>
      <c r="E79" s="122"/>
      <c r="F79" s="122"/>
      <c r="G79" s="122"/>
      <c r="H79" s="122"/>
      <c r="I79" s="122"/>
    </row>
    <row r="80" spans="1:9"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YpDy8jEr3O9vX5RxBQbwUrB63A7v9IHVNDZC+SmZ/rViyi+geabbT9bGDwbWnPS/HrMpmNltQllvlQuKmRl33Q==" saltValue="zshZLqDCccpv60V8FdnkTA==" spinCount="100000" sheet="1" selectLockedCells="1"/>
  <mergeCells count="44">
    <mergeCell ref="X34:AA34"/>
    <mergeCell ref="X35:X36"/>
    <mergeCell ref="Y35:AA35"/>
    <mergeCell ref="B45:C45"/>
    <mergeCell ref="B40:C40"/>
    <mergeCell ref="B41:C41"/>
    <mergeCell ref="B42:C42"/>
    <mergeCell ref="B43:C43"/>
    <mergeCell ref="B44:C44"/>
    <mergeCell ref="E44:G44"/>
    <mergeCell ref="B39:C39"/>
    <mergeCell ref="B35:C35"/>
    <mergeCell ref="B36:C36"/>
    <mergeCell ref="B37:C37"/>
    <mergeCell ref="E36:G36"/>
    <mergeCell ref="E39:G39"/>
    <mergeCell ref="E42:G42"/>
    <mergeCell ref="E38:F38"/>
    <mergeCell ref="B38:C38"/>
    <mergeCell ref="H1:I1"/>
    <mergeCell ref="B27:C27"/>
    <mergeCell ref="B28:C28"/>
    <mergeCell ref="B29:C29"/>
    <mergeCell ref="B25:C25"/>
    <mergeCell ref="B26:C26"/>
    <mergeCell ref="F12:G12"/>
    <mergeCell ref="B3:E3"/>
    <mergeCell ref="B7:C7"/>
    <mergeCell ref="H5:I5"/>
    <mergeCell ref="A15:D15"/>
    <mergeCell ref="E27:G27"/>
    <mergeCell ref="E24:G24"/>
    <mergeCell ref="H15:I15"/>
    <mergeCell ref="B30:C30"/>
    <mergeCell ref="E30:G30"/>
    <mergeCell ref="E34:G34"/>
    <mergeCell ref="A1:C1"/>
    <mergeCell ref="B31:C31"/>
    <mergeCell ref="B32:C32"/>
    <mergeCell ref="B33:C33"/>
    <mergeCell ref="B34:C34"/>
    <mergeCell ref="B5:C5"/>
    <mergeCell ref="B23:C23"/>
    <mergeCell ref="B24:C24"/>
  </mergeCells>
  <phoneticPr fontId="3" type="noConversion"/>
  <conditionalFormatting sqref="E66">
    <cfRule type="expression" dxfId="33" priority="1" stopIfTrue="1">
      <formula>E61&gt;D68</formula>
    </cfRule>
  </conditionalFormatting>
  <conditionalFormatting sqref="D67">
    <cfRule type="expression" dxfId="32" priority="2" stopIfTrue="1">
      <formula>D62&gt;C68</formula>
    </cfRule>
  </conditionalFormatting>
  <conditionalFormatting sqref="D59">
    <cfRule type="cellIs" dxfId="31" priority="3" stopIfTrue="1" operator="lessThan">
      <formula>$D$58</formula>
    </cfRule>
  </conditionalFormatting>
  <conditionalFormatting sqref="I26">
    <cfRule type="cellIs" dxfId="30" priority="4" stopIfTrue="1" operator="lessThan">
      <formula>1</formula>
    </cfRule>
  </conditionalFormatting>
  <conditionalFormatting sqref="G38">
    <cfRule type="expression" dxfId="29" priority="9"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5143" r:id="rId4" name="OptionButton2">
          <controlPr autoLine="0" linkedCell="Defaults!M78" r:id="rId5">
            <anchor moveWithCells="1">
              <from>
                <xdr:col>7</xdr:col>
                <xdr:colOff>266700</xdr:colOff>
                <xdr:row>16</xdr:row>
                <xdr:rowOff>142875</xdr:rowOff>
              </from>
              <to>
                <xdr:col>8</xdr:col>
                <xdr:colOff>409575</xdr:colOff>
                <xdr:row>18</xdr:row>
                <xdr:rowOff>28575</xdr:rowOff>
              </to>
            </anchor>
          </controlPr>
        </control>
      </mc:Choice>
      <mc:Fallback>
        <control shapeId="5143" r:id="rId4" name="OptionButton2"/>
      </mc:Fallback>
    </mc:AlternateContent>
    <mc:AlternateContent xmlns:mc="http://schemas.openxmlformats.org/markup-compatibility/2006">
      <mc:Choice Requires="x14">
        <control shapeId="5142" r:id="rId6" name="OptionButton1">
          <controlPr autoLine="0" linkedCell="Defaults!M77" r:id="rId7">
            <anchor moveWithCells="1">
              <from>
                <xdr:col>7</xdr:col>
                <xdr:colOff>266700</xdr:colOff>
                <xdr:row>15</xdr:row>
                <xdr:rowOff>57150</xdr:rowOff>
              </from>
              <to>
                <xdr:col>8</xdr:col>
                <xdr:colOff>485775</xdr:colOff>
                <xdr:row>16</xdr:row>
                <xdr:rowOff>123825</xdr:rowOff>
              </to>
            </anchor>
          </controlPr>
        </control>
      </mc:Choice>
      <mc:Fallback>
        <control shapeId="5142" r:id="rId6" name="OptionButton1"/>
      </mc:Fallback>
    </mc:AlternateContent>
    <mc:AlternateContent xmlns:mc="http://schemas.openxmlformats.org/markup-compatibility/2006">
      <mc:Choice Requires="x14">
        <control shapeId="5123" r:id="rId8" name="CommandButton1">
          <controlPr defaultSize="0" print="0" autoLine="0" r:id="rId9">
            <anchor moveWithCells="1">
              <from>
                <xdr:col>7</xdr:col>
                <xdr:colOff>371475</xdr:colOff>
                <xdr:row>7</xdr:row>
                <xdr:rowOff>104775</xdr:rowOff>
              </from>
              <to>
                <xdr:col>8</xdr:col>
                <xdr:colOff>390525</xdr:colOff>
                <xdr:row>9</xdr:row>
                <xdr:rowOff>57150</xdr:rowOff>
              </to>
            </anchor>
          </controlPr>
        </control>
      </mc:Choice>
      <mc:Fallback>
        <control shapeId="5123" r:id="rId8" name="CommandButton1"/>
      </mc:Fallback>
    </mc:AlternateContent>
    <mc:AlternateContent xmlns:mc="http://schemas.openxmlformats.org/markup-compatibility/2006">
      <mc:Choice Requires="x14">
        <control shapeId="5124" r:id="rId10" name="ComboBox1">
          <controlPr locked="0" defaultSize="0" autoFill="0" autoLine="0" linkedCell="County" listFillRange="Defaults!B2:B88" r:id="rId11">
            <anchor moveWithCells="1">
              <from>
                <xdr:col>1</xdr:col>
                <xdr:colOff>0</xdr:colOff>
                <xdr:row>3</xdr:row>
                <xdr:rowOff>142875</xdr:rowOff>
              </from>
              <to>
                <xdr:col>3</xdr:col>
                <xdr:colOff>190500</xdr:colOff>
                <xdr:row>5</xdr:row>
                <xdr:rowOff>38100</xdr:rowOff>
              </to>
            </anchor>
          </controlPr>
        </control>
      </mc:Choice>
      <mc:Fallback>
        <control shapeId="5124" r:id="rId10" name="ComboBox1"/>
      </mc:Fallback>
    </mc:AlternateContent>
    <mc:AlternateContent xmlns:mc="http://schemas.openxmlformats.org/markup-compatibility/2006">
      <mc:Choice Requires="x14">
        <control shapeId="5125"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5125" r:id="rId12" name="ComboBox2"/>
      </mc:Fallback>
    </mc:AlternateContent>
    <mc:AlternateContent xmlns:mc="http://schemas.openxmlformats.org/markup-compatibility/2006">
      <mc:Choice Requires="x14">
        <control shapeId="5127" r:id="rId14" name="ComboBox3">
          <controlPr locked="0" defaultSize="0" autoLine="0" linkedCell="Position" listFillRange="Defaults!L24:L26" r:id="rId15">
            <anchor moveWithCells="1">
              <from>
                <xdr:col>6</xdr:col>
                <xdr:colOff>9525</xdr:colOff>
                <xdr:row>21</xdr:row>
                <xdr:rowOff>142875</xdr:rowOff>
              </from>
              <to>
                <xdr:col>7</xdr:col>
                <xdr:colOff>200025</xdr:colOff>
                <xdr:row>23</xdr:row>
                <xdr:rowOff>28575</xdr:rowOff>
              </to>
            </anchor>
          </controlPr>
        </control>
      </mc:Choice>
      <mc:Fallback>
        <control shapeId="5127" r:id="rId14" name="ComboBox3"/>
      </mc:Fallback>
    </mc:AlternateContent>
    <mc:AlternateContent xmlns:mc="http://schemas.openxmlformats.org/markup-compatibility/2006">
      <mc:Choice Requires="x14">
        <control shapeId="5133" r:id="rId16" name="CommandButton2">
          <controlPr locked="0" defaultSize="0" print="0" autoLine="0" r:id="rId17">
            <anchor moveWithCells="1">
              <from>
                <xdr:col>4</xdr:col>
                <xdr:colOff>76200</xdr:colOff>
                <xdr:row>4</xdr:row>
                <xdr:rowOff>47625</xdr:rowOff>
              </from>
              <to>
                <xdr:col>5</xdr:col>
                <xdr:colOff>190500</xdr:colOff>
                <xdr:row>5</xdr:row>
                <xdr:rowOff>123825</xdr:rowOff>
              </to>
            </anchor>
          </controlPr>
        </control>
      </mc:Choice>
      <mc:Fallback>
        <control shapeId="5133" r:id="rId16" name="CommandButton2"/>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tabColor theme="6"/>
  </sheetPr>
  <dimension ref="A1:AA223"/>
  <sheetViews>
    <sheetView showGridLines="0" showRowColHeaders="0"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18" width="9.140625" hidden="1" customWidth="1"/>
    <col min="19" max="22" width="0" hidden="1" customWidth="1"/>
    <col min="27" max="27" width="10" bestFit="1" customWidth="1"/>
  </cols>
  <sheetData>
    <row r="1" spans="1:9" ht="24.75" thickTop="1" thickBot="1" x14ac:dyDescent="0.4">
      <c r="A1" s="822" t="s">
        <v>105</v>
      </c>
      <c r="B1" s="823"/>
      <c r="C1" s="823"/>
      <c r="D1" s="1"/>
      <c r="E1" s="1"/>
      <c r="F1" s="1"/>
      <c r="G1" s="2"/>
      <c r="H1" s="814" t="s">
        <v>448</v>
      </c>
      <c r="I1" s="815"/>
    </row>
    <row r="2" spans="1:9" ht="12.75" customHeight="1" thickTop="1" x14ac:dyDescent="0.2">
      <c r="A2" s="4"/>
      <c r="B2" s="4"/>
      <c r="C2" s="3"/>
      <c r="D2" s="3"/>
      <c r="E2" s="5"/>
      <c r="F2" s="3"/>
      <c r="G2" s="3"/>
      <c r="H2" s="3"/>
      <c r="I2" s="3"/>
    </row>
    <row r="3" spans="1:9" ht="15.75" x14ac:dyDescent="0.25">
      <c r="A3" s="4" t="s">
        <v>1</v>
      </c>
      <c r="B3" s="818"/>
      <c r="C3" s="818"/>
      <c r="D3" s="818"/>
      <c r="E3" s="818"/>
      <c r="F3" s="3"/>
      <c r="G3" s="7"/>
      <c r="H3" s="8" t="s">
        <v>0</v>
      </c>
      <c r="I3" s="67">
        <f ca="1">TODAY()</f>
        <v>43899</v>
      </c>
    </row>
    <row r="4" spans="1:9" x14ac:dyDescent="0.2">
      <c r="A4" s="3"/>
      <c r="B4" s="3"/>
      <c r="C4" s="3"/>
      <c r="D4" s="3"/>
      <c r="E4" s="4"/>
      <c r="F4" s="3"/>
      <c r="G4" s="3"/>
      <c r="H4" s="3"/>
      <c r="I4" s="3"/>
    </row>
    <row r="5" spans="1:9" x14ac:dyDescent="0.2">
      <c r="A5" s="22" t="s">
        <v>3</v>
      </c>
      <c r="B5" s="820"/>
      <c r="C5" s="820"/>
      <c r="D5" s="3"/>
      <c r="G5" s="10" t="s">
        <v>2</v>
      </c>
      <c r="H5" s="819"/>
      <c r="I5" s="819"/>
    </row>
    <row r="6" spans="1:9" x14ac:dyDescent="0.2">
      <c r="A6" s="4"/>
      <c r="B6" s="12"/>
      <c r="C6" s="12"/>
      <c r="D6" s="3"/>
      <c r="E6" s="68"/>
      <c r="F6" s="68"/>
      <c r="G6" s="69" t="s">
        <v>109</v>
      </c>
      <c r="H6" s="70"/>
      <c r="I6" s="27"/>
    </row>
    <row r="7" spans="1:9" x14ac:dyDescent="0.2">
      <c r="A7" s="22" t="s">
        <v>108</v>
      </c>
      <c r="B7" s="819"/>
      <c r="C7" s="819"/>
      <c r="D7" s="3"/>
      <c r="E7" s="3"/>
      <c r="F7" s="3"/>
      <c r="G7" s="69" t="s">
        <v>0</v>
      </c>
      <c r="H7" s="71"/>
      <c r="I7" s="71"/>
    </row>
    <row r="8" spans="1:9" x14ac:dyDescent="0.2">
      <c r="D8" s="26"/>
      <c r="I8" s="3"/>
    </row>
    <row r="9" spans="1:9" x14ac:dyDescent="0.2">
      <c r="A9" s="22" t="s">
        <v>4</v>
      </c>
      <c r="B9" s="682"/>
      <c r="C9" s="72" t="s">
        <v>5</v>
      </c>
      <c r="D9" s="683"/>
      <c r="E9" s="73" t="s">
        <v>113</v>
      </c>
      <c r="F9" s="683"/>
      <c r="G9" s="686" t="s">
        <v>107</v>
      </c>
      <c r="H9" s="3"/>
      <c r="I9" s="3"/>
    </row>
    <row r="10" spans="1:9" x14ac:dyDescent="0.2">
      <c r="A10" s="70"/>
      <c r="B10" s="70"/>
      <c r="C10" s="70"/>
      <c r="D10" s="70"/>
      <c r="E10" s="70"/>
      <c r="F10" s="70"/>
      <c r="G10" s="70"/>
      <c r="H10" s="27"/>
      <c r="I10" s="27"/>
    </row>
    <row r="11" spans="1:9" x14ac:dyDescent="0.2">
      <c r="A11" s="3"/>
      <c r="B11" s="4"/>
      <c r="C11" s="3"/>
      <c r="D11" s="3"/>
      <c r="H11" s="3"/>
      <c r="I11" s="3"/>
    </row>
    <row r="12" spans="1:9" x14ac:dyDescent="0.2">
      <c r="A12" s="13" t="s">
        <v>7</v>
      </c>
      <c r="B12" s="132"/>
      <c r="C12" s="3"/>
      <c r="D12" s="3"/>
      <c r="E12" s="4" t="s">
        <v>6</v>
      </c>
      <c r="F12" s="816"/>
      <c r="G12" s="817"/>
      <c r="H12" s="3"/>
      <c r="I12" s="3"/>
    </row>
    <row r="13" spans="1:9" x14ac:dyDescent="0.2">
      <c r="A13" s="3"/>
      <c r="B13" s="4"/>
      <c r="C13" s="7"/>
      <c r="D13" s="3"/>
      <c r="H13" s="3"/>
      <c r="I13" s="3"/>
    </row>
    <row r="14" spans="1:9" x14ac:dyDescent="0.2">
      <c r="A14" s="4" t="s">
        <v>106</v>
      </c>
      <c r="B14" s="4"/>
      <c r="C14" s="21"/>
      <c r="D14" s="3"/>
      <c r="E14" s="14" t="s">
        <v>8</v>
      </c>
      <c r="F14" s="14"/>
      <c r="G14" s="15" t="str">
        <f>IF(ISBLANK(B12),"",VLOOKUP(County,County_Table,IF(Storm="10-year",5,6)))</f>
        <v/>
      </c>
    </row>
    <row r="15" spans="1:9" x14ac:dyDescent="0.2">
      <c r="A15" s="824"/>
      <c r="B15" s="824"/>
      <c r="C15" s="824"/>
      <c r="D15" s="825"/>
      <c r="E15" s="14" t="s">
        <v>9</v>
      </c>
      <c r="F15" s="14"/>
      <c r="G15" s="15" t="str">
        <f>IF(ISBLANK(B12),"",IF(C16=0," ",((G14-0.2*((1000/C16)-10))^2)/(G14+0.8*((1000/C16)-10))))</f>
        <v/>
      </c>
      <c r="H15" s="827" t="s">
        <v>242</v>
      </c>
      <c r="I15" s="828"/>
    </row>
    <row r="16" spans="1:9" ht="14.25" x14ac:dyDescent="0.2">
      <c r="A16" s="4" t="s">
        <v>175</v>
      </c>
      <c r="B16" s="4"/>
      <c r="C16" s="16"/>
      <c r="D16" s="3"/>
      <c r="E16" s="14" t="s">
        <v>111</v>
      </c>
      <c r="F16" s="3"/>
      <c r="G16" s="76" t="str">
        <f>IF(ISBLANK(C14),"",IF(ISNUMBER(G15),43560*C14*G15/12,""))</f>
        <v/>
      </c>
      <c r="H16" s="3"/>
      <c r="I16" s="3"/>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IF(ISNUMBER(G18),IF(Defaults!$S$69=TRUE,IF(G18&gt;G19,G18+G17,G19+G17),G18+G17),"")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684" t="s">
        <v>115</v>
      </c>
      <c r="B23" s="821" t="s">
        <v>112</v>
      </c>
      <c r="C23" s="821"/>
      <c r="D23" s="689"/>
      <c r="E23" s="80" t="s">
        <v>125</v>
      </c>
      <c r="G23" s="131"/>
      <c r="H23" s="122"/>
      <c r="I23" s="7"/>
      <c r="J23" s="37"/>
    </row>
    <row r="24" spans="1:16" x14ac:dyDescent="0.2">
      <c r="A24" s="23"/>
      <c r="B24" s="808"/>
      <c r="C24" s="808"/>
      <c r="D24" s="118"/>
      <c r="E24" s="830"/>
      <c r="F24" s="830"/>
      <c r="G24" s="830"/>
      <c r="H24" s="122"/>
      <c r="I24" s="7"/>
      <c r="J24" s="37"/>
      <c r="N24">
        <v>0</v>
      </c>
      <c r="O24" t="e">
        <f t="shared" ref="O24:O45" si="0">A24+((($G$20-N24)/(N25-N24))*(A25-A24))</f>
        <v>#VALUE!</v>
      </c>
    </row>
    <row r="25" spans="1:16" x14ac:dyDescent="0.2">
      <c r="A25" s="23"/>
      <c r="B25" s="808"/>
      <c r="C25" s="808"/>
      <c r="D25" s="118"/>
      <c r="E25" s="80" t="s">
        <v>123</v>
      </c>
      <c r="G25" s="165"/>
      <c r="H25" s="122"/>
      <c r="I25" s="7"/>
      <c r="K25" t="str">
        <f t="shared" ref="K25:K45" si="1">IF(A25&gt;0,+A25-A24,"")</f>
        <v/>
      </c>
      <c r="L25" t="str">
        <f t="shared" ref="L25:L45" si="2">IF(B25&gt;0,+(B24+B25)/2," ")</f>
        <v xml:space="preserve"> </v>
      </c>
      <c r="M25" t="str">
        <f t="shared" ref="M25:M45" si="3">IF((ISERROR(K25*L25)),"",(K25*L25))</f>
        <v/>
      </c>
      <c r="N25" t="str">
        <f>IF((ISERROR(M25)),"",(M25))</f>
        <v/>
      </c>
      <c r="O25" t="e">
        <f t="shared" si="0"/>
        <v>#VALUE!</v>
      </c>
    </row>
    <row r="26" spans="1:16" x14ac:dyDescent="0.2">
      <c r="A26" s="23"/>
      <c r="B26" s="808"/>
      <c r="C26" s="808"/>
      <c r="D26" s="118"/>
      <c r="E26" s="80" t="s">
        <v>124</v>
      </c>
      <c r="G26" s="165"/>
      <c r="H26" s="122"/>
      <c r="I26" s="126"/>
      <c r="K26" t="str">
        <f t="shared" si="1"/>
        <v/>
      </c>
      <c r="L26" t="str">
        <f t="shared" si="2"/>
        <v xml:space="preserve"> </v>
      </c>
      <c r="M26" t="str">
        <f t="shared" si="3"/>
        <v/>
      </c>
      <c r="N26" t="str">
        <f t="shared" ref="N26:N45" si="4">IF((ISERROR(M26+N25)),"",(M26+N25))</f>
        <v/>
      </c>
      <c r="O26" t="e">
        <f t="shared" si="0"/>
        <v>#VALUE!</v>
      </c>
    </row>
    <row r="27" spans="1:16" x14ac:dyDescent="0.2">
      <c r="A27" s="23"/>
      <c r="B27" s="808"/>
      <c r="C27" s="808"/>
      <c r="D27" s="118"/>
      <c r="E27" s="826"/>
      <c r="F27" s="826"/>
      <c r="G27" s="826"/>
      <c r="H27" s="122"/>
      <c r="I27" s="7"/>
      <c r="K27" t="str">
        <f t="shared" si="1"/>
        <v/>
      </c>
      <c r="L27" t="str">
        <f t="shared" si="2"/>
        <v xml:space="preserve"> </v>
      </c>
      <c r="M27" t="str">
        <f t="shared" si="3"/>
        <v/>
      </c>
      <c r="N27" t="str">
        <f t="shared" si="4"/>
        <v/>
      </c>
      <c r="O27" t="e">
        <f t="shared" si="0"/>
        <v>#VALUE!</v>
      </c>
    </row>
    <row r="28" spans="1:16" x14ac:dyDescent="0.2">
      <c r="A28" s="23"/>
      <c r="B28" s="808"/>
      <c r="C28" s="808"/>
      <c r="D28" s="118"/>
      <c r="E28" s="82" t="s">
        <v>119</v>
      </c>
      <c r="F28" s="83"/>
      <c r="G28" s="84" t="str">
        <f>IF(ISERROR(VLOOKUP(G20,N24:O45,2)),"",VLOOKUP(G20, N24:O45,2))</f>
        <v/>
      </c>
      <c r="H28" s="122"/>
      <c r="I28" s="112"/>
      <c r="K28" t="str">
        <f t="shared" si="1"/>
        <v/>
      </c>
      <c r="L28" t="str">
        <f t="shared" si="2"/>
        <v xml:space="preserve"> </v>
      </c>
      <c r="M28" t="str">
        <f t="shared" si="3"/>
        <v/>
      </c>
      <c r="N28" t="str">
        <f t="shared" si="4"/>
        <v/>
      </c>
      <c r="O28" t="e">
        <f t="shared" si="0"/>
        <v>#VALUE!</v>
      </c>
    </row>
    <row r="29" spans="1:16" x14ac:dyDescent="0.2">
      <c r="A29" s="23"/>
      <c r="B29" s="808"/>
      <c r="C29" s="808"/>
      <c r="D29" s="118"/>
      <c r="E29" s="82" t="s">
        <v>120</v>
      </c>
      <c r="F29" s="83"/>
      <c r="G29" s="169"/>
      <c r="H29" s="122"/>
      <c r="I29" s="7"/>
      <c r="K29" t="str">
        <f t="shared" si="1"/>
        <v/>
      </c>
      <c r="L29" t="str">
        <f t="shared" si="2"/>
        <v xml:space="preserve"> </v>
      </c>
      <c r="M29" t="str">
        <f t="shared" si="3"/>
        <v/>
      </c>
      <c r="N29" t="str">
        <f t="shared" si="4"/>
        <v/>
      </c>
      <c r="O29" t="e">
        <f t="shared" si="0"/>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1"/>
        <v/>
      </c>
      <c r="L30" t="str">
        <f t="shared" si="2"/>
        <v xml:space="preserve"> </v>
      </c>
      <c r="M30" t="str">
        <f t="shared" si="3"/>
        <v/>
      </c>
      <c r="N30" t="str">
        <f t="shared" si="4"/>
        <v/>
      </c>
      <c r="O30" t="e">
        <f t="shared" si="0"/>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1"/>
        <v/>
      </c>
      <c r="L31" t="str">
        <f t="shared" si="2"/>
        <v xml:space="preserve"> </v>
      </c>
      <c r="M31" t="str">
        <f t="shared" si="3"/>
        <v/>
      </c>
      <c r="N31" t="str">
        <f t="shared" si="4"/>
        <v/>
      </c>
      <c r="O31" t="e">
        <f t="shared" si="0"/>
        <v>#VALUE!</v>
      </c>
    </row>
    <row r="32" spans="1:16" x14ac:dyDescent="0.2">
      <c r="A32" s="23"/>
      <c r="B32" s="808"/>
      <c r="C32" s="808"/>
      <c r="D32" s="118"/>
      <c r="E32" s="14" t="s">
        <v>133</v>
      </c>
      <c r="F32" s="83"/>
      <c r="G32" s="15" t="str">
        <f>IF(ISNUMBER(G26),IF(ISNUMBER(G29),G29-G26,""),"")</f>
        <v/>
      </c>
      <c r="H32" s="122"/>
      <c r="I32" s="6"/>
      <c r="K32" t="str">
        <f t="shared" si="1"/>
        <v/>
      </c>
      <c r="L32" t="str">
        <f t="shared" si="2"/>
        <v xml:space="preserve"> </v>
      </c>
      <c r="M32" t="str">
        <f t="shared" si="3"/>
        <v/>
      </c>
      <c r="N32" t="str">
        <f t="shared" si="4"/>
        <v/>
      </c>
      <c r="O32" t="e">
        <f t="shared" si="0"/>
        <v>#VALUE!</v>
      </c>
    </row>
    <row r="33" spans="1:27" x14ac:dyDescent="0.2">
      <c r="A33" s="23"/>
      <c r="B33" s="808"/>
      <c r="C33" s="808"/>
      <c r="D33" s="118"/>
      <c r="E33" s="82" t="s">
        <v>126</v>
      </c>
      <c r="F33" s="85"/>
      <c r="G33" s="25" t="str">
        <f>IF(ISNUMBER(G32),IF(G32&lt;=5,3,IF(G32&lt;=10,6,IF(G32&lt;=15,8,""))),"")</f>
        <v/>
      </c>
      <c r="H33" s="123"/>
      <c r="I33" s="6"/>
      <c r="K33" t="str">
        <f t="shared" si="1"/>
        <v/>
      </c>
      <c r="L33" t="str">
        <f t="shared" si="2"/>
        <v xml:space="preserve"> </v>
      </c>
      <c r="M33" t="str">
        <f t="shared" si="3"/>
        <v/>
      </c>
      <c r="N33" t="str">
        <f t="shared" si="4"/>
        <v/>
      </c>
      <c r="O33" t="e">
        <f t="shared" si="0"/>
        <v>#VALUE!</v>
      </c>
    </row>
    <row r="34" spans="1:27" x14ac:dyDescent="0.2">
      <c r="A34" s="23"/>
      <c r="B34" s="808"/>
      <c r="C34" s="808"/>
      <c r="D34" s="118"/>
      <c r="E34" s="829" t="str">
        <f>IF(ISNUMBER(G32),IF(G32&gt;15,"Fill Height Exceeds 638 Standard!",""),"")</f>
        <v/>
      </c>
      <c r="F34" s="829"/>
      <c r="G34" s="829"/>
      <c r="H34" s="122"/>
      <c r="I34" s="6"/>
      <c r="K34" t="str">
        <f t="shared" si="1"/>
        <v/>
      </c>
      <c r="L34" t="str">
        <f t="shared" si="2"/>
        <v xml:space="preserve"> </v>
      </c>
      <c r="M34" t="str">
        <f t="shared" si="3"/>
        <v/>
      </c>
      <c r="N34" t="str">
        <f t="shared" si="4"/>
        <v/>
      </c>
      <c r="O34" t="e">
        <f t="shared" si="0"/>
        <v>#VALUE!</v>
      </c>
      <c r="X34" s="1288" t="s">
        <v>451</v>
      </c>
      <c r="Y34" s="1288"/>
      <c r="Z34" s="1288"/>
      <c r="AA34" s="1288"/>
    </row>
    <row r="35" spans="1:27" x14ac:dyDescent="0.2">
      <c r="A35" s="23"/>
      <c r="B35" s="808"/>
      <c r="C35" s="808"/>
      <c r="D35" s="118"/>
      <c r="E35" s="82" t="s">
        <v>127</v>
      </c>
      <c r="F35" s="83"/>
      <c r="G35" s="1296">
        <v>0.8</v>
      </c>
      <c r="H35" s="122"/>
      <c r="I35" s="6"/>
      <c r="K35" t="str">
        <f t="shared" si="1"/>
        <v/>
      </c>
      <c r="L35" t="str">
        <f t="shared" si="2"/>
        <v xml:space="preserve"> </v>
      </c>
      <c r="M35" t="str">
        <f t="shared" si="3"/>
        <v/>
      </c>
      <c r="N35" t="str">
        <f t="shared" si="4"/>
        <v/>
      </c>
      <c r="O35" t="e">
        <f t="shared" si="0"/>
        <v>#VALUE!</v>
      </c>
      <c r="X35" s="1289" t="s">
        <v>452</v>
      </c>
      <c r="Y35" s="1290" t="s">
        <v>127</v>
      </c>
      <c r="Z35" s="1290"/>
      <c r="AA35" s="1291"/>
    </row>
    <row r="36" spans="1:27" x14ac:dyDescent="0.2">
      <c r="A36" s="23"/>
      <c r="B36" s="808"/>
      <c r="C36" s="808"/>
      <c r="D36" s="118"/>
      <c r="E36" s="811"/>
      <c r="F36" s="811"/>
      <c r="G36" s="811"/>
      <c r="H36" s="122"/>
      <c r="I36" s="6"/>
      <c r="K36" t="str">
        <f t="shared" si="1"/>
        <v/>
      </c>
      <c r="L36" t="str">
        <f t="shared" si="2"/>
        <v xml:space="preserve"> </v>
      </c>
      <c r="M36" t="str">
        <f t="shared" si="3"/>
        <v/>
      </c>
      <c r="N36" t="str">
        <f t="shared" si="4"/>
        <v/>
      </c>
      <c r="O36" t="e">
        <f t="shared" si="0"/>
        <v>#VALUE!</v>
      </c>
      <c r="X36" s="1292"/>
      <c r="Y36" s="1293" t="s">
        <v>121</v>
      </c>
      <c r="Z36" s="1293" t="s">
        <v>122</v>
      </c>
      <c r="AA36" s="1293" t="s">
        <v>180</v>
      </c>
    </row>
    <row r="37" spans="1:27"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1"/>
        <v/>
      </c>
      <c r="L37" t="str">
        <f t="shared" si="2"/>
        <v xml:space="preserve"> </v>
      </c>
      <c r="M37" t="str">
        <f t="shared" si="3"/>
        <v/>
      </c>
      <c r="N37" t="str">
        <f t="shared" si="4"/>
        <v/>
      </c>
      <c r="O37" t="e">
        <f t="shared" si="0"/>
        <v>#VALUE!</v>
      </c>
      <c r="X37" s="1294">
        <v>6</v>
      </c>
      <c r="Y37" s="1295">
        <v>0.8</v>
      </c>
      <c r="Z37" s="1295">
        <v>3</v>
      </c>
      <c r="AA37" s="1295">
        <v>0</v>
      </c>
    </row>
    <row r="38" spans="1:27" x14ac:dyDescent="0.2">
      <c r="A38" s="23"/>
      <c r="B38" s="808"/>
      <c r="C38" s="808"/>
      <c r="D38" s="118"/>
      <c r="E38" s="809" t="str">
        <f>IF(Position=Defaults!L26,"Use Riser? (Yes or No)","Design Orifice Dia. (in.)")</f>
        <v>Design Orifice Dia. (in.)</v>
      </c>
      <c r="F38" s="810"/>
      <c r="G38" s="171"/>
      <c r="H38" s="6"/>
      <c r="I38" s="6"/>
      <c r="K38" t="str">
        <f t="shared" si="1"/>
        <v/>
      </c>
      <c r="L38" t="str">
        <f t="shared" si="2"/>
        <v xml:space="preserve"> </v>
      </c>
      <c r="M38" t="str">
        <f t="shared" si="3"/>
        <v/>
      </c>
      <c r="N38" t="str">
        <f t="shared" si="4"/>
        <v/>
      </c>
      <c r="O38" t="e">
        <f t="shared" si="0"/>
        <v>#VALUE!</v>
      </c>
      <c r="X38" s="1294">
        <v>8</v>
      </c>
      <c r="Y38" s="1295">
        <v>0.7</v>
      </c>
      <c r="Z38" s="1295">
        <v>3.2</v>
      </c>
      <c r="AA38" s="1295">
        <v>0</v>
      </c>
    </row>
    <row r="39" spans="1:27" x14ac:dyDescent="0.2">
      <c r="A39" s="23"/>
      <c r="B39" s="808"/>
      <c r="C39" s="808"/>
      <c r="D39" s="118"/>
      <c r="E39" s="812"/>
      <c r="F39" s="812"/>
      <c r="G39" s="812"/>
      <c r="H39" s="6"/>
      <c r="I39" s="6"/>
      <c r="K39" t="str">
        <f t="shared" si="1"/>
        <v/>
      </c>
      <c r="L39" t="str">
        <f t="shared" si="2"/>
        <v xml:space="preserve"> </v>
      </c>
      <c r="M39" t="str">
        <f t="shared" si="3"/>
        <v/>
      </c>
      <c r="N39" t="str">
        <f t="shared" si="4"/>
        <v/>
      </c>
      <c r="O39" t="e">
        <f t="shared" si="0"/>
        <v>#VALUE!</v>
      </c>
      <c r="X39" s="1294">
        <v>10</v>
      </c>
      <c r="Y39" s="1295">
        <v>0.4</v>
      </c>
      <c r="Z39" s="1295">
        <v>3.2</v>
      </c>
      <c r="AA39" s="1295">
        <v>0</v>
      </c>
    </row>
    <row r="40" spans="1:27" x14ac:dyDescent="0.2">
      <c r="A40" s="23"/>
      <c r="B40" s="808"/>
      <c r="C40" s="808"/>
      <c r="D40" s="118"/>
      <c r="E40" s="82" t="s">
        <v>129</v>
      </c>
      <c r="F40" s="86"/>
      <c r="G40" s="790" t="str">
        <f>IF(Position=Defaults!L26,IF(G38="YES",Q54,IF(G38="NO",Q50,"")),J49)</f>
        <v/>
      </c>
      <c r="H40" s="6"/>
      <c r="I40" s="6"/>
      <c r="K40" t="str">
        <f t="shared" si="1"/>
        <v/>
      </c>
      <c r="L40" t="str">
        <f t="shared" si="2"/>
        <v xml:space="preserve"> </v>
      </c>
      <c r="M40" t="str">
        <f t="shared" si="3"/>
        <v/>
      </c>
      <c r="N40" t="str">
        <f t="shared" si="4"/>
        <v/>
      </c>
      <c r="O40" t="e">
        <f t="shared" si="0"/>
        <v>#VALUE!</v>
      </c>
      <c r="X40" s="1294">
        <v>12</v>
      </c>
      <c r="Y40" s="1295">
        <v>0.4</v>
      </c>
      <c r="Z40" s="1295">
        <v>3.4</v>
      </c>
      <c r="AA40" s="1295">
        <v>0</v>
      </c>
    </row>
    <row r="41" spans="1:27" x14ac:dyDescent="0.2">
      <c r="A41" s="23"/>
      <c r="B41" s="808"/>
      <c r="C41" s="808"/>
      <c r="D41" s="6"/>
      <c r="E41" s="82" t="s">
        <v>130</v>
      </c>
      <c r="F41" s="86"/>
      <c r="G41" s="15" t="str">
        <f>IF(Position=Defaults!L26,IF(G38="YES",Q53,IF(G38="NO",Q49,"----------------")),IF(ISNUMBER(G38),J48,""))</f>
        <v/>
      </c>
      <c r="H41" s="6"/>
      <c r="I41" s="6"/>
      <c r="K41" t="str">
        <f t="shared" si="1"/>
        <v/>
      </c>
      <c r="L41" t="str">
        <f t="shared" si="2"/>
        <v xml:space="preserve"> </v>
      </c>
      <c r="M41" t="str">
        <f t="shared" si="3"/>
        <v/>
      </c>
      <c r="N41" t="str">
        <f t="shared" si="4"/>
        <v/>
      </c>
      <c r="O41" t="e">
        <f t="shared" si="0"/>
        <v>#VALUE!</v>
      </c>
    </row>
    <row r="42" spans="1:27" x14ac:dyDescent="0.2">
      <c r="A42" s="23"/>
      <c r="B42" s="808"/>
      <c r="C42" s="808"/>
      <c r="D42" s="6"/>
      <c r="E42" s="813"/>
      <c r="F42" s="813"/>
      <c r="G42" s="813"/>
      <c r="H42" s="6"/>
      <c r="I42" s="6"/>
      <c r="K42" t="str">
        <f t="shared" si="1"/>
        <v/>
      </c>
      <c r="L42" t="str">
        <f t="shared" si="2"/>
        <v xml:space="preserve"> </v>
      </c>
      <c r="M42" t="str">
        <f t="shared" si="3"/>
        <v/>
      </c>
      <c r="N42" t="str">
        <f t="shared" si="4"/>
        <v/>
      </c>
      <c r="O42" t="e">
        <f t="shared" si="0"/>
        <v>#VALUE!</v>
      </c>
    </row>
    <row r="43" spans="1:27" x14ac:dyDescent="0.2">
      <c r="A43" s="172"/>
      <c r="B43" s="808"/>
      <c r="C43" s="808"/>
      <c r="D43" s="7"/>
      <c r="E43" s="82" t="s">
        <v>131</v>
      </c>
      <c r="F43" s="86"/>
      <c r="G43" s="25" t="str">
        <f>IF(Position=Defaults!R27,IF(ISNUMBER(G40),G16/3600/G40,""),IF(ISNUMBER(G40),G16/3600/G40,""))</f>
        <v/>
      </c>
      <c r="H43" s="6"/>
      <c r="I43" s="6"/>
      <c r="K43" t="str">
        <f t="shared" si="1"/>
        <v/>
      </c>
      <c r="L43" t="str">
        <f t="shared" si="2"/>
        <v xml:space="preserve"> </v>
      </c>
      <c r="M43" t="str">
        <f t="shared" si="3"/>
        <v/>
      </c>
      <c r="N43" t="str">
        <f t="shared" si="4"/>
        <v/>
      </c>
      <c r="O43" t="e">
        <f t="shared" si="0"/>
        <v>#VALUE!</v>
      </c>
    </row>
    <row r="44" spans="1:27" x14ac:dyDescent="0.2">
      <c r="A44" s="23"/>
      <c r="B44" s="808"/>
      <c r="C44" s="808"/>
      <c r="D44" s="6"/>
      <c r="E44" s="813"/>
      <c r="F44" s="813"/>
      <c r="G44" s="813"/>
      <c r="H44" s="6"/>
      <c r="I44" s="6"/>
      <c r="K44" t="str">
        <f t="shared" si="1"/>
        <v/>
      </c>
      <c r="L44" t="str">
        <f t="shared" si="2"/>
        <v xml:space="preserve"> </v>
      </c>
      <c r="M44" t="str">
        <f t="shared" si="3"/>
        <v/>
      </c>
      <c r="N44" t="str">
        <f t="shared" si="4"/>
        <v/>
      </c>
      <c r="O44" t="e">
        <f t="shared" si="0"/>
        <v>#VALUE!</v>
      </c>
    </row>
    <row r="45" spans="1:27" x14ac:dyDescent="0.2">
      <c r="A45" s="23"/>
      <c r="B45" s="808"/>
      <c r="C45" s="808"/>
      <c r="D45" s="122"/>
      <c r="E45" s="82" t="s">
        <v>132</v>
      </c>
      <c r="F45" s="30"/>
      <c r="G45" s="87" t="str">
        <f>IF(Position=Defaults!L26,IF(G38="YES",Q52,IF(G38="NO",Q48,"")),IF(ISNUMBER(G38),J51,""))</f>
        <v/>
      </c>
      <c r="H45" s="6"/>
      <c r="I45" s="6"/>
      <c r="K45" t="str">
        <f t="shared" si="1"/>
        <v/>
      </c>
      <c r="L45" t="str">
        <f t="shared" si="2"/>
        <v xml:space="preserve"> </v>
      </c>
      <c r="M45" t="str">
        <f t="shared" si="3"/>
        <v/>
      </c>
      <c r="N45" t="str">
        <f t="shared" si="4"/>
        <v/>
      </c>
      <c r="O45" t="e">
        <f t="shared" si="0"/>
        <v>#VALUE!</v>
      </c>
    </row>
    <row r="46" spans="1:27" x14ac:dyDescent="0.2">
      <c r="A46" s="125"/>
      <c r="B46" s="125"/>
      <c r="C46" s="125"/>
      <c r="D46" s="125"/>
      <c r="E46" s="7"/>
      <c r="F46" s="7"/>
      <c r="G46" s="125"/>
      <c r="H46" s="7"/>
      <c r="I46" s="7"/>
      <c r="J46" s="806" t="s">
        <v>443</v>
      </c>
      <c r="K46" s="70"/>
      <c r="L46" s="70"/>
      <c r="M46" s="70"/>
      <c r="N46" s="70"/>
      <c r="Q46" s="806" t="s">
        <v>437</v>
      </c>
      <c r="R46" s="70"/>
      <c r="S46" s="70"/>
      <c r="T46" s="70"/>
      <c r="U46" s="70"/>
    </row>
    <row r="47" spans="1:27"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7" ht="16.5" customHeight="1" x14ac:dyDescent="0.2">
      <c r="A48" s="122"/>
      <c r="B48" s="122"/>
      <c r="C48" s="122"/>
      <c r="D48" s="122"/>
      <c r="E48" s="122"/>
      <c r="F48" s="122"/>
      <c r="G48" s="122"/>
      <c r="H48" s="122"/>
      <c r="I48" s="122"/>
      <c r="J48" s="805" t="str">
        <f>IF(ISNUMBER(G38),0.6*PI()*G38^2/576*(64.4*(G31+G35))^0.5,"")</f>
        <v/>
      </c>
      <c r="K48" s="387" t="s">
        <v>445</v>
      </c>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691"/>
      <c r="B57" s="69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691"/>
      <c r="B60" s="691"/>
      <c r="C60" s="691"/>
      <c r="D60" s="99"/>
      <c r="E60" s="7"/>
      <c r="F60" s="122"/>
      <c r="G60" s="122"/>
      <c r="H60" s="122"/>
      <c r="I60" s="122"/>
    </row>
    <row r="61" spans="1:21" x14ac:dyDescent="0.2">
      <c r="A61" s="114"/>
      <c r="B61" s="7"/>
      <c r="C61" s="7"/>
      <c r="D61" s="99"/>
      <c r="E61" s="7"/>
      <c r="F61" s="122"/>
      <c r="G61" s="122"/>
      <c r="H61" s="122"/>
      <c r="I61" s="122"/>
    </row>
    <row r="62" spans="1:21" x14ac:dyDescent="0.2">
      <c r="A62" s="691"/>
      <c r="B62" s="691"/>
      <c r="C62" s="69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9" x14ac:dyDescent="0.2">
      <c r="A65" s="112"/>
      <c r="B65" s="7"/>
      <c r="C65" s="116"/>
      <c r="D65" s="7"/>
      <c r="E65" s="6"/>
      <c r="F65" s="122"/>
      <c r="G65" s="122"/>
      <c r="H65" s="122"/>
      <c r="I65" s="122"/>
    </row>
    <row r="66" spans="1:9" x14ac:dyDescent="0.2">
      <c r="A66" s="112"/>
      <c r="B66" s="7"/>
      <c r="C66" s="110"/>
      <c r="D66" s="7"/>
      <c r="E66" s="7"/>
      <c r="F66" s="122"/>
      <c r="G66" s="122"/>
      <c r="H66" s="122"/>
      <c r="I66" s="122"/>
    </row>
    <row r="67" spans="1:9" x14ac:dyDescent="0.2">
      <c r="A67" s="112"/>
      <c r="B67" s="7"/>
      <c r="C67" s="116"/>
      <c r="D67" s="7"/>
      <c r="E67" s="6"/>
      <c r="F67" s="122"/>
      <c r="G67" s="122"/>
      <c r="H67" s="122"/>
      <c r="I67" s="122"/>
    </row>
    <row r="68" spans="1:9" x14ac:dyDescent="0.2">
      <c r="A68" s="117"/>
      <c r="B68" s="117"/>
      <c r="C68" s="99"/>
      <c r="D68" s="7"/>
      <c r="E68" s="122"/>
      <c r="F68" s="122"/>
      <c r="G68" s="122"/>
      <c r="H68" s="122"/>
      <c r="I68" s="122"/>
    </row>
    <row r="69" spans="1:9" x14ac:dyDescent="0.2">
      <c r="A69" s="122"/>
      <c r="B69" s="122"/>
      <c r="C69" s="122"/>
      <c r="D69" s="122"/>
      <c r="E69" s="122"/>
      <c r="F69" s="122"/>
      <c r="G69" s="122"/>
      <c r="H69" s="122"/>
      <c r="I69" s="122"/>
    </row>
    <row r="70" spans="1:9" x14ac:dyDescent="0.2">
      <c r="A70" s="122"/>
      <c r="B70" s="122"/>
      <c r="C70" s="122"/>
      <c r="D70" s="122"/>
      <c r="E70" s="122"/>
      <c r="F70" s="122"/>
      <c r="G70" s="122"/>
      <c r="H70" s="122"/>
      <c r="I70" s="122"/>
    </row>
    <row r="71" spans="1:9" x14ac:dyDescent="0.2">
      <c r="A71" s="122"/>
      <c r="B71" s="122"/>
      <c r="C71" s="122"/>
      <c r="D71" s="122"/>
      <c r="E71" s="122"/>
      <c r="F71" s="122"/>
      <c r="G71" s="122"/>
      <c r="H71" s="122"/>
      <c r="I71" s="122"/>
    </row>
    <row r="72" spans="1:9" x14ac:dyDescent="0.2">
      <c r="A72" s="122"/>
      <c r="B72" s="122"/>
      <c r="C72" s="122"/>
      <c r="D72" s="122"/>
      <c r="E72" s="122"/>
      <c r="F72" s="122"/>
      <c r="G72" s="122"/>
      <c r="H72" s="122"/>
      <c r="I72" s="122"/>
    </row>
    <row r="73" spans="1:9" x14ac:dyDescent="0.2">
      <c r="A73" s="122"/>
      <c r="B73" s="122"/>
      <c r="C73" s="122"/>
      <c r="D73" s="122"/>
      <c r="E73" s="122"/>
      <c r="F73" s="122"/>
      <c r="G73" s="122"/>
      <c r="H73" s="122"/>
      <c r="I73" s="122"/>
    </row>
    <row r="74" spans="1:9" x14ac:dyDescent="0.2">
      <c r="A74" s="122"/>
      <c r="B74" s="122"/>
      <c r="C74" s="122"/>
      <c r="D74" s="122"/>
      <c r="E74" s="122"/>
      <c r="F74" s="122"/>
      <c r="G74" s="122"/>
      <c r="H74" s="122"/>
      <c r="I74" s="122"/>
    </row>
    <row r="75" spans="1:9" x14ac:dyDescent="0.2">
      <c r="A75" s="122"/>
      <c r="B75" s="122"/>
      <c r="C75" s="122"/>
      <c r="D75" s="122"/>
      <c r="E75" s="122"/>
      <c r="F75" s="122"/>
      <c r="G75" s="122"/>
      <c r="H75" s="122"/>
      <c r="I75" s="122"/>
    </row>
    <row r="76" spans="1:9" x14ac:dyDescent="0.2">
      <c r="A76" s="122"/>
      <c r="B76" s="122"/>
      <c r="C76" s="122"/>
      <c r="D76" s="122"/>
      <c r="E76" s="122"/>
      <c r="F76" s="122"/>
      <c r="G76" s="122"/>
      <c r="H76" s="122"/>
      <c r="I76" s="122"/>
    </row>
    <row r="77" spans="1:9" x14ac:dyDescent="0.2">
      <c r="A77" s="122"/>
      <c r="B77" s="122"/>
      <c r="C77" s="122"/>
      <c r="D77" s="122"/>
      <c r="E77" s="122"/>
      <c r="F77" s="122"/>
      <c r="G77" s="122"/>
      <c r="H77" s="122"/>
      <c r="I77" s="122"/>
    </row>
    <row r="78" spans="1:9" x14ac:dyDescent="0.2">
      <c r="A78" s="122"/>
      <c r="B78" s="122"/>
      <c r="C78" s="122"/>
      <c r="D78" s="122"/>
      <c r="E78" s="122"/>
      <c r="F78" s="122"/>
      <c r="G78" s="122"/>
      <c r="H78" s="122"/>
      <c r="I78" s="122"/>
    </row>
    <row r="79" spans="1:9" x14ac:dyDescent="0.2">
      <c r="A79" s="122"/>
      <c r="B79" s="122"/>
      <c r="C79" s="122"/>
      <c r="D79" s="122"/>
      <c r="E79" s="122"/>
      <c r="F79" s="122"/>
      <c r="G79" s="122"/>
      <c r="H79" s="122"/>
      <c r="I79" s="122"/>
    </row>
    <row r="80" spans="1:9"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gRGiBU5vIuQ7QbGc3zFJm6N3NQeqNXl7WBYHUabKse5QhUSze65sDI59QpxU9elxnmVhN2PfleOtTuGYb7UZhA==" saltValue="rDALXs18vDK94zYE2rn5yQ==" spinCount="100000" sheet="1" selectLockedCells="1"/>
  <mergeCells count="44">
    <mergeCell ref="X34:AA34"/>
    <mergeCell ref="X35:X36"/>
    <mergeCell ref="Y35:AA35"/>
    <mergeCell ref="B43:C43"/>
    <mergeCell ref="B44:C44"/>
    <mergeCell ref="E44:G44"/>
    <mergeCell ref="B45:C45"/>
    <mergeCell ref="B39:C39"/>
    <mergeCell ref="E39:G39"/>
    <mergeCell ref="B40:C40"/>
    <mergeCell ref="B41:C41"/>
    <mergeCell ref="B42:C42"/>
    <mergeCell ref="E42:G42"/>
    <mergeCell ref="B35:C35"/>
    <mergeCell ref="B36:C36"/>
    <mergeCell ref="E36:G36"/>
    <mergeCell ref="B37:C37"/>
    <mergeCell ref="B38:C38"/>
    <mergeCell ref="E38:F38"/>
    <mergeCell ref="B34:C34"/>
    <mergeCell ref="E34:G34"/>
    <mergeCell ref="B25:C25"/>
    <mergeCell ref="B26:C26"/>
    <mergeCell ref="B27:C27"/>
    <mergeCell ref="E27:G27"/>
    <mergeCell ref="B28:C28"/>
    <mergeCell ref="B29:C29"/>
    <mergeCell ref="B30:C30"/>
    <mergeCell ref="E30:G30"/>
    <mergeCell ref="B31:C31"/>
    <mergeCell ref="B32:C32"/>
    <mergeCell ref="B33:C33"/>
    <mergeCell ref="F12:G12"/>
    <mergeCell ref="A15:D15"/>
    <mergeCell ref="H15:I15"/>
    <mergeCell ref="B23:C23"/>
    <mergeCell ref="B24:C24"/>
    <mergeCell ref="E24:G24"/>
    <mergeCell ref="B7:C7"/>
    <mergeCell ref="A1:C1"/>
    <mergeCell ref="H1:I1"/>
    <mergeCell ref="B3:E3"/>
    <mergeCell ref="B5:C5"/>
    <mergeCell ref="H5:I5"/>
  </mergeCells>
  <conditionalFormatting sqref="E66">
    <cfRule type="expression" dxfId="28" priority="1" stopIfTrue="1">
      <formula>E61&gt;D68</formula>
    </cfRule>
  </conditionalFormatting>
  <conditionalFormatting sqref="D67">
    <cfRule type="expression" dxfId="27" priority="2" stopIfTrue="1">
      <formula>D62&gt;C68</formula>
    </cfRule>
  </conditionalFormatting>
  <conditionalFormatting sqref="D59">
    <cfRule type="cellIs" dxfId="26" priority="3" stopIfTrue="1" operator="lessThan">
      <formula>$D$58</formula>
    </cfRule>
  </conditionalFormatting>
  <conditionalFormatting sqref="I26">
    <cfRule type="cellIs" dxfId="25" priority="4" stopIfTrue="1" operator="lessThan">
      <formula>1</formula>
    </cfRule>
  </conditionalFormatting>
  <conditionalFormatting sqref="G38">
    <cfRule type="expression" dxfId="24" priority="5"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25619" r:id="rId4" name="OptionButton1">
          <controlPr autoLine="0" linkedCell="Defaults!S70" r:id="rId5">
            <anchor moveWithCells="1">
              <from>
                <xdr:col>7</xdr:col>
                <xdr:colOff>266700</xdr:colOff>
                <xdr:row>16</xdr:row>
                <xdr:rowOff>161925</xdr:rowOff>
              </from>
              <to>
                <xdr:col>8</xdr:col>
                <xdr:colOff>76200</xdr:colOff>
                <xdr:row>18</xdr:row>
                <xdr:rowOff>47625</xdr:rowOff>
              </to>
            </anchor>
          </controlPr>
        </control>
      </mc:Choice>
      <mc:Fallback>
        <control shapeId="25619" r:id="rId4" name="OptionButton1"/>
      </mc:Fallback>
    </mc:AlternateContent>
    <mc:AlternateContent xmlns:mc="http://schemas.openxmlformats.org/markup-compatibility/2006">
      <mc:Choice Requires="x14">
        <control shapeId="25618" r:id="rId6" name="OptionButton3">
          <controlPr autoLine="0" linkedCell="Defaults!S69" r:id="rId7">
            <anchor moveWithCells="1">
              <from>
                <xdr:col>7</xdr:col>
                <xdr:colOff>257175</xdr:colOff>
                <xdr:row>15</xdr:row>
                <xdr:rowOff>57150</xdr:rowOff>
              </from>
              <to>
                <xdr:col>8</xdr:col>
                <xdr:colOff>133350</xdr:colOff>
                <xdr:row>16</xdr:row>
                <xdr:rowOff>123825</xdr:rowOff>
              </to>
            </anchor>
          </controlPr>
        </control>
      </mc:Choice>
      <mc:Fallback>
        <control shapeId="25618" r:id="rId6" name="OptionButton3"/>
      </mc:Fallback>
    </mc:AlternateContent>
    <mc:AlternateContent xmlns:mc="http://schemas.openxmlformats.org/markup-compatibility/2006">
      <mc:Choice Requires="x14">
        <control shapeId="25605" r:id="rId8" name="CommandButton2">
          <controlPr locked="0" defaultSize="0" print="0" autoLine="0" r:id="rId9">
            <anchor moveWithCells="1">
              <from>
                <xdr:col>4</xdr:col>
                <xdr:colOff>76200</xdr:colOff>
                <xdr:row>4</xdr:row>
                <xdr:rowOff>47625</xdr:rowOff>
              </from>
              <to>
                <xdr:col>5</xdr:col>
                <xdr:colOff>190500</xdr:colOff>
                <xdr:row>5</xdr:row>
                <xdr:rowOff>123825</xdr:rowOff>
              </to>
            </anchor>
          </controlPr>
        </control>
      </mc:Choice>
      <mc:Fallback>
        <control shapeId="25605" r:id="rId8" name="CommandButton2"/>
      </mc:Fallback>
    </mc:AlternateContent>
    <mc:AlternateContent xmlns:mc="http://schemas.openxmlformats.org/markup-compatibility/2006">
      <mc:Choice Requires="x14">
        <control shapeId="25604" r:id="rId10" name="ComboBox3">
          <controlPr locked="0" defaultSize="0" autoLine="0" linkedCell="Position" listFillRange="Defaults!L24:L26" r:id="rId11">
            <anchor moveWithCells="1">
              <from>
                <xdr:col>6</xdr:col>
                <xdr:colOff>9525</xdr:colOff>
                <xdr:row>21</xdr:row>
                <xdr:rowOff>142875</xdr:rowOff>
              </from>
              <to>
                <xdr:col>7</xdr:col>
                <xdr:colOff>200025</xdr:colOff>
                <xdr:row>23</xdr:row>
                <xdr:rowOff>28575</xdr:rowOff>
              </to>
            </anchor>
          </controlPr>
        </control>
      </mc:Choice>
      <mc:Fallback>
        <control shapeId="25604" r:id="rId10" name="ComboBox3"/>
      </mc:Fallback>
    </mc:AlternateContent>
    <mc:AlternateContent xmlns:mc="http://schemas.openxmlformats.org/markup-compatibility/2006">
      <mc:Choice Requires="x14">
        <control shapeId="25603"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25603" r:id="rId12" name="ComboBox2"/>
      </mc:Fallback>
    </mc:AlternateContent>
    <mc:AlternateContent xmlns:mc="http://schemas.openxmlformats.org/markup-compatibility/2006">
      <mc:Choice Requires="x14">
        <control shapeId="25602" r:id="rId14" name="ComboBox1">
          <controlPr locked="0" defaultSize="0" autoFill="0" autoLine="0" linkedCell="County" listFillRange="Defaults!B2:B88" r:id="rId15">
            <anchor moveWithCells="1">
              <from>
                <xdr:col>1</xdr:col>
                <xdr:colOff>0</xdr:colOff>
                <xdr:row>3</xdr:row>
                <xdr:rowOff>142875</xdr:rowOff>
              </from>
              <to>
                <xdr:col>3</xdr:col>
                <xdr:colOff>190500</xdr:colOff>
                <xdr:row>5</xdr:row>
                <xdr:rowOff>38100</xdr:rowOff>
              </to>
            </anchor>
          </controlPr>
        </control>
      </mc:Choice>
      <mc:Fallback>
        <control shapeId="25602" r:id="rId14" name="ComboBox1"/>
      </mc:Fallback>
    </mc:AlternateContent>
    <mc:AlternateContent xmlns:mc="http://schemas.openxmlformats.org/markup-compatibility/2006">
      <mc:Choice Requires="x14">
        <control shapeId="25601" r:id="rId16" name="CommandButton1">
          <controlPr defaultSize="0" print="0" autoLine="0" r:id="rId17">
            <anchor moveWithCells="1">
              <from>
                <xdr:col>7</xdr:col>
                <xdr:colOff>371475</xdr:colOff>
                <xdr:row>7</xdr:row>
                <xdr:rowOff>104775</xdr:rowOff>
              </from>
              <to>
                <xdr:col>8</xdr:col>
                <xdr:colOff>390525</xdr:colOff>
                <xdr:row>9</xdr:row>
                <xdr:rowOff>57150</xdr:rowOff>
              </to>
            </anchor>
          </controlPr>
        </control>
      </mc:Choice>
      <mc:Fallback>
        <control shapeId="25601" r:id="rId16"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theme="6"/>
  </sheetPr>
  <dimension ref="A1:AA223"/>
  <sheetViews>
    <sheetView showGridLines="0" showRowColHeaders="0"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18" width="9.140625" hidden="1" customWidth="1"/>
    <col min="19" max="22" width="0" hidden="1" customWidth="1"/>
    <col min="27" max="27" width="10" bestFit="1" customWidth="1"/>
  </cols>
  <sheetData>
    <row r="1" spans="1:9" ht="24.75" thickTop="1" thickBot="1" x14ac:dyDescent="0.4">
      <c r="A1" s="822" t="s">
        <v>105</v>
      </c>
      <c r="B1" s="823"/>
      <c r="C1" s="823"/>
      <c r="D1" s="1"/>
      <c r="E1" s="1"/>
      <c r="F1" s="1"/>
      <c r="G1" s="2"/>
      <c r="H1" s="814" t="s">
        <v>448</v>
      </c>
      <c r="I1" s="815"/>
    </row>
    <row r="2" spans="1:9" ht="12.75" customHeight="1" thickTop="1" x14ac:dyDescent="0.2">
      <c r="A2" s="4"/>
      <c r="B2" s="4"/>
      <c r="C2" s="3"/>
      <c r="D2" s="3"/>
      <c r="E2" s="5"/>
      <c r="F2" s="3"/>
      <c r="G2" s="3"/>
      <c r="H2" s="3"/>
      <c r="I2" s="3"/>
    </row>
    <row r="3" spans="1:9" ht="15.75" x14ac:dyDescent="0.25">
      <c r="A3" s="4" t="s">
        <v>1</v>
      </c>
      <c r="B3" s="818"/>
      <c r="C3" s="818"/>
      <c r="D3" s="818"/>
      <c r="E3" s="818"/>
      <c r="F3" s="3"/>
      <c r="G3" s="7"/>
      <c r="H3" s="8" t="s">
        <v>0</v>
      </c>
      <c r="I3" s="67">
        <f ca="1">TODAY()</f>
        <v>43899</v>
      </c>
    </row>
    <row r="4" spans="1:9" x14ac:dyDescent="0.2">
      <c r="A4" s="3"/>
      <c r="B4" s="3"/>
      <c r="C4" s="3"/>
      <c r="D4" s="3"/>
      <c r="E4" s="4"/>
      <c r="F4" s="3"/>
      <c r="G4" s="3"/>
      <c r="H4" s="3"/>
      <c r="I4" s="3"/>
    </row>
    <row r="5" spans="1:9" x14ac:dyDescent="0.2">
      <c r="A5" s="22" t="s">
        <v>3</v>
      </c>
      <c r="B5" s="820"/>
      <c r="C5" s="820"/>
      <c r="D5" s="3"/>
      <c r="G5" s="10" t="s">
        <v>2</v>
      </c>
      <c r="H5" s="819"/>
      <c r="I5" s="819"/>
    </row>
    <row r="6" spans="1:9" x14ac:dyDescent="0.2">
      <c r="A6" s="4"/>
      <c r="B6" s="12"/>
      <c r="C6" s="12"/>
      <c r="D6" s="3"/>
      <c r="E6" s="68"/>
      <c r="F6" s="68"/>
      <c r="G6" s="69" t="s">
        <v>109</v>
      </c>
      <c r="H6" s="70"/>
      <c r="I6" s="27"/>
    </row>
    <row r="7" spans="1:9" x14ac:dyDescent="0.2">
      <c r="A7" s="22" t="s">
        <v>108</v>
      </c>
      <c r="B7" s="819"/>
      <c r="C7" s="819"/>
      <c r="D7" s="3"/>
      <c r="E7" s="3"/>
      <c r="F7" s="3"/>
      <c r="G7" s="69" t="s">
        <v>0</v>
      </c>
      <c r="H7" s="71"/>
      <c r="I7" s="71"/>
    </row>
    <row r="8" spans="1:9" x14ac:dyDescent="0.2">
      <c r="D8" s="26"/>
      <c r="I8" s="3"/>
    </row>
    <row r="9" spans="1:9" x14ac:dyDescent="0.2">
      <c r="A9" s="22" t="s">
        <v>4</v>
      </c>
      <c r="B9" s="682"/>
      <c r="C9" s="72" t="s">
        <v>5</v>
      </c>
      <c r="D9" s="683"/>
      <c r="E9" s="73" t="s">
        <v>113</v>
      </c>
      <c r="F9" s="683"/>
      <c r="G9" s="686" t="s">
        <v>107</v>
      </c>
      <c r="H9" s="3"/>
      <c r="I9" s="3"/>
    </row>
    <row r="10" spans="1:9" x14ac:dyDescent="0.2">
      <c r="A10" s="70"/>
      <c r="B10" s="70"/>
      <c r="C10" s="70"/>
      <c r="D10" s="70"/>
      <c r="E10" s="70"/>
      <c r="F10" s="70"/>
      <c r="G10" s="70"/>
      <c r="H10" s="27"/>
      <c r="I10" s="27"/>
    </row>
    <row r="11" spans="1:9" x14ac:dyDescent="0.2">
      <c r="A11" s="3"/>
      <c r="B11" s="4"/>
      <c r="C11" s="3"/>
      <c r="D11" s="3"/>
      <c r="H11" s="3"/>
      <c r="I11" s="3"/>
    </row>
    <row r="12" spans="1:9" x14ac:dyDescent="0.2">
      <c r="A12" s="13" t="s">
        <v>7</v>
      </c>
      <c r="B12" s="132"/>
      <c r="C12" s="3"/>
      <c r="D12" s="3"/>
      <c r="E12" s="4" t="s">
        <v>6</v>
      </c>
      <c r="F12" s="817"/>
      <c r="G12" s="817"/>
      <c r="H12" s="3"/>
      <c r="I12" s="3"/>
    </row>
    <row r="13" spans="1:9" x14ac:dyDescent="0.2">
      <c r="A13" s="3"/>
      <c r="B13" s="4"/>
      <c r="C13" s="7"/>
      <c r="D13" s="3"/>
      <c r="H13" s="3"/>
      <c r="I13" s="3"/>
    </row>
    <row r="14" spans="1:9" x14ac:dyDescent="0.2">
      <c r="A14" s="4" t="s">
        <v>106</v>
      </c>
      <c r="B14" s="4"/>
      <c r="C14" s="21"/>
      <c r="D14" s="3"/>
      <c r="E14" s="14" t="s">
        <v>8</v>
      </c>
      <c r="F14" s="14"/>
      <c r="G14" s="15" t="str">
        <f>IF(ISBLANK(B12),"",VLOOKUP(County,County_Table,IF(Storm="10-year",5,6)))</f>
        <v/>
      </c>
    </row>
    <row r="15" spans="1:9" x14ac:dyDescent="0.2">
      <c r="A15" s="824"/>
      <c r="B15" s="824"/>
      <c r="C15" s="824"/>
      <c r="D15" s="825"/>
      <c r="E15" s="14" t="s">
        <v>9</v>
      </c>
      <c r="F15" s="14"/>
      <c r="G15" s="15" t="str">
        <f>IF(ISBLANK(B12),"",IF(C16=0," ",((G14-0.2*((1000/C16)-10))^2)/(G14+0.8*((1000/C16)-10))))</f>
        <v/>
      </c>
      <c r="H15" s="827" t="s">
        <v>242</v>
      </c>
      <c r="I15" s="828"/>
    </row>
    <row r="16" spans="1:9" ht="14.25" x14ac:dyDescent="0.2">
      <c r="A16" s="4" t="s">
        <v>175</v>
      </c>
      <c r="B16" s="4"/>
      <c r="C16" s="16"/>
      <c r="D16" s="3"/>
      <c r="E16" s="14" t="s">
        <v>111</v>
      </c>
      <c r="F16" s="3"/>
      <c r="G16" s="76" t="str">
        <f>IF(ISBLANK(C14),"",IF(ISNUMBER(G15),43560*C14*G15/12,""))</f>
        <v/>
      </c>
      <c r="H16" s="3"/>
      <c r="I16" s="3"/>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IF(ISNUMBER(G18),IF(Defaults!$S$73=TRUE,IF(G18&gt;G19,G18+G17,G19+G17),G18+G17),"")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684" t="s">
        <v>115</v>
      </c>
      <c r="B23" s="821" t="s">
        <v>112</v>
      </c>
      <c r="C23" s="821"/>
      <c r="D23" s="689"/>
      <c r="E23" s="80" t="s">
        <v>125</v>
      </c>
      <c r="G23" s="131"/>
      <c r="H23" s="122"/>
      <c r="I23" s="7"/>
      <c r="J23" s="37"/>
    </row>
    <row r="24" spans="1:16" x14ac:dyDescent="0.2">
      <c r="A24" s="23"/>
      <c r="B24" s="808"/>
      <c r="C24" s="808"/>
      <c r="D24" s="118"/>
      <c r="E24" s="830"/>
      <c r="F24" s="830"/>
      <c r="G24" s="830"/>
      <c r="H24" s="122"/>
      <c r="I24" s="7"/>
      <c r="J24" s="37"/>
      <c r="N24">
        <v>0</v>
      </c>
      <c r="O24" t="e">
        <f t="shared" ref="O24:O45" si="0">A24+((($G$20-N24)/(N25-N24))*(A25-A24))</f>
        <v>#VALUE!</v>
      </c>
    </row>
    <row r="25" spans="1:16" x14ac:dyDescent="0.2">
      <c r="A25" s="23"/>
      <c r="B25" s="808"/>
      <c r="C25" s="808"/>
      <c r="D25" s="118"/>
      <c r="E25" s="80" t="s">
        <v>123</v>
      </c>
      <c r="G25" s="165"/>
      <c r="H25" s="122"/>
      <c r="I25" s="7"/>
      <c r="K25" t="str">
        <f t="shared" ref="K25:K45" si="1">IF(A25&gt;0,+A25-A24,"")</f>
        <v/>
      </c>
      <c r="L25" t="str">
        <f t="shared" ref="L25:L45" si="2">IF(B25&gt;0,+(B24+B25)/2," ")</f>
        <v xml:space="preserve"> </v>
      </c>
      <c r="M25" t="str">
        <f t="shared" ref="M25:M45" si="3">IF((ISERROR(K25*L25)),"",(K25*L25))</f>
        <v/>
      </c>
      <c r="N25" t="str">
        <f>IF((ISERROR(M25)),"",(M25))</f>
        <v/>
      </c>
      <c r="O25" t="e">
        <f t="shared" si="0"/>
        <v>#VALUE!</v>
      </c>
    </row>
    <row r="26" spans="1:16" x14ac:dyDescent="0.2">
      <c r="A26" s="23"/>
      <c r="B26" s="808"/>
      <c r="C26" s="808"/>
      <c r="D26" s="118"/>
      <c r="E26" s="80" t="s">
        <v>124</v>
      </c>
      <c r="G26" s="165"/>
      <c r="H26" s="122"/>
      <c r="I26" s="126"/>
      <c r="K26" t="str">
        <f t="shared" si="1"/>
        <v/>
      </c>
      <c r="L26" t="str">
        <f t="shared" si="2"/>
        <v xml:space="preserve"> </v>
      </c>
      <c r="M26" t="str">
        <f t="shared" si="3"/>
        <v/>
      </c>
      <c r="N26" t="str">
        <f t="shared" ref="N26:N45" si="4">IF((ISERROR(M26+N25)),"",(M26+N25))</f>
        <v/>
      </c>
      <c r="O26" t="e">
        <f t="shared" si="0"/>
        <v>#VALUE!</v>
      </c>
    </row>
    <row r="27" spans="1:16" x14ac:dyDescent="0.2">
      <c r="A27" s="23"/>
      <c r="B27" s="808"/>
      <c r="C27" s="808"/>
      <c r="D27" s="118"/>
      <c r="E27" s="826"/>
      <c r="F27" s="826"/>
      <c r="G27" s="826"/>
      <c r="H27" s="122"/>
      <c r="I27" s="7"/>
      <c r="K27" t="str">
        <f t="shared" si="1"/>
        <v/>
      </c>
      <c r="L27" t="str">
        <f t="shared" si="2"/>
        <v xml:space="preserve"> </v>
      </c>
      <c r="M27" t="str">
        <f t="shared" si="3"/>
        <v/>
      </c>
      <c r="N27" t="str">
        <f t="shared" si="4"/>
        <v/>
      </c>
      <c r="O27" t="e">
        <f t="shared" si="0"/>
        <v>#VALUE!</v>
      </c>
    </row>
    <row r="28" spans="1:16" x14ac:dyDescent="0.2">
      <c r="A28" s="23"/>
      <c r="B28" s="808"/>
      <c r="C28" s="808"/>
      <c r="D28" s="118"/>
      <c r="E28" s="82" t="s">
        <v>119</v>
      </c>
      <c r="F28" s="83"/>
      <c r="G28" s="84" t="str">
        <f>IF(ISERROR(VLOOKUP(G20,N24:O45,2)),"",VLOOKUP(G20, N24:O45,2))</f>
        <v/>
      </c>
      <c r="H28" s="122"/>
      <c r="I28" s="112"/>
      <c r="K28" t="str">
        <f t="shared" si="1"/>
        <v/>
      </c>
      <c r="L28" t="str">
        <f t="shared" si="2"/>
        <v xml:space="preserve"> </v>
      </c>
      <c r="M28" t="str">
        <f t="shared" si="3"/>
        <v/>
      </c>
      <c r="N28" t="str">
        <f t="shared" si="4"/>
        <v/>
      </c>
      <c r="O28" t="e">
        <f t="shared" si="0"/>
        <v>#VALUE!</v>
      </c>
    </row>
    <row r="29" spans="1:16" x14ac:dyDescent="0.2">
      <c r="A29" s="23"/>
      <c r="B29" s="808"/>
      <c r="C29" s="808"/>
      <c r="D29" s="118"/>
      <c r="E29" s="82" t="s">
        <v>120</v>
      </c>
      <c r="F29" s="83"/>
      <c r="G29" s="169"/>
      <c r="H29" s="122"/>
      <c r="I29" s="7"/>
      <c r="K29" t="str">
        <f t="shared" si="1"/>
        <v/>
      </c>
      <c r="L29" t="str">
        <f t="shared" si="2"/>
        <v xml:space="preserve"> </v>
      </c>
      <c r="M29" t="str">
        <f t="shared" si="3"/>
        <v/>
      </c>
      <c r="N29" t="str">
        <f t="shared" si="4"/>
        <v/>
      </c>
      <c r="O29" t="e">
        <f t="shared" si="0"/>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1"/>
        <v/>
      </c>
      <c r="L30" t="str">
        <f t="shared" si="2"/>
        <v xml:space="preserve"> </v>
      </c>
      <c r="M30" t="str">
        <f t="shared" si="3"/>
        <v/>
      </c>
      <c r="N30" t="str">
        <f t="shared" si="4"/>
        <v/>
      </c>
      <c r="O30" t="e">
        <f t="shared" si="0"/>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1"/>
        <v/>
      </c>
      <c r="L31" t="str">
        <f t="shared" si="2"/>
        <v xml:space="preserve"> </v>
      </c>
      <c r="M31" t="str">
        <f t="shared" si="3"/>
        <v/>
      </c>
      <c r="N31" t="str">
        <f t="shared" si="4"/>
        <v/>
      </c>
      <c r="O31" t="e">
        <f t="shared" si="0"/>
        <v>#VALUE!</v>
      </c>
    </row>
    <row r="32" spans="1:16" x14ac:dyDescent="0.2">
      <c r="A32" s="23"/>
      <c r="B32" s="808"/>
      <c r="C32" s="808"/>
      <c r="D32" s="118"/>
      <c r="E32" s="14" t="s">
        <v>133</v>
      </c>
      <c r="F32" s="83"/>
      <c r="G32" s="15" t="str">
        <f>IF(ISNUMBER(G26),IF(ISNUMBER(G29),G29-G26,""),"")</f>
        <v/>
      </c>
      <c r="H32" s="122"/>
      <c r="I32" s="6"/>
      <c r="K32" t="str">
        <f t="shared" si="1"/>
        <v/>
      </c>
      <c r="L32" t="str">
        <f t="shared" si="2"/>
        <v xml:space="preserve"> </v>
      </c>
      <c r="M32" t="str">
        <f t="shared" si="3"/>
        <v/>
      </c>
      <c r="N32" t="str">
        <f t="shared" si="4"/>
        <v/>
      </c>
      <c r="O32" t="e">
        <f t="shared" si="0"/>
        <v>#VALUE!</v>
      </c>
    </row>
    <row r="33" spans="1:27" x14ac:dyDescent="0.2">
      <c r="A33" s="23"/>
      <c r="B33" s="808"/>
      <c r="C33" s="808"/>
      <c r="D33" s="118"/>
      <c r="E33" s="82" t="s">
        <v>126</v>
      </c>
      <c r="F33" s="85"/>
      <c r="G33" s="25" t="str">
        <f>IF(ISNUMBER(G32),IF(G32&lt;=5,3,IF(G32&lt;=10,6,IF(G32&lt;=15,8,""))),"")</f>
        <v/>
      </c>
      <c r="H33" s="123"/>
      <c r="I33" s="6"/>
      <c r="K33" t="str">
        <f t="shared" si="1"/>
        <v/>
      </c>
      <c r="L33" t="str">
        <f t="shared" si="2"/>
        <v xml:space="preserve"> </v>
      </c>
      <c r="M33" t="str">
        <f t="shared" si="3"/>
        <v/>
      </c>
      <c r="N33" t="str">
        <f t="shared" si="4"/>
        <v/>
      </c>
      <c r="O33" t="e">
        <f t="shared" si="0"/>
        <v>#VALUE!</v>
      </c>
    </row>
    <row r="34" spans="1:27" x14ac:dyDescent="0.2">
      <c r="A34" s="23"/>
      <c r="B34" s="808"/>
      <c r="C34" s="808"/>
      <c r="D34" s="118"/>
      <c r="E34" s="829" t="str">
        <f>IF(ISNUMBER(G32),IF(G32&gt;15,"Fill Height Exceeds 638 Standard!",""),"")</f>
        <v/>
      </c>
      <c r="F34" s="829"/>
      <c r="G34" s="829"/>
      <c r="H34" s="122"/>
      <c r="I34" s="6"/>
      <c r="K34" t="str">
        <f t="shared" si="1"/>
        <v/>
      </c>
      <c r="L34" t="str">
        <f t="shared" si="2"/>
        <v xml:space="preserve"> </v>
      </c>
      <c r="M34" t="str">
        <f t="shared" si="3"/>
        <v/>
      </c>
      <c r="N34" t="str">
        <f t="shared" si="4"/>
        <v/>
      </c>
      <c r="O34" t="e">
        <f t="shared" si="0"/>
        <v>#VALUE!</v>
      </c>
      <c r="X34" s="1288" t="s">
        <v>451</v>
      </c>
      <c r="Y34" s="1288"/>
      <c r="Z34" s="1288"/>
      <c r="AA34" s="1288"/>
    </row>
    <row r="35" spans="1:27" x14ac:dyDescent="0.2">
      <c r="A35" s="23"/>
      <c r="B35" s="808"/>
      <c r="C35" s="808"/>
      <c r="D35" s="118"/>
      <c r="E35" s="82" t="s">
        <v>127</v>
      </c>
      <c r="F35" s="83"/>
      <c r="G35" s="1296">
        <v>0.8</v>
      </c>
      <c r="H35" s="122"/>
      <c r="I35" s="6"/>
      <c r="K35" t="str">
        <f t="shared" si="1"/>
        <v/>
      </c>
      <c r="L35" t="str">
        <f t="shared" si="2"/>
        <v xml:space="preserve"> </v>
      </c>
      <c r="M35" t="str">
        <f t="shared" si="3"/>
        <v/>
      </c>
      <c r="N35" t="str">
        <f t="shared" si="4"/>
        <v/>
      </c>
      <c r="O35" t="e">
        <f t="shared" si="0"/>
        <v>#VALUE!</v>
      </c>
      <c r="X35" s="1289" t="s">
        <v>452</v>
      </c>
      <c r="Y35" s="1290" t="s">
        <v>127</v>
      </c>
      <c r="Z35" s="1290"/>
      <c r="AA35" s="1291"/>
    </row>
    <row r="36" spans="1:27" x14ac:dyDescent="0.2">
      <c r="A36" s="23"/>
      <c r="B36" s="808"/>
      <c r="C36" s="808"/>
      <c r="D36" s="118"/>
      <c r="E36" s="811"/>
      <c r="F36" s="811"/>
      <c r="G36" s="811"/>
      <c r="H36" s="122"/>
      <c r="I36" s="6"/>
      <c r="K36" t="str">
        <f t="shared" si="1"/>
        <v/>
      </c>
      <c r="L36" t="str">
        <f t="shared" si="2"/>
        <v xml:space="preserve"> </v>
      </c>
      <c r="M36" t="str">
        <f t="shared" si="3"/>
        <v/>
      </c>
      <c r="N36" t="str">
        <f t="shared" si="4"/>
        <v/>
      </c>
      <c r="O36" t="e">
        <f t="shared" si="0"/>
        <v>#VALUE!</v>
      </c>
      <c r="X36" s="1292"/>
      <c r="Y36" s="1293" t="s">
        <v>121</v>
      </c>
      <c r="Z36" s="1293" t="s">
        <v>122</v>
      </c>
      <c r="AA36" s="1293" t="s">
        <v>180</v>
      </c>
    </row>
    <row r="37" spans="1:27"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1"/>
        <v/>
      </c>
      <c r="L37" t="str">
        <f t="shared" si="2"/>
        <v xml:space="preserve"> </v>
      </c>
      <c r="M37" t="str">
        <f t="shared" si="3"/>
        <v/>
      </c>
      <c r="N37" t="str">
        <f t="shared" si="4"/>
        <v/>
      </c>
      <c r="O37" t="e">
        <f t="shared" si="0"/>
        <v>#VALUE!</v>
      </c>
      <c r="X37" s="1294">
        <v>6</v>
      </c>
      <c r="Y37" s="1295">
        <v>0.8</v>
      </c>
      <c r="Z37" s="1295">
        <v>3</v>
      </c>
      <c r="AA37" s="1295">
        <v>0</v>
      </c>
    </row>
    <row r="38" spans="1:27" x14ac:dyDescent="0.2">
      <c r="A38" s="23"/>
      <c r="B38" s="808"/>
      <c r="C38" s="808"/>
      <c r="D38" s="118"/>
      <c r="E38" s="809" t="str">
        <f>IF(Position=Defaults!L26,"Use Riser? (Yes or No)","Design Orifice Dia. (in.)")</f>
        <v>Design Orifice Dia. (in.)</v>
      </c>
      <c r="F38" s="810"/>
      <c r="G38" s="171"/>
      <c r="H38" s="6"/>
      <c r="I38" s="6"/>
      <c r="K38" t="str">
        <f t="shared" si="1"/>
        <v/>
      </c>
      <c r="L38" t="str">
        <f t="shared" si="2"/>
        <v xml:space="preserve"> </v>
      </c>
      <c r="M38" t="str">
        <f t="shared" si="3"/>
        <v/>
      </c>
      <c r="N38" t="str">
        <f t="shared" si="4"/>
        <v/>
      </c>
      <c r="O38" t="e">
        <f t="shared" si="0"/>
        <v>#VALUE!</v>
      </c>
      <c r="X38" s="1294">
        <v>8</v>
      </c>
      <c r="Y38" s="1295">
        <v>0.7</v>
      </c>
      <c r="Z38" s="1295">
        <v>3.2</v>
      </c>
      <c r="AA38" s="1295">
        <v>0</v>
      </c>
    </row>
    <row r="39" spans="1:27" x14ac:dyDescent="0.2">
      <c r="A39" s="23"/>
      <c r="B39" s="808"/>
      <c r="C39" s="808"/>
      <c r="D39" s="118"/>
      <c r="E39" s="812"/>
      <c r="F39" s="812"/>
      <c r="G39" s="812"/>
      <c r="H39" s="6"/>
      <c r="I39" s="6"/>
      <c r="K39" t="str">
        <f t="shared" si="1"/>
        <v/>
      </c>
      <c r="L39" t="str">
        <f t="shared" si="2"/>
        <v xml:space="preserve"> </v>
      </c>
      <c r="M39" t="str">
        <f t="shared" si="3"/>
        <v/>
      </c>
      <c r="N39" t="str">
        <f t="shared" si="4"/>
        <v/>
      </c>
      <c r="O39" t="e">
        <f t="shared" si="0"/>
        <v>#VALUE!</v>
      </c>
      <c r="X39" s="1294">
        <v>10</v>
      </c>
      <c r="Y39" s="1295">
        <v>0.4</v>
      </c>
      <c r="Z39" s="1295">
        <v>3.2</v>
      </c>
      <c r="AA39" s="1295">
        <v>0</v>
      </c>
    </row>
    <row r="40" spans="1:27" x14ac:dyDescent="0.2">
      <c r="A40" s="23"/>
      <c r="B40" s="808"/>
      <c r="C40" s="808"/>
      <c r="D40" s="118"/>
      <c r="E40" s="82" t="s">
        <v>129</v>
      </c>
      <c r="F40" s="86"/>
      <c r="G40" s="790" t="str">
        <f>IF(Position=Defaults!L26,IF(G38="YES",Q54,IF(G38="NO",Q50,"")),J49)</f>
        <v/>
      </c>
      <c r="H40" s="6"/>
      <c r="I40" s="6"/>
      <c r="K40" t="str">
        <f t="shared" si="1"/>
        <v/>
      </c>
      <c r="L40" t="str">
        <f t="shared" si="2"/>
        <v xml:space="preserve"> </v>
      </c>
      <c r="M40" t="str">
        <f t="shared" si="3"/>
        <v/>
      </c>
      <c r="N40" t="str">
        <f t="shared" si="4"/>
        <v/>
      </c>
      <c r="O40" t="e">
        <f t="shared" si="0"/>
        <v>#VALUE!</v>
      </c>
      <c r="X40" s="1294">
        <v>12</v>
      </c>
      <c r="Y40" s="1295">
        <v>0.4</v>
      </c>
      <c r="Z40" s="1295">
        <v>3.4</v>
      </c>
      <c r="AA40" s="1295">
        <v>0</v>
      </c>
    </row>
    <row r="41" spans="1:27" x14ac:dyDescent="0.2">
      <c r="A41" s="23"/>
      <c r="B41" s="808"/>
      <c r="C41" s="808"/>
      <c r="D41" s="6"/>
      <c r="E41" s="82" t="s">
        <v>130</v>
      </c>
      <c r="F41" s="86"/>
      <c r="G41" s="15" t="str">
        <f>IF(Position=Defaults!L26,IF(G38="YES",Q53,IF(G38="NO",Q49,"----------------")),IF(ISNUMBER(G38),J48,""))</f>
        <v/>
      </c>
      <c r="H41" s="6"/>
      <c r="I41" s="6"/>
      <c r="K41" t="str">
        <f t="shared" si="1"/>
        <v/>
      </c>
      <c r="L41" t="str">
        <f t="shared" si="2"/>
        <v xml:space="preserve"> </v>
      </c>
      <c r="M41" t="str">
        <f t="shared" si="3"/>
        <v/>
      </c>
      <c r="N41" t="str">
        <f t="shared" si="4"/>
        <v/>
      </c>
      <c r="O41" t="e">
        <f t="shared" si="0"/>
        <v>#VALUE!</v>
      </c>
    </row>
    <row r="42" spans="1:27" x14ac:dyDescent="0.2">
      <c r="A42" s="23"/>
      <c r="B42" s="808"/>
      <c r="C42" s="808"/>
      <c r="D42" s="6"/>
      <c r="E42" s="813"/>
      <c r="F42" s="813"/>
      <c r="G42" s="813"/>
      <c r="H42" s="6"/>
      <c r="I42" s="6"/>
      <c r="K42" t="str">
        <f t="shared" si="1"/>
        <v/>
      </c>
      <c r="L42" t="str">
        <f t="shared" si="2"/>
        <v xml:space="preserve"> </v>
      </c>
      <c r="M42" t="str">
        <f t="shared" si="3"/>
        <v/>
      </c>
      <c r="N42" t="str">
        <f t="shared" si="4"/>
        <v/>
      </c>
      <c r="O42" t="e">
        <f t="shared" si="0"/>
        <v>#VALUE!</v>
      </c>
    </row>
    <row r="43" spans="1:27" x14ac:dyDescent="0.2">
      <c r="A43" s="172"/>
      <c r="B43" s="808"/>
      <c r="C43" s="808"/>
      <c r="D43" s="7"/>
      <c r="E43" s="82" t="s">
        <v>131</v>
      </c>
      <c r="F43" s="86"/>
      <c r="G43" s="25" t="str">
        <f>IF(Position=Defaults!R31,IF(ISNUMBER(G40),G16/3600/G40,""),IF(ISNUMBER(G40),G16/3600/G40,""))</f>
        <v/>
      </c>
      <c r="H43" s="6"/>
      <c r="I43" s="6"/>
      <c r="K43" t="str">
        <f t="shared" si="1"/>
        <v/>
      </c>
      <c r="L43" t="str">
        <f t="shared" si="2"/>
        <v xml:space="preserve"> </v>
      </c>
      <c r="M43" t="str">
        <f t="shared" si="3"/>
        <v/>
      </c>
      <c r="N43" t="str">
        <f t="shared" si="4"/>
        <v/>
      </c>
      <c r="O43" t="e">
        <f t="shared" si="0"/>
        <v>#VALUE!</v>
      </c>
    </row>
    <row r="44" spans="1:27" x14ac:dyDescent="0.2">
      <c r="A44" s="23"/>
      <c r="B44" s="808"/>
      <c r="C44" s="808"/>
      <c r="D44" s="6"/>
      <c r="E44" s="813"/>
      <c r="F44" s="813"/>
      <c r="G44" s="813"/>
      <c r="H44" s="6"/>
      <c r="I44" s="6"/>
      <c r="K44" t="str">
        <f t="shared" si="1"/>
        <v/>
      </c>
      <c r="L44" t="str">
        <f t="shared" si="2"/>
        <v xml:space="preserve"> </v>
      </c>
      <c r="M44" t="str">
        <f t="shared" si="3"/>
        <v/>
      </c>
      <c r="N44" t="str">
        <f t="shared" si="4"/>
        <v/>
      </c>
      <c r="O44" t="e">
        <f t="shared" si="0"/>
        <v>#VALUE!</v>
      </c>
    </row>
    <row r="45" spans="1:27" x14ac:dyDescent="0.2">
      <c r="A45" s="23"/>
      <c r="B45" s="808"/>
      <c r="C45" s="808"/>
      <c r="D45" s="122"/>
      <c r="E45" s="82" t="s">
        <v>132</v>
      </c>
      <c r="F45" s="30"/>
      <c r="G45" s="87" t="str">
        <f>IF(Position=Defaults!L26,IF(G38="YES",Q52,IF(G38="NO",Q48,"")),IF(ISNUMBER(G38),J51,""))</f>
        <v/>
      </c>
      <c r="H45" s="6"/>
      <c r="I45" s="6"/>
      <c r="K45" t="str">
        <f t="shared" si="1"/>
        <v/>
      </c>
      <c r="L45" t="str">
        <f t="shared" si="2"/>
        <v xml:space="preserve"> </v>
      </c>
      <c r="M45" t="str">
        <f t="shared" si="3"/>
        <v/>
      </c>
      <c r="N45" t="str">
        <f t="shared" si="4"/>
        <v/>
      </c>
      <c r="O45" t="e">
        <f t="shared" si="0"/>
        <v>#VALUE!</v>
      </c>
    </row>
    <row r="46" spans="1:27" x14ac:dyDescent="0.2">
      <c r="A46" s="125"/>
      <c r="B46" s="125"/>
      <c r="C46" s="125"/>
      <c r="D46" s="125"/>
      <c r="E46" s="7"/>
      <c r="F46" s="7"/>
      <c r="G46" s="125"/>
      <c r="H46" s="7"/>
      <c r="I46" s="7"/>
      <c r="J46" s="806" t="s">
        <v>443</v>
      </c>
      <c r="K46" s="70"/>
      <c r="L46" s="70"/>
      <c r="M46" s="70"/>
      <c r="N46" s="70"/>
      <c r="Q46" s="806" t="s">
        <v>437</v>
      </c>
      <c r="R46" s="70"/>
      <c r="S46" s="70"/>
      <c r="T46" s="70"/>
      <c r="U46" s="70"/>
    </row>
    <row r="47" spans="1:27"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7" ht="16.5" customHeight="1" x14ac:dyDescent="0.2">
      <c r="A48" s="122"/>
      <c r="B48" s="122"/>
      <c r="C48" s="122"/>
      <c r="D48" s="122"/>
      <c r="E48" s="122"/>
      <c r="F48" s="122"/>
      <c r="G48" s="122"/>
      <c r="H48" s="122"/>
      <c r="I48" s="122"/>
      <c r="J48" s="805" t="str">
        <f>IF(ISNUMBER(G38),0.6*PI()*G38^2/576*(64.4*(G31+G35))^0.5,"")</f>
        <v/>
      </c>
      <c r="K48" s="387" t="s">
        <v>445</v>
      </c>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691"/>
      <c r="B57" s="69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691"/>
      <c r="B60" s="691"/>
      <c r="C60" s="691"/>
      <c r="D60" s="99"/>
      <c r="E60" s="7"/>
      <c r="F60" s="122"/>
      <c r="G60" s="122"/>
      <c r="H60" s="122"/>
      <c r="I60" s="122"/>
    </row>
    <row r="61" spans="1:21" x14ac:dyDescent="0.2">
      <c r="A61" s="114"/>
      <c r="B61" s="7"/>
      <c r="C61" s="7"/>
      <c r="D61" s="99"/>
      <c r="E61" s="7"/>
      <c r="F61" s="122"/>
      <c r="G61" s="122"/>
      <c r="H61" s="122"/>
      <c r="I61" s="122"/>
    </row>
    <row r="62" spans="1:21" x14ac:dyDescent="0.2">
      <c r="A62" s="691"/>
      <c r="B62" s="691"/>
      <c r="C62" s="69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9" x14ac:dyDescent="0.2">
      <c r="A65" s="112"/>
      <c r="B65" s="7"/>
      <c r="C65" s="116"/>
      <c r="D65" s="7"/>
      <c r="E65" s="6"/>
      <c r="F65" s="122"/>
      <c r="G65" s="122"/>
      <c r="H65" s="122"/>
      <c r="I65" s="122"/>
    </row>
    <row r="66" spans="1:9" x14ac:dyDescent="0.2">
      <c r="A66" s="112"/>
      <c r="B66" s="7"/>
      <c r="C66" s="110"/>
      <c r="D66" s="7"/>
      <c r="E66" s="7"/>
      <c r="F66" s="122"/>
      <c r="G66" s="122"/>
      <c r="H66" s="122"/>
      <c r="I66" s="122"/>
    </row>
    <row r="67" spans="1:9" x14ac:dyDescent="0.2">
      <c r="A67" s="112"/>
      <c r="B67" s="7"/>
      <c r="C67" s="116"/>
      <c r="D67" s="7"/>
      <c r="E67" s="6"/>
      <c r="F67" s="122"/>
      <c r="G67" s="122"/>
      <c r="H67" s="122"/>
      <c r="I67" s="122"/>
    </row>
    <row r="68" spans="1:9" x14ac:dyDescent="0.2">
      <c r="A68" s="117"/>
      <c r="B68" s="117"/>
      <c r="C68" s="99"/>
      <c r="D68" s="7"/>
      <c r="E68" s="122"/>
      <c r="F68" s="122"/>
      <c r="G68" s="122"/>
      <c r="H68" s="122"/>
      <c r="I68" s="122"/>
    </row>
    <row r="69" spans="1:9" x14ac:dyDescent="0.2">
      <c r="A69" s="122"/>
      <c r="B69" s="122"/>
      <c r="C69" s="122"/>
      <c r="D69" s="122"/>
      <c r="E69" s="122"/>
      <c r="F69" s="122"/>
      <c r="G69" s="122"/>
      <c r="H69" s="122"/>
      <c r="I69" s="122"/>
    </row>
    <row r="70" spans="1:9" x14ac:dyDescent="0.2">
      <c r="A70" s="122"/>
      <c r="B70" s="122"/>
      <c r="C70" s="122"/>
      <c r="D70" s="122"/>
      <c r="E70" s="122"/>
      <c r="F70" s="122"/>
      <c r="G70" s="122"/>
      <c r="H70" s="122"/>
      <c r="I70" s="122"/>
    </row>
    <row r="71" spans="1:9" x14ac:dyDescent="0.2">
      <c r="A71" s="122"/>
      <c r="B71" s="122"/>
      <c r="C71" s="122"/>
      <c r="D71" s="122"/>
      <c r="E71" s="122"/>
      <c r="F71" s="122"/>
      <c r="G71" s="122"/>
      <c r="H71" s="122"/>
      <c r="I71" s="122"/>
    </row>
    <row r="72" spans="1:9" x14ac:dyDescent="0.2">
      <c r="A72" s="122"/>
      <c r="B72" s="122"/>
      <c r="C72" s="122"/>
      <c r="D72" s="122"/>
      <c r="E72" s="122"/>
      <c r="F72" s="122"/>
      <c r="G72" s="122"/>
      <c r="H72" s="122"/>
      <c r="I72" s="122"/>
    </row>
    <row r="73" spans="1:9" x14ac:dyDescent="0.2">
      <c r="A73" s="122"/>
      <c r="B73" s="122"/>
      <c r="C73" s="122"/>
      <c r="D73" s="122"/>
      <c r="E73" s="122"/>
      <c r="F73" s="122"/>
      <c r="G73" s="122"/>
      <c r="H73" s="122"/>
      <c r="I73" s="122"/>
    </row>
    <row r="74" spans="1:9" x14ac:dyDescent="0.2">
      <c r="A74" s="122"/>
      <c r="B74" s="122"/>
      <c r="C74" s="122"/>
      <c r="D74" s="122"/>
      <c r="E74" s="122"/>
      <c r="F74" s="122"/>
      <c r="G74" s="122"/>
      <c r="H74" s="122"/>
      <c r="I74" s="122"/>
    </row>
    <row r="75" spans="1:9" x14ac:dyDescent="0.2">
      <c r="A75" s="122"/>
      <c r="B75" s="122"/>
      <c r="C75" s="122"/>
      <c r="D75" s="122"/>
      <c r="E75" s="122"/>
      <c r="F75" s="122"/>
      <c r="G75" s="122"/>
      <c r="H75" s="122"/>
      <c r="I75" s="122"/>
    </row>
    <row r="76" spans="1:9" x14ac:dyDescent="0.2">
      <c r="A76" s="122"/>
      <c r="B76" s="122"/>
      <c r="C76" s="122"/>
      <c r="D76" s="122"/>
      <c r="E76" s="122"/>
      <c r="F76" s="122"/>
      <c r="G76" s="122"/>
      <c r="H76" s="122"/>
      <c r="I76" s="122"/>
    </row>
    <row r="77" spans="1:9" x14ac:dyDescent="0.2">
      <c r="A77" s="122"/>
      <c r="B77" s="122"/>
      <c r="C77" s="122"/>
      <c r="D77" s="122"/>
      <c r="E77" s="122"/>
      <c r="F77" s="122"/>
      <c r="G77" s="122"/>
      <c r="H77" s="122"/>
      <c r="I77" s="122"/>
    </row>
    <row r="78" spans="1:9" x14ac:dyDescent="0.2">
      <c r="A78" s="122"/>
      <c r="B78" s="122"/>
      <c r="C78" s="122"/>
      <c r="D78" s="122"/>
      <c r="E78" s="122"/>
      <c r="F78" s="122"/>
      <c r="G78" s="122"/>
      <c r="H78" s="122"/>
      <c r="I78" s="122"/>
    </row>
    <row r="79" spans="1:9" x14ac:dyDescent="0.2">
      <c r="A79" s="122"/>
      <c r="B79" s="122"/>
      <c r="C79" s="122"/>
      <c r="D79" s="122"/>
      <c r="E79" s="122"/>
      <c r="F79" s="122"/>
      <c r="G79" s="122"/>
      <c r="H79" s="122"/>
      <c r="I79" s="122"/>
    </row>
    <row r="80" spans="1:9"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SJDVW3DRaCFRfqbakLZ61ScrWYDK52OZaeKqE708u4AFPmVWngYRysJ5p7VtRgVz4bAjxku0VC0TV+dOLNSPPQ==" saltValue="TJfyQA5GlRuhYoSRtS/9yA==" spinCount="100000" sheet="1" selectLockedCells="1"/>
  <mergeCells count="44">
    <mergeCell ref="X34:AA34"/>
    <mergeCell ref="X35:X36"/>
    <mergeCell ref="Y35:AA35"/>
    <mergeCell ref="B43:C43"/>
    <mergeCell ref="B44:C44"/>
    <mergeCell ref="E44:G44"/>
    <mergeCell ref="B45:C45"/>
    <mergeCell ref="B39:C39"/>
    <mergeCell ref="E39:G39"/>
    <mergeCell ref="B40:C40"/>
    <mergeCell ref="B41:C41"/>
    <mergeCell ref="B42:C42"/>
    <mergeCell ref="E42:G42"/>
    <mergeCell ref="B35:C35"/>
    <mergeCell ref="B36:C36"/>
    <mergeCell ref="E36:G36"/>
    <mergeCell ref="B37:C37"/>
    <mergeCell ref="B38:C38"/>
    <mergeCell ref="E38:F38"/>
    <mergeCell ref="B34:C34"/>
    <mergeCell ref="E34:G34"/>
    <mergeCell ref="B25:C25"/>
    <mergeCell ref="B26:C26"/>
    <mergeCell ref="B27:C27"/>
    <mergeCell ref="E27:G27"/>
    <mergeCell ref="B28:C28"/>
    <mergeCell ref="B29:C29"/>
    <mergeCell ref="B30:C30"/>
    <mergeCell ref="E30:G30"/>
    <mergeCell ref="B31:C31"/>
    <mergeCell ref="B32:C32"/>
    <mergeCell ref="B33:C33"/>
    <mergeCell ref="F12:G12"/>
    <mergeCell ref="A15:D15"/>
    <mergeCell ref="H15:I15"/>
    <mergeCell ref="B23:C23"/>
    <mergeCell ref="B24:C24"/>
    <mergeCell ref="E24:G24"/>
    <mergeCell ref="B7:C7"/>
    <mergeCell ref="A1:C1"/>
    <mergeCell ref="H1:I1"/>
    <mergeCell ref="B3:E3"/>
    <mergeCell ref="B5:C5"/>
    <mergeCell ref="H5:I5"/>
  </mergeCells>
  <conditionalFormatting sqref="E66">
    <cfRule type="expression" dxfId="23" priority="1" stopIfTrue="1">
      <formula>E61&gt;D68</formula>
    </cfRule>
  </conditionalFormatting>
  <conditionalFormatting sqref="D67">
    <cfRule type="expression" dxfId="22" priority="2" stopIfTrue="1">
      <formula>D62&gt;C68</formula>
    </cfRule>
  </conditionalFormatting>
  <conditionalFormatting sqref="D59">
    <cfRule type="cellIs" dxfId="21" priority="3" stopIfTrue="1" operator="lessThan">
      <formula>$D$58</formula>
    </cfRule>
  </conditionalFormatting>
  <conditionalFormatting sqref="I26">
    <cfRule type="cellIs" dxfId="20" priority="4" stopIfTrue="1" operator="lessThan">
      <formula>1</formula>
    </cfRule>
  </conditionalFormatting>
  <conditionalFormatting sqref="G38">
    <cfRule type="expression" dxfId="19" priority="5"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26642" r:id="rId4" name="OptionButton2">
          <controlPr autoLine="0" linkedCell="Defaults!S74" r:id="rId5">
            <anchor moveWithCells="1">
              <from>
                <xdr:col>7</xdr:col>
                <xdr:colOff>276225</xdr:colOff>
                <xdr:row>16</xdr:row>
                <xdr:rowOff>171450</xdr:rowOff>
              </from>
              <to>
                <xdr:col>8</xdr:col>
                <xdr:colOff>190500</xdr:colOff>
                <xdr:row>18</xdr:row>
                <xdr:rowOff>57150</xdr:rowOff>
              </to>
            </anchor>
          </controlPr>
        </control>
      </mc:Choice>
      <mc:Fallback>
        <control shapeId="26642" r:id="rId4" name="OptionButton2"/>
      </mc:Fallback>
    </mc:AlternateContent>
    <mc:AlternateContent xmlns:mc="http://schemas.openxmlformats.org/markup-compatibility/2006">
      <mc:Choice Requires="x14">
        <control shapeId="26641" r:id="rId6" name="OptionButton1">
          <controlPr autoLine="0" linkedCell="Defaults!S73" r:id="rId7">
            <anchor moveWithCells="1">
              <from>
                <xdr:col>7</xdr:col>
                <xdr:colOff>266700</xdr:colOff>
                <xdr:row>15</xdr:row>
                <xdr:rowOff>66675</xdr:rowOff>
              </from>
              <to>
                <xdr:col>8</xdr:col>
                <xdr:colOff>276225</xdr:colOff>
                <xdr:row>16</xdr:row>
                <xdr:rowOff>133350</xdr:rowOff>
              </to>
            </anchor>
          </controlPr>
        </control>
      </mc:Choice>
      <mc:Fallback>
        <control shapeId="26641" r:id="rId6" name="OptionButton1"/>
      </mc:Fallback>
    </mc:AlternateContent>
    <mc:AlternateContent xmlns:mc="http://schemas.openxmlformats.org/markup-compatibility/2006">
      <mc:Choice Requires="x14">
        <control shapeId="26629" r:id="rId8" name="CommandButton2">
          <controlPr locked="0" defaultSize="0" print="0" autoLine="0" r:id="rId9">
            <anchor moveWithCells="1">
              <from>
                <xdr:col>4</xdr:col>
                <xdr:colOff>76200</xdr:colOff>
                <xdr:row>4</xdr:row>
                <xdr:rowOff>47625</xdr:rowOff>
              </from>
              <to>
                <xdr:col>5</xdr:col>
                <xdr:colOff>190500</xdr:colOff>
                <xdr:row>5</xdr:row>
                <xdr:rowOff>123825</xdr:rowOff>
              </to>
            </anchor>
          </controlPr>
        </control>
      </mc:Choice>
      <mc:Fallback>
        <control shapeId="26629" r:id="rId8" name="CommandButton2"/>
      </mc:Fallback>
    </mc:AlternateContent>
    <mc:AlternateContent xmlns:mc="http://schemas.openxmlformats.org/markup-compatibility/2006">
      <mc:Choice Requires="x14">
        <control shapeId="26628" r:id="rId10" name="ComboBox3">
          <controlPr locked="0" defaultSize="0" autoLine="0" linkedCell="Position" listFillRange="Defaults!L24:L26" r:id="rId11">
            <anchor moveWithCells="1">
              <from>
                <xdr:col>6</xdr:col>
                <xdr:colOff>9525</xdr:colOff>
                <xdr:row>21</xdr:row>
                <xdr:rowOff>142875</xdr:rowOff>
              </from>
              <to>
                <xdr:col>7</xdr:col>
                <xdr:colOff>200025</xdr:colOff>
                <xdr:row>23</xdr:row>
                <xdr:rowOff>28575</xdr:rowOff>
              </to>
            </anchor>
          </controlPr>
        </control>
      </mc:Choice>
      <mc:Fallback>
        <control shapeId="26628" r:id="rId10" name="ComboBox3"/>
      </mc:Fallback>
    </mc:AlternateContent>
    <mc:AlternateContent xmlns:mc="http://schemas.openxmlformats.org/markup-compatibility/2006">
      <mc:Choice Requires="x14">
        <control shapeId="26627"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26627" r:id="rId12" name="ComboBox2"/>
      </mc:Fallback>
    </mc:AlternateContent>
    <mc:AlternateContent xmlns:mc="http://schemas.openxmlformats.org/markup-compatibility/2006">
      <mc:Choice Requires="x14">
        <control shapeId="26626" r:id="rId14" name="ComboBox1">
          <controlPr locked="0" defaultSize="0" autoFill="0" autoLine="0" linkedCell="County" listFillRange="Defaults!B2:B88" r:id="rId15">
            <anchor moveWithCells="1">
              <from>
                <xdr:col>1</xdr:col>
                <xdr:colOff>0</xdr:colOff>
                <xdr:row>3</xdr:row>
                <xdr:rowOff>142875</xdr:rowOff>
              </from>
              <to>
                <xdr:col>3</xdr:col>
                <xdr:colOff>190500</xdr:colOff>
                <xdr:row>5</xdr:row>
                <xdr:rowOff>38100</xdr:rowOff>
              </to>
            </anchor>
          </controlPr>
        </control>
      </mc:Choice>
      <mc:Fallback>
        <control shapeId="26626" r:id="rId14" name="ComboBox1"/>
      </mc:Fallback>
    </mc:AlternateContent>
    <mc:AlternateContent xmlns:mc="http://schemas.openxmlformats.org/markup-compatibility/2006">
      <mc:Choice Requires="x14">
        <control shapeId="26625" r:id="rId16" name="CommandButton1">
          <controlPr defaultSize="0" print="0" autoLine="0" r:id="rId17">
            <anchor moveWithCells="1">
              <from>
                <xdr:col>7</xdr:col>
                <xdr:colOff>371475</xdr:colOff>
                <xdr:row>7</xdr:row>
                <xdr:rowOff>104775</xdr:rowOff>
              </from>
              <to>
                <xdr:col>8</xdr:col>
                <xdr:colOff>390525</xdr:colOff>
                <xdr:row>9</xdr:row>
                <xdr:rowOff>57150</xdr:rowOff>
              </to>
            </anchor>
          </controlPr>
        </control>
      </mc:Choice>
      <mc:Fallback>
        <control shapeId="26625" r:id="rId16"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tabColor theme="6"/>
  </sheetPr>
  <dimension ref="A1:AA223"/>
  <sheetViews>
    <sheetView showGridLines="0" showRowColHeaders="0" zoomScaleNormal="100" workbookViewId="0">
      <selection activeCell="B3" sqref="B3:E3"/>
    </sheetView>
  </sheetViews>
  <sheetFormatPr defaultRowHeight="12.75" x14ac:dyDescent="0.2"/>
  <cols>
    <col min="1" max="1" width="13.28515625" customWidth="1"/>
    <col min="2" max="2" width="8.85546875" customWidth="1"/>
    <col min="3" max="3" width="9.7109375" customWidth="1"/>
    <col min="5" max="5" width="10" customWidth="1"/>
    <col min="6" max="6" width="11.28515625" customWidth="1"/>
    <col min="7" max="7" width="10.28515625" customWidth="1"/>
    <col min="8" max="8" width="10.7109375" customWidth="1"/>
    <col min="9" max="9" width="10.28515625" customWidth="1"/>
    <col min="10" max="17" width="8.7109375" hidden="1" customWidth="1"/>
    <col min="18" max="18" width="9.140625" hidden="1" customWidth="1"/>
    <col min="19" max="22" width="0" hidden="1" customWidth="1"/>
    <col min="27" max="27" width="10" bestFit="1" customWidth="1"/>
  </cols>
  <sheetData>
    <row r="1" spans="1:9" ht="24.75" thickTop="1" thickBot="1" x14ac:dyDescent="0.4">
      <c r="A1" s="822" t="s">
        <v>105</v>
      </c>
      <c r="B1" s="823"/>
      <c r="C1" s="823"/>
      <c r="D1" s="1"/>
      <c r="E1" s="1"/>
      <c r="F1" s="1"/>
      <c r="G1" s="2"/>
      <c r="H1" s="814" t="s">
        <v>448</v>
      </c>
      <c r="I1" s="815"/>
    </row>
    <row r="2" spans="1:9" ht="12.75" customHeight="1" thickTop="1" x14ac:dyDescent="0.2">
      <c r="A2" s="4"/>
      <c r="B2" s="4"/>
      <c r="C2" s="3"/>
      <c r="D2" s="3"/>
      <c r="E2" s="5"/>
      <c r="F2" s="3"/>
      <c r="G2" s="3"/>
      <c r="H2" s="3"/>
      <c r="I2" s="3"/>
    </row>
    <row r="3" spans="1:9" ht="15.75" x14ac:dyDescent="0.25">
      <c r="A3" s="4" t="s">
        <v>1</v>
      </c>
      <c r="B3" s="818"/>
      <c r="C3" s="818"/>
      <c r="D3" s="818"/>
      <c r="E3" s="818"/>
      <c r="F3" s="3"/>
      <c r="G3" s="7"/>
      <c r="H3" s="8" t="s">
        <v>0</v>
      </c>
      <c r="I3" s="67">
        <f ca="1">TODAY()</f>
        <v>43899</v>
      </c>
    </row>
    <row r="4" spans="1:9" x14ac:dyDescent="0.2">
      <c r="A4" s="3"/>
      <c r="B4" s="3"/>
      <c r="C4" s="3"/>
      <c r="D4" s="3"/>
      <c r="E4" s="4"/>
      <c r="F4" s="3"/>
      <c r="G4" s="3"/>
      <c r="H4" s="3"/>
      <c r="I4" s="3"/>
    </row>
    <row r="5" spans="1:9" x14ac:dyDescent="0.2">
      <c r="A5" s="22" t="s">
        <v>3</v>
      </c>
      <c r="B5" s="820"/>
      <c r="C5" s="820"/>
      <c r="D5" s="3"/>
      <c r="G5" s="10" t="s">
        <v>2</v>
      </c>
      <c r="H5" s="819"/>
      <c r="I5" s="819"/>
    </row>
    <row r="6" spans="1:9" x14ac:dyDescent="0.2">
      <c r="A6" s="4"/>
      <c r="B6" s="12"/>
      <c r="C6" s="12"/>
      <c r="D6" s="3"/>
      <c r="E6" s="68"/>
      <c r="F6" s="68"/>
      <c r="G6" s="69" t="s">
        <v>109</v>
      </c>
      <c r="H6" s="70"/>
      <c r="I6" s="27"/>
    </row>
    <row r="7" spans="1:9" x14ac:dyDescent="0.2">
      <c r="A7" s="22" t="s">
        <v>108</v>
      </c>
      <c r="B7" s="819"/>
      <c r="C7" s="819"/>
      <c r="D7" s="3"/>
      <c r="E7" s="3"/>
      <c r="F7" s="3"/>
      <c r="G7" s="69" t="s">
        <v>0</v>
      </c>
      <c r="H7" s="71"/>
      <c r="I7" s="71"/>
    </row>
    <row r="8" spans="1:9" x14ac:dyDescent="0.2">
      <c r="D8" s="26"/>
      <c r="I8" s="3"/>
    </row>
    <row r="9" spans="1:9" x14ac:dyDescent="0.2">
      <c r="A9" s="22" t="s">
        <v>4</v>
      </c>
      <c r="B9" s="682"/>
      <c r="C9" s="72" t="s">
        <v>5</v>
      </c>
      <c r="D9" s="683"/>
      <c r="E9" s="73" t="s">
        <v>113</v>
      </c>
      <c r="F9" s="683"/>
      <c r="G9" s="686" t="s">
        <v>107</v>
      </c>
      <c r="H9" s="3"/>
      <c r="I9" s="3"/>
    </row>
    <row r="10" spans="1:9" x14ac:dyDescent="0.2">
      <c r="A10" s="70"/>
      <c r="B10" s="70"/>
      <c r="C10" s="70"/>
      <c r="D10" s="70"/>
      <c r="E10" s="70"/>
      <c r="F10" s="70"/>
      <c r="G10" s="70"/>
      <c r="H10" s="27"/>
      <c r="I10" s="27"/>
    </row>
    <row r="11" spans="1:9" x14ac:dyDescent="0.2">
      <c r="A11" s="3"/>
      <c r="B11" s="4"/>
      <c r="C11" s="3"/>
      <c r="D11" s="3"/>
      <c r="H11" s="3"/>
      <c r="I11" s="3"/>
    </row>
    <row r="12" spans="1:9" x14ac:dyDescent="0.2">
      <c r="A12" s="13" t="s">
        <v>7</v>
      </c>
      <c r="B12" s="132"/>
      <c r="C12" s="3"/>
      <c r="D12" s="3"/>
      <c r="E12" s="4" t="s">
        <v>6</v>
      </c>
      <c r="F12" s="816"/>
      <c r="G12" s="817"/>
      <c r="H12" s="3"/>
      <c r="I12" s="3"/>
    </row>
    <row r="13" spans="1:9" x14ac:dyDescent="0.2">
      <c r="A13" s="3"/>
      <c r="B13" s="4"/>
      <c r="C13" s="7"/>
      <c r="D13" s="3"/>
      <c r="H13" s="3"/>
      <c r="I13" s="3"/>
    </row>
    <row r="14" spans="1:9" x14ac:dyDescent="0.2">
      <c r="A14" s="4" t="s">
        <v>106</v>
      </c>
      <c r="B14" s="4"/>
      <c r="C14" s="21"/>
      <c r="D14" s="3"/>
      <c r="E14" s="14" t="s">
        <v>8</v>
      </c>
      <c r="F14" s="14"/>
      <c r="G14" s="15" t="str">
        <f>IF(ISBLANK(B12),"",VLOOKUP(County,County_Table,IF(Storm="10-year",5,6)))</f>
        <v/>
      </c>
    </row>
    <row r="15" spans="1:9" x14ac:dyDescent="0.2">
      <c r="A15" s="824"/>
      <c r="B15" s="824"/>
      <c r="C15" s="824"/>
      <c r="D15" s="825"/>
      <c r="E15" s="14" t="s">
        <v>9</v>
      </c>
      <c r="F15" s="14"/>
      <c r="G15" s="15" t="str">
        <f>IF(ISBLANK(B12),"",IF(C16=0," ",((G14-0.2*((1000/C16)-10))^2)/(G14+0.8*((1000/C16)-10))))</f>
        <v/>
      </c>
      <c r="H15" s="827" t="s">
        <v>242</v>
      </c>
      <c r="I15" s="828"/>
    </row>
    <row r="16" spans="1:9" ht="14.25" x14ac:dyDescent="0.2">
      <c r="A16" s="4" t="s">
        <v>175</v>
      </c>
      <c r="B16" s="4"/>
      <c r="C16" s="16"/>
      <c r="D16" s="3"/>
      <c r="E16" s="14" t="s">
        <v>111</v>
      </c>
      <c r="F16" s="3"/>
      <c r="G16" s="76" t="str">
        <f>IF(ISBLANK(C14),"",IF(ISNUMBER(G15),43560*C14*G15/12,""))</f>
        <v/>
      </c>
      <c r="H16" s="3"/>
      <c r="I16" s="3"/>
    </row>
    <row r="17" spans="1:16" ht="14.25" x14ac:dyDescent="0.2">
      <c r="A17" s="4" t="s">
        <v>10</v>
      </c>
      <c r="B17" s="4"/>
      <c r="C17" s="17"/>
      <c r="D17" s="3"/>
      <c r="E17" s="18" t="s">
        <v>110</v>
      </c>
      <c r="F17" s="19"/>
      <c r="G17" s="76" t="str">
        <f>IF(ISBLANK(C14),"",IF(ISBLANK(C17),"",C17*43560*0.046*1*10*C14/(79)))</f>
        <v/>
      </c>
      <c r="I17" s="3"/>
    </row>
    <row r="18" spans="1:16" ht="14.25" x14ac:dyDescent="0.2">
      <c r="A18" s="4" t="s">
        <v>131</v>
      </c>
      <c r="B18" s="4"/>
      <c r="C18" s="24"/>
      <c r="D18" s="3"/>
      <c r="E18" s="14" t="s">
        <v>117</v>
      </c>
      <c r="F18" s="14"/>
      <c r="G18" s="76" t="str">
        <f>IF(ISBLANK(C14),"",IF(ISBLANK(C18),"",IF(ISNUMBER(G16),43560*(0.0221*(C14*G15)^1.272)/(G16/(3600*C18))^0.272,"")))</f>
        <v/>
      </c>
      <c r="H18" s="3"/>
      <c r="I18" s="3"/>
    </row>
    <row r="19" spans="1:16" ht="14.25" x14ac:dyDescent="0.2">
      <c r="D19" s="20"/>
      <c r="E19" s="14" t="s">
        <v>114</v>
      </c>
      <c r="F19" s="14"/>
      <c r="G19" s="76" t="str">
        <f>IF(ISBLANK(C14),"",C14*43560/12)</f>
        <v/>
      </c>
      <c r="H19" s="3"/>
      <c r="I19" s="3"/>
    </row>
    <row r="20" spans="1:16" ht="14.25" x14ac:dyDescent="0.2">
      <c r="D20" s="3"/>
      <c r="E20" s="14" t="s">
        <v>116</v>
      </c>
      <c r="F20" s="14"/>
      <c r="G20" s="81" t="str">
        <f>IF(ISNUMBER(G18),IF(Defaults!$S$77=TRUE,IF(G18&gt;G19,G18+G17,G19+G17),G18+G17),"")</f>
        <v/>
      </c>
      <c r="H20" s="118"/>
      <c r="I20" s="3"/>
    </row>
    <row r="21" spans="1:16" x14ac:dyDescent="0.2">
      <c r="A21" s="75"/>
      <c r="B21" s="75"/>
      <c r="C21" s="75"/>
      <c r="D21" s="120"/>
      <c r="E21" s="79"/>
      <c r="F21" s="27"/>
      <c r="G21" s="27"/>
      <c r="H21" s="119"/>
      <c r="I21" s="27"/>
      <c r="J21" s="37"/>
    </row>
    <row r="22" spans="1:16" x14ac:dyDescent="0.2">
      <c r="A22" s="129"/>
      <c r="B22" s="7"/>
      <c r="C22" s="77"/>
      <c r="D22" s="6"/>
      <c r="E22" s="6"/>
      <c r="F22" s="127"/>
      <c r="G22" s="128"/>
      <c r="H22" s="110"/>
      <c r="I22" s="112"/>
      <c r="J22" s="37"/>
    </row>
    <row r="23" spans="1:16" ht="14.25" x14ac:dyDescent="0.2">
      <c r="A23" s="684" t="s">
        <v>115</v>
      </c>
      <c r="B23" s="821" t="s">
        <v>112</v>
      </c>
      <c r="C23" s="821"/>
      <c r="D23" s="689"/>
      <c r="E23" s="80" t="s">
        <v>125</v>
      </c>
      <c r="G23" s="131"/>
      <c r="H23" s="122"/>
      <c r="I23" s="7"/>
      <c r="J23" s="37"/>
    </row>
    <row r="24" spans="1:16" x14ac:dyDescent="0.2">
      <c r="A24" s="23"/>
      <c r="B24" s="808"/>
      <c r="C24" s="808"/>
      <c r="D24" s="118"/>
      <c r="E24" s="830"/>
      <c r="F24" s="830"/>
      <c r="G24" s="830"/>
      <c r="H24" s="122"/>
      <c r="I24" s="7"/>
      <c r="J24" s="37"/>
      <c r="N24">
        <v>0</v>
      </c>
      <c r="O24" t="e">
        <f t="shared" ref="O24:O45" si="0">A24+((($G$20-N24)/(N25-N24))*(A25-A24))</f>
        <v>#VALUE!</v>
      </c>
    </row>
    <row r="25" spans="1:16" x14ac:dyDescent="0.2">
      <c r="A25" s="23"/>
      <c r="B25" s="808"/>
      <c r="C25" s="808"/>
      <c r="D25" s="118"/>
      <c r="E25" s="80" t="s">
        <v>123</v>
      </c>
      <c r="G25" s="165"/>
      <c r="H25" s="122"/>
      <c r="I25" s="7"/>
      <c r="K25" t="str">
        <f t="shared" ref="K25:K45" si="1">IF(A25&gt;0,+A25-A24,"")</f>
        <v/>
      </c>
      <c r="L25" t="str">
        <f t="shared" ref="L25:L45" si="2">IF(B25&gt;0,+(B24+B25)/2," ")</f>
        <v xml:space="preserve"> </v>
      </c>
      <c r="M25" t="str">
        <f t="shared" ref="M25:M45" si="3">IF((ISERROR(K25*L25)),"",(K25*L25))</f>
        <v/>
      </c>
      <c r="N25" t="str">
        <f>IF((ISERROR(M25)),"",(M25))</f>
        <v/>
      </c>
      <c r="O25" t="e">
        <f t="shared" si="0"/>
        <v>#VALUE!</v>
      </c>
    </row>
    <row r="26" spans="1:16" x14ac:dyDescent="0.2">
      <c r="A26" s="23"/>
      <c r="B26" s="808"/>
      <c r="C26" s="808"/>
      <c r="D26" s="118"/>
      <c r="E26" s="80" t="s">
        <v>124</v>
      </c>
      <c r="G26" s="165"/>
      <c r="H26" s="122"/>
      <c r="I26" s="126"/>
      <c r="K26" t="str">
        <f t="shared" si="1"/>
        <v/>
      </c>
      <c r="L26" t="str">
        <f t="shared" si="2"/>
        <v xml:space="preserve"> </v>
      </c>
      <c r="M26" t="str">
        <f t="shared" si="3"/>
        <v/>
      </c>
      <c r="N26" t="str">
        <f t="shared" ref="N26:N45" si="4">IF((ISERROR(M26+N25)),"",(M26+N25))</f>
        <v/>
      </c>
      <c r="O26" t="e">
        <f t="shared" si="0"/>
        <v>#VALUE!</v>
      </c>
    </row>
    <row r="27" spans="1:16" x14ac:dyDescent="0.2">
      <c r="A27" s="23"/>
      <c r="B27" s="808"/>
      <c r="C27" s="808"/>
      <c r="D27" s="118"/>
      <c r="E27" s="826"/>
      <c r="F27" s="826"/>
      <c r="G27" s="826"/>
      <c r="H27" s="122"/>
      <c r="I27" s="7"/>
      <c r="K27" t="str">
        <f t="shared" si="1"/>
        <v/>
      </c>
      <c r="L27" t="str">
        <f t="shared" si="2"/>
        <v xml:space="preserve"> </v>
      </c>
      <c r="M27" t="str">
        <f t="shared" si="3"/>
        <v/>
      </c>
      <c r="N27" t="str">
        <f t="shared" si="4"/>
        <v/>
      </c>
      <c r="O27" t="e">
        <f t="shared" si="0"/>
        <v>#VALUE!</v>
      </c>
    </row>
    <row r="28" spans="1:16" x14ac:dyDescent="0.2">
      <c r="A28" s="23"/>
      <c r="B28" s="808"/>
      <c r="C28" s="808"/>
      <c r="D28" s="118"/>
      <c r="E28" s="82" t="s">
        <v>119</v>
      </c>
      <c r="F28" s="83"/>
      <c r="G28" s="84" t="str">
        <f>IF(ISERROR(VLOOKUP(G20,N24:O45,2)),"",VLOOKUP(G20, N24:O45,2))</f>
        <v/>
      </c>
      <c r="H28" s="122"/>
      <c r="I28" s="112"/>
      <c r="K28" t="str">
        <f t="shared" si="1"/>
        <v/>
      </c>
      <c r="L28" t="str">
        <f t="shared" si="2"/>
        <v xml:space="preserve"> </v>
      </c>
      <c r="M28" t="str">
        <f t="shared" si="3"/>
        <v/>
      </c>
      <c r="N28" t="str">
        <f t="shared" si="4"/>
        <v/>
      </c>
      <c r="O28" t="e">
        <f t="shared" si="0"/>
        <v>#VALUE!</v>
      </c>
    </row>
    <row r="29" spans="1:16" x14ac:dyDescent="0.2">
      <c r="A29" s="23"/>
      <c r="B29" s="808"/>
      <c r="C29" s="808"/>
      <c r="D29" s="118"/>
      <c r="E29" s="82" t="s">
        <v>120</v>
      </c>
      <c r="F29" s="83"/>
      <c r="G29" s="169"/>
      <c r="H29" s="122"/>
      <c r="I29" s="7"/>
      <c r="K29" t="str">
        <f t="shared" si="1"/>
        <v/>
      </c>
      <c r="L29" t="str">
        <f t="shared" si="2"/>
        <v xml:space="preserve"> </v>
      </c>
      <c r="M29" t="str">
        <f t="shared" si="3"/>
        <v/>
      </c>
      <c r="N29" t="str">
        <f t="shared" si="4"/>
        <v/>
      </c>
      <c r="O29" t="e">
        <f t="shared" si="0"/>
        <v>#VALUE!</v>
      </c>
    </row>
    <row r="30" spans="1:16" x14ac:dyDescent="0.2">
      <c r="A30" s="23"/>
      <c r="B30" s="808"/>
      <c r="C30" s="808"/>
      <c r="D30" s="118"/>
      <c r="E30" s="829" t="str">
        <f>IF(AND(ISERROR(VLOOKUP(G20,N24:O45,2)),ISNUMBER(C14),ISNUMBER(C16),ISNUMBER(A24),ISNUMBER(B24))=TRUE,"Elevation Exceeds Input!","")</f>
        <v/>
      </c>
      <c r="F30" s="829"/>
      <c r="G30" s="829"/>
      <c r="H30" s="122"/>
      <c r="I30" s="6"/>
      <c r="K30" t="str">
        <f t="shared" si="1"/>
        <v/>
      </c>
      <c r="L30" t="str">
        <f t="shared" si="2"/>
        <v xml:space="preserve"> </v>
      </c>
      <c r="M30" t="str">
        <f t="shared" si="3"/>
        <v/>
      </c>
      <c r="N30" t="str">
        <f t="shared" si="4"/>
        <v/>
      </c>
      <c r="O30" t="e">
        <f t="shared" si="0"/>
        <v>#VALUE!</v>
      </c>
      <c r="P30" t="b">
        <f>IF(E30="Elevation Exceeds Input!",TRUE,FALSE)</f>
        <v>0</v>
      </c>
    </row>
    <row r="31" spans="1:16" x14ac:dyDescent="0.2">
      <c r="A31" s="23"/>
      <c r="B31" s="808"/>
      <c r="C31" s="808"/>
      <c r="D31" s="118"/>
      <c r="E31" s="82" t="s">
        <v>118</v>
      </c>
      <c r="F31" s="83"/>
      <c r="G31" s="15" t="str">
        <f>IF(ISNUMBER(G25),IF(ISNUMBER(G29),G29-G25,""),"")</f>
        <v/>
      </c>
      <c r="H31" s="122"/>
      <c r="I31" s="6"/>
      <c r="K31" t="str">
        <f t="shared" si="1"/>
        <v/>
      </c>
      <c r="L31" t="str">
        <f t="shared" si="2"/>
        <v xml:space="preserve"> </v>
      </c>
      <c r="M31" t="str">
        <f t="shared" si="3"/>
        <v/>
      </c>
      <c r="N31" t="str">
        <f t="shared" si="4"/>
        <v/>
      </c>
      <c r="O31" t="e">
        <f t="shared" si="0"/>
        <v>#VALUE!</v>
      </c>
    </row>
    <row r="32" spans="1:16" x14ac:dyDescent="0.2">
      <c r="A32" s="23"/>
      <c r="B32" s="808"/>
      <c r="C32" s="808"/>
      <c r="D32" s="118"/>
      <c r="E32" s="14" t="s">
        <v>133</v>
      </c>
      <c r="F32" s="83"/>
      <c r="G32" s="15" t="str">
        <f>IF(ISNUMBER(G26),IF(ISNUMBER(G29),G29-G26,""),"")</f>
        <v/>
      </c>
      <c r="H32" s="122"/>
      <c r="I32" s="6"/>
      <c r="K32" t="str">
        <f t="shared" si="1"/>
        <v/>
      </c>
      <c r="L32" t="str">
        <f t="shared" si="2"/>
        <v xml:space="preserve"> </v>
      </c>
      <c r="M32" t="str">
        <f t="shared" si="3"/>
        <v/>
      </c>
      <c r="N32" t="str">
        <f t="shared" si="4"/>
        <v/>
      </c>
      <c r="O32" t="e">
        <f t="shared" si="0"/>
        <v>#VALUE!</v>
      </c>
    </row>
    <row r="33" spans="1:27" x14ac:dyDescent="0.2">
      <c r="A33" s="23"/>
      <c r="B33" s="808"/>
      <c r="C33" s="808"/>
      <c r="D33" s="118"/>
      <c r="E33" s="82" t="s">
        <v>126</v>
      </c>
      <c r="F33" s="85"/>
      <c r="G33" s="25" t="str">
        <f>IF(ISNUMBER(G32),IF(G32&lt;=5,3,IF(G32&lt;=10,6,IF(G32&lt;=15,8,""))),"")</f>
        <v/>
      </c>
      <c r="H33" s="123"/>
      <c r="I33" s="6"/>
      <c r="K33" t="str">
        <f t="shared" si="1"/>
        <v/>
      </c>
      <c r="L33" t="str">
        <f t="shared" si="2"/>
        <v xml:space="preserve"> </v>
      </c>
      <c r="M33" t="str">
        <f t="shared" si="3"/>
        <v/>
      </c>
      <c r="N33" t="str">
        <f t="shared" si="4"/>
        <v/>
      </c>
      <c r="O33" t="e">
        <f t="shared" si="0"/>
        <v>#VALUE!</v>
      </c>
    </row>
    <row r="34" spans="1:27" x14ac:dyDescent="0.2">
      <c r="A34" s="23"/>
      <c r="B34" s="808"/>
      <c r="C34" s="808"/>
      <c r="D34" s="118"/>
      <c r="E34" s="829" t="str">
        <f>IF(ISNUMBER(G32),IF(G32&gt;15,"Fill Height Exceeds 638 Standard!",""),"")</f>
        <v/>
      </c>
      <c r="F34" s="829"/>
      <c r="G34" s="829"/>
      <c r="H34" s="122"/>
      <c r="I34" s="6"/>
      <c r="K34" t="str">
        <f t="shared" si="1"/>
        <v/>
      </c>
      <c r="L34" t="str">
        <f t="shared" si="2"/>
        <v xml:space="preserve"> </v>
      </c>
      <c r="M34" t="str">
        <f t="shared" si="3"/>
        <v/>
      </c>
      <c r="N34" t="str">
        <f t="shared" si="4"/>
        <v/>
      </c>
      <c r="O34" t="e">
        <f t="shared" si="0"/>
        <v>#VALUE!</v>
      </c>
      <c r="X34" s="1288" t="s">
        <v>451</v>
      </c>
      <c r="Y34" s="1288"/>
      <c r="Z34" s="1288"/>
      <c r="AA34" s="1288"/>
    </row>
    <row r="35" spans="1:27" x14ac:dyDescent="0.2">
      <c r="A35" s="23"/>
      <c r="B35" s="808"/>
      <c r="C35" s="808"/>
      <c r="D35" s="118"/>
      <c r="E35" s="82" t="s">
        <v>127</v>
      </c>
      <c r="F35" s="83"/>
      <c r="G35" s="1296">
        <v>0.8</v>
      </c>
      <c r="H35" s="122"/>
      <c r="I35" s="6"/>
      <c r="K35" t="str">
        <f t="shared" si="1"/>
        <v/>
      </c>
      <c r="L35" t="str">
        <f t="shared" si="2"/>
        <v xml:space="preserve"> </v>
      </c>
      <c r="M35" t="str">
        <f t="shared" si="3"/>
        <v/>
      </c>
      <c r="N35" t="str">
        <f t="shared" si="4"/>
        <v/>
      </c>
      <c r="O35" t="e">
        <f t="shared" si="0"/>
        <v>#VALUE!</v>
      </c>
      <c r="X35" s="1289" t="s">
        <v>452</v>
      </c>
      <c r="Y35" s="1290" t="s">
        <v>127</v>
      </c>
      <c r="Z35" s="1290"/>
      <c r="AA35" s="1291"/>
    </row>
    <row r="36" spans="1:27" x14ac:dyDescent="0.2">
      <c r="A36" s="23"/>
      <c r="B36" s="808"/>
      <c r="C36" s="808"/>
      <c r="D36" s="118"/>
      <c r="E36" s="811"/>
      <c r="F36" s="811"/>
      <c r="G36" s="811"/>
      <c r="H36" s="122"/>
      <c r="I36" s="6"/>
      <c r="K36" t="str">
        <f t="shared" si="1"/>
        <v/>
      </c>
      <c r="L36" t="str">
        <f t="shared" si="2"/>
        <v xml:space="preserve"> </v>
      </c>
      <c r="M36" t="str">
        <f t="shared" si="3"/>
        <v/>
      </c>
      <c r="N36" t="str">
        <f t="shared" si="4"/>
        <v/>
      </c>
      <c r="O36" t="e">
        <f t="shared" si="0"/>
        <v>#VALUE!</v>
      </c>
      <c r="X36" s="1292"/>
      <c r="Y36" s="1293" t="s">
        <v>121</v>
      </c>
      <c r="Z36" s="1293" t="s">
        <v>122</v>
      </c>
      <c r="AA36" s="1293" t="s">
        <v>180</v>
      </c>
    </row>
    <row r="37" spans="1:27" x14ac:dyDescent="0.2">
      <c r="A37" s="23"/>
      <c r="B37" s="808"/>
      <c r="C37" s="808"/>
      <c r="D37" s="118"/>
      <c r="E37" s="82" t="s">
        <v>128</v>
      </c>
      <c r="F37" s="86"/>
      <c r="G37" s="170" t="str">
        <f>IF(Position=Defaults!L26,"No Orifice",IF(AND(ISNUMBER(G35),ISNUMBER(C18),ISNUMBER(G16),ISNUMBER(G29))=TRUE,(4*144/PI()*G16/3600/C18/0.6/(64.4*(0.7*G31+G35))^0.5)^0.5,""))</f>
        <v/>
      </c>
      <c r="H37" s="124"/>
      <c r="I37" s="6"/>
      <c r="K37" t="str">
        <f t="shared" si="1"/>
        <v/>
      </c>
      <c r="L37" t="str">
        <f t="shared" si="2"/>
        <v xml:space="preserve"> </v>
      </c>
      <c r="M37" t="str">
        <f t="shared" si="3"/>
        <v/>
      </c>
      <c r="N37" t="str">
        <f t="shared" si="4"/>
        <v/>
      </c>
      <c r="O37" t="e">
        <f t="shared" si="0"/>
        <v>#VALUE!</v>
      </c>
      <c r="X37" s="1294">
        <v>6</v>
      </c>
      <c r="Y37" s="1295">
        <v>0.8</v>
      </c>
      <c r="Z37" s="1295">
        <v>3</v>
      </c>
      <c r="AA37" s="1295">
        <v>0</v>
      </c>
    </row>
    <row r="38" spans="1:27" x14ac:dyDescent="0.2">
      <c r="A38" s="23"/>
      <c r="B38" s="808"/>
      <c r="C38" s="808"/>
      <c r="D38" s="118"/>
      <c r="E38" s="809" t="str">
        <f>IF(Position=Defaults!L26,"Use Riser? (Yes or No)","Design Orifice Dia. (in.)")</f>
        <v>Design Orifice Dia. (in.)</v>
      </c>
      <c r="F38" s="810"/>
      <c r="G38" s="171"/>
      <c r="H38" s="6"/>
      <c r="I38" s="6"/>
      <c r="K38" t="str">
        <f t="shared" si="1"/>
        <v/>
      </c>
      <c r="L38" t="str">
        <f t="shared" si="2"/>
        <v xml:space="preserve"> </v>
      </c>
      <c r="M38" t="str">
        <f t="shared" si="3"/>
        <v/>
      </c>
      <c r="N38" t="str">
        <f t="shared" si="4"/>
        <v/>
      </c>
      <c r="O38" t="e">
        <f t="shared" si="0"/>
        <v>#VALUE!</v>
      </c>
      <c r="X38" s="1294">
        <v>8</v>
      </c>
      <c r="Y38" s="1295">
        <v>0.7</v>
      </c>
      <c r="Z38" s="1295">
        <v>3.2</v>
      </c>
      <c r="AA38" s="1295">
        <v>0</v>
      </c>
    </row>
    <row r="39" spans="1:27" x14ac:dyDescent="0.2">
      <c r="A39" s="23"/>
      <c r="B39" s="808"/>
      <c r="C39" s="808"/>
      <c r="D39" s="118"/>
      <c r="E39" s="812"/>
      <c r="F39" s="812"/>
      <c r="G39" s="812"/>
      <c r="H39" s="6"/>
      <c r="I39" s="6"/>
      <c r="K39" t="str">
        <f t="shared" si="1"/>
        <v/>
      </c>
      <c r="L39" t="str">
        <f t="shared" si="2"/>
        <v xml:space="preserve"> </v>
      </c>
      <c r="M39" t="str">
        <f t="shared" si="3"/>
        <v/>
      </c>
      <c r="N39" t="str">
        <f t="shared" si="4"/>
        <v/>
      </c>
      <c r="O39" t="e">
        <f t="shared" si="0"/>
        <v>#VALUE!</v>
      </c>
      <c r="X39" s="1294">
        <v>10</v>
      </c>
      <c r="Y39" s="1295">
        <v>0.4</v>
      </c>
      <c r="Z39" s="1295">
        <v>3.2</v>
      </c>
      <c r="AA39" s="1295">
        <v>0</v>
      </c>
    </row>
    <row r="40" spans="1:27" x14ac:dyDescent="0.2">
      <c r="A40" s="23"/>
      <c r="B40" s="808"/>
      <c r="C40" s="808"/>
      <c r="D40" s="118"/>
      <c r="E40" s="82" t="s">
        <v>129</v>
      </c>
      <c r="F40" s="86"/>
      <c r="G40" s="790" t="str">
        <f>IF(Position=Defaults!L26,IF(G38="YES",Q54,IF(G38="NO",Q50,"")),J49)</f>
        <v/>
      </c>
      <c r="H40" s="6"/>
      <c r="I40" s="6"/>
      <c r="K40" t="str">
        <f t="shared" si="1"/>
        <v/>
      </c>
      <c r="L40" t="str">
        <f t="shared" si="2"/>
        <v xml:space="preserve"> </v>
      </c>
      <c r="M40" t="str">
        <f t="shared" si="3"/>
        <v/>
      </c>
      <c r="N40" t="str">
        <f t="shared" si="4"/>
        <v/>
      </c>
      <c r="O40" t="e">
        <f t="shared" si="0"/>
        <v>#VALUE!</v>
      </c>
      <c r="X40" s="1294">
        <v>12</v>
      </c>
      <c r="Y40" s="1295">
        <v>0.4</v>
      </c>
      <c r="Z40" s="1295">
        <v>3.4</v>
      </c>
      <c r="AA40" s="1295">
        <v>0</v>
      </c>
    </row>
    <row r="41" spans="1:27" x14ac:dyDescent="0.2">
      <c r="A41" s="23"/>
      <c r="B41" s="808"/>
      <c r="C41" s="808"/>
      <c r="D41" s="6"/>
      <c r="E41" s="82" t="s">
        <v>130</v>
      </c>
      <c r="F41" s="86"/>
      <c r="G41" s="15" t="str">
        <f>IF(Position=Defaults!L26,IF(G38="YES",Q53,IF(G38="NO",Q49,"----------------")),IF(ISNUMBER(G38),J48,""))</f>
        <v/>
      </c>
      <c r="H41" s="6"/>
      <c r="I41" s="6"/>
      <c r="K41" t="str">
        <f t="shared" si="1"/>
        <v/>
      </c>
      <c r="L41" t="str">
        <f t="shared" si="2"/>
        <v xml:space="preserve"> </v>
      </c>
      <c r="M41" t="str">
        <f t="shared" si="3"/>
        <v/>
      </c>
      <c r="N41" t="str">
        <f t="shared" si="4"/>
        <v/>
      </c>
      <c r="O41" t="e">
        <f t="shared" si="0"/>
        <v>#VALUE!</v>
      </c>
    </row>
    <row r="42" spans="1:27" x14ac:dyDescent="0.2">
      <c r="A42" s="23"/>
      <c r="B42" s="808"/>
      <c r="C42" s="808"/>
      <c r="D42" s="6"/>
      <c r="E42" s="813"/>
      <c r="F42" s="813"/>
      <c r="G42" s="813"/>
      <c r="H42" s="6"/>
      <c r="I42" s="6"/>
      <c r="K42" t="str">
        <f t="shared" si="1"/>
        <v/>
      </c>
      <c r="L42" t="str">
        <f t="shared" si="2"/>
        <v xml:space="preserve"> </v>
      </c>
      <c r="M42" t="str">
        <f t="shared" si="3"/>
        <v/>
      </c>
      <c r="N42" t="str">
        <f t="shared" si="4"/>
        <v/>
      </c>
      <c r="O42" t="e">
        <f t="shared" si="0"/>
        <v>#VALUE!</v>
      </c>
    </row>
    <row r="43" spans="1:27" x14ac:dyDescent="0.2">
      <c r="A43" s="172"/>
      <c r="B43" s="808"/>
      <c r="C43" s="808"/>
      <c r="D43" s="7"/>
      <c r="E43" s="82" t="s">
        <v>131</v>
      </c>
      <c r="F43" s="86"/>
      <c r="G43" s="25" t="str">
        <f>IF(Position=Defaults!R36,IF(ISNUMBER(G40),G16/3600/G40,""),IF(ISNUMBER(G40),G16/3600/G40,""))</f>
        <v/>
      </c>
      <c r="H43" s="6"/>
      <c r="I43" s="6"/>
      <c r="K43" t="str">
        <f t="shared" si="1"/>
        <v/>
      </c>
      <c r="L43" t="str">
        <f t="shared" si="2"/>
        <v xml:space="preserve"> </v>
      </c>
      <c r="M43" t="str">
        <f t="shared" si="3"/>
        <v/>
      </c>
      <c r="N43" t="str">
        <f t="shared" si="4"/>
        <v/>
      </c>
      <c r="O43" t="e">
        <f t="shared" si="0"/>
        <v>#VALUE!</v>
      </c>
    </row>
    <row r="44" spans="1:27" x14ac:dyDescent="0.2">
      <c r="A44" s="23"/>
      <c r="B44" s="808"/>
      <c r="C44" s="808"/>
      <c r="D44" s="6"/>
      <c r="E44" s="813"/>
      <c r="F44" s="813"/>
      <c r="G44" s="813"/>
      <c r="H44" s="6"/>
      <c r="I44" s="6"/>
      <c r="K44" t="str">
        <f t="shared" si="1"/>
        <v/>
      </c>
      <c r="L44" t="str">
        <f t="shared" si="2"/>
        <v xml:space="preserve"> </v>
      </c>
      <c r="M44" t="str">
        <f t="shared" si="3"/>
        <v/>
      </c>
      <c r="N44" t="str">
        <f t="shared" si="4"/>
        <v/>
      </c>
      <c r="O44" t="e">
        <f t="shared" si="0"/>
        <v>#VALUE!</v>
      </c>
    </row>
    <row r="45" spans="1:27" x14ac:dyDescent="0.2">
      <c r="A45" s="23"/>
      <c r="B45" s="808"/>
      <c r="C45" s="808"/>
      <c r="D45" s="122"/>
      <c r="E45" s="82" t="s">
        <v>132</v>
      </c>
      <c r="F45" s="30"/>
      <c r="G45" s="87" t="str">
        <f>IF(Position=Defaults!L26,IF(G38="YES",Q52,IF(G38="NO",Q48,"")),IF(ISNUMBER(G38),J51,""))</f>
        <v/>
      </c>
      <c r="H45" s="6"/>
      <c r="I45" s="6"/>
      <c r="K45" t="str">
        <f t="shared" si="1"/>
        <v/>
      </c>
      <c r="L45" t="str">
        <f t="shared" si="2"/>
        <v xml:space="preserve"> </v>
      </c>
      <c r="M45" t="str">
        <f t="shared" si="3"/>
        <v/>
      </c>
      <c r="N45" t="str">
        <f t="shared" si="4"/>
        <v/>
      </c>
      <c r="O45" t="e">
        <f t="shared" si="0"/>
        <v>#VALUE!</v>
      </c>
    </row>
    <row r="46" spans="1:27" x14ac:dyDescent="0.2">
      <c r="A46" s="125"/>
      <c r="B46" s="125"/>
      <c r="C46" s="125"/>
      <c r="D46" s="125"/>
      <c r="E46" s="7"/>
      <c r="F46" s="7"/>
      <c r="G46" s="125"/>
      <c r="H46" s="7"/>
      <c r="I46" s="7"/>
      <c r="J46" s="806" t="s">
        <v>443</v>
      </c>
      <c r="K46" s="70"/>
      <c r="L46" s="70"/>
      <c r="M46" s="70"/>
      <c r="N46" s="70"/>
      <c r="Q46" s="806" t="s">
        <v>437</v>
      </c>
      <c r="R46" s="70"/>
      <c r="S46" s="70"/>
      <c r="T46" s="70"/>
      <c r="U46" s="70"/>
    </row>
    <row r="47" spans="1:27" x14ac:dyDescent="0.2">
      <c r="A47" s="125"/>
      <c r="B47" s="125"/>
      <c r="C47" s="125"/>
      <c r="D47" s="125"/>
      <c r="E47" s="125"/>
      <c r="F47" s="125"/>
      <c r="G47" s="125"/>
      <c r="H47" s="125"/>
      <c r="I47" s="125"/>
      <c r="J47" s="807" t="str">
        <f>IF(ISNUMBER(G38),IF(G38&lt;=3.5,6,IF(G38&lt;=5.5,8,IF(G38&lt;=7.5,10,IF(G38&lt;=10,12,"Too Large")))),"NA")</f>
        <v>NA</v>
      </c>
      <c r="K47" s="387" t="s">
        <v>444</v>
      </c>
      <c r="Q47" s="805" t="e">
        <f>G16/3600/C18</f>
        <v>#VALUE!</v>
      </c>
      <c r="R47" t="s">
        <v>431</v>
      </c>
    </row>
    <row r="48" spans="1:27" ht="16.5" customHeight="1" x14ac:dyDescent="0.2">
      <c r="A48" s="122"/>
      <c r="B48" s="122"/>
      <c r="C48" s="122"/>
      <c r="D48" s="122"/>
      <c r="E48" s="122"/>
      <c r="F48" s="122"/>
      <c r="G48" s="122"/>
      <c r="H48" s="122"/>
      <c r="I48" s="122"/>
      <c r="J48" s="805" t="str">
        <f>IF(ISNUMBER(G38),0.6*PI()*G38^2/576*(64.4*(G31+G35))^0.5,"")</f>
        <v/>
      </c>
      <c r="K48" s="387" t="s">
        <v>445</v>
      </c>
      <c r="Q48" s="804" t="e">
        <f>IF(Q59&gt;=Q47,6,IF(R59&gt;=Q47,8,IF(S59&gt;=Q47,10,IF(T59&gt;=Q47,12,"----------------"))))</f>
        <v>#VALUE!</v>
      </c>
      <c r="R48" s="387" t="s">
        <v>442</v>
      </c>
    </row>
    <row r="49" spans="1:21" x14ac:dyDescent="0.2">
      <c r="A49" s="122"/>
      <c r="B49" s="122"/>
      <c r="C49" s="122"/>
      <c r="D49" s="122"/>
      <c r="E49" s="122"/>
      <c r="F49" s="122"/>
      <c r="G49" s="122"/>
      <c r="H49" s="122"/>
      <c r="I49" s="122"/>
      <c r="J49" s="805" t="str">
        <f>IF(ISNUMBER(G38),0.6*PI()*G38^2/576*(64.4*(0.7*G31+G35))^0.5,"")</f>
        <v/>
      </c>
      <c r="K49" s="387" t="s">
        <v>447</v>
      </c>
      <c r="Q49" s="805" t="e">
        <f>HLOOKUP(Q48,Q56:T59,3,FALSE)</f>
        <v>#VALUE!</v>
      </c>
      <c r="R49" s="387" t="s">
        <v>436</v>
      </c>
    </row>
    <row r="50" spans="1:21" x14ac:dyDescent="0.2">
      <c r="A50" s="122"/>
      <c r="B50" s="122"/>
      <c r="C50" s="122"/>
      <c r="D50" s="122"/>
      <c r="E50" s="122"/>
      <c r="F50" s="122"/>
      <c r="G50" s="122"/>
      <c r="H50" s="122"/>
      <c r="I50" s="122"/>
      <c r="J50" s="804" t="e">
        <f>IF(J57&gt;=J48,J56,IF(K57&gt;=J48,K56,IF(L57&gt;=J48,L56,IF(M57&gt;=J48,M56,"Too Large"))))</f>
        <v>#VALUE!</v>
      </c>
      <c r="K50" t="s">
        <v>434</v>
      </c>
      <c r="Q50" s="805" t="e">
        <f>HLOOKUP(Q48,Q56:T59,4,FALSE)</f>
        <v>#VALUE!</v>
      </c>
      <c r="R50" s="387" t="s">
        <v>439</v>
      </c>
    </row>
    <row r="51" spans="1:21" x14ac:dyDescent="0.2">
      <c r="A51" s="122"/>
      <c r="B51" s="122"/>
      <c r="C51" s="122"/>
      <c r="D51" s="122"/>
      <c r="E51" s="122"/>
      <c r="F51" s="122"/>
      <c r="G51" s="122"/>
      <c r="H51" s="122"/>
      <c r="I51" s="122"/>
      <c r="J51" s="807" t="e">
        <f>IF(AND(ISNUMBER(J47),ISNUMBER(J50)),MAX(J47,J50),IF(J50="Too Large","Too Large",""))</f>
        <v>#VALUE!</v>
      </c>
      <c r="K51" s="789" t="s">
        <v>446</v>
      </c>
      <c r="Q51" s="804" t="e">
        <f>IF(Q57&gt;=Q49,6,IF(R57&gt;=Q49,8,IF(S57&gt;=Q49,10,IF(T57&gt;=Q49,12,"Too Large"))))</f>
        <v>#VALUE!</v>
      </c>
      <c r="R51" t="s">
        <v>434</v>
      </c>
    </row>
    <row r="52" spans="1:21" x14ac:dyDescent="0.2">
      <c r="A52" s="122"/>
      <c r="B52" s="122"/>
      <c r="C52" s="122"/>
      <c r="D52" s="122"/>
      <c r="E52" s="122"/>
      <c r="F52" s="122"/>
      <c r="G52" s="122"/>
      <c r="H52" s="122"/>
      <c r="I52" s="122"/>
      <c r="J52" s="804"/>
      <c r="Q52" s="804" t="str">
        <f>IF(AND(ISNUMBER(Q48),ISNUMBER(Q51)),MAX(Q48,Q51),"Too Large")</f>
        <v>Too Large</v>
      </c>
      <c r="R52" s="387" t="s">
        <v>438</v>
      </c>
    </row>
    <row r="53" spans="1:21" x14ac:dyDescent="0.2">
      <c r="A53" s="122"/>
      <c r="B53" s="122"/>
      <c r="C53" s="122"/>
      <c r="D53" s="122"/>
      <c r="E53" s="122"/>
      <c r="F53" s="122"/>
      <c r="G53" s="122"/>
      <c r="H53" s="122"/>
      <c r="I53" s="122"/>
      <c r="Q53" s="805" t="e">
        <f>HLOOKUP(Q52,Q56:T59,3,FALSE)</f>
        <v>#N/A</v>
      </c>
      <c r="R53" s="387" t="s">
        <v>440</v>
      </c>
    </row>
    <row r="54" spans="1:21" x14ac:dyDescent="0.2">
      <c r="A54" s="122"/>
      <c r="B54" s="122"/>
      <c r="C54" s="122"/>
      <c r="D54" s="122"/>
      <c r="E54" s="122"/>
      <c r="F54" s="122"/>
      <c r="G54" s="122"/>
      <c r="H54" s="122"/>
      <c r="I54" s="122"/>
      <c r="Q54" s="805" t="e">
        <f>HLOOKUP(Q52,Q56:T59,4,FALSE)</f>
        <v>#N/A</v>
      </c>
      <c r="R54" s="387" t="s">
        <v>441</v>
      </c>
    </row>
    <row r="55" spans="1:21" x14ac:dyDescent="0.2">
      <c r="A55" s="130"/>
      <c r="B55" s="6"/>
      <c r="C55" s="6"/>
      <c r="D55" s="6"/>
      <c r="E55" s="6"/>
      <c r="F55" s="122"/>
      <c r="G55" s="122"/>
      <c r="H55" s="122"/>
      <c r="I55" s="122"/>
      <c r="J55" s="66"/>
    </row>
    <row r="56" spans="1:21" x14ac:dyDescent="0.2">
      <c r="A56" s="6"/>
      <c r="B56" s="6"/>
      <c r="C56" s="6"/>
      <c r="D56" s="6"/>
      <c r="E56" s="7"/>
      <c r="F56" s="122"/>
      <c r="G56" s="122"/>
      <c r="H56" s="122"/>
      <c r="I56" s="122"/>
      <c r="J56" s="804">
        <v>6</v>
      </c>
      <c r="K56" s="804">
        <v>8</v>
      </c>
      <c r="L56" s="804">
        <v>10</v>
      </c>
      <c r="M56" s="804">
        <v>12</v>
      </c>
      <c r="N56" t="s">
        <v>433</v>
      </c>
      <c r="Q56" s="804">
        <v>6</v>
      </c>
      <c r="R56" s="804">
        <v>8</v>
      </c>
      <c r="S56" s="804">
        <v>10</v>
      </c>
      <c r="T56" s="804">
        <v>12</v>
      </c>
      <c r="U56" t="s">
        <v>433</v>
      </c>
    </row>
    <row r="57" spans="1:21" x14ac:dyDescent="0.2">
      <c r="A57" s="691"/>
      <c r="B57" s="691"/>
      <c r="C57" s="118"/>
      <c r="D57" s="7"/>
      <c r="E57" s="7"/>
      <c r="F57" s="122"/>
      <c r="G57" s="122"/>
      <c r="H57" s="122"/>
      <c r="I57" s="122"/>
      <c r="J57" s="805" t="e">
        <f>(0.6*(PI()*((VLOOKUP(J56,Defaults!$R$39:$U$42,3))/12)^2/4)*SQRT(2*32.2*(IF(G31&lt;(VLOOKUP(J56,Defaults!$R$39:$U$42,4))/12,G31/2,G31-((VLOOKUP(J56,Defaults!$R$39:$U$42,4))/12/2)))))*(VLOOKUP(J56,Defaults!$R$39:$U$42,2))*G31/2</f>
        <v>#VALUE!</v>
      </c>
      <c r="K57" s="805" t="e">
        <f>(0.6*(PI()*((VLOOKUP((K56),Defaults!$R$39:$U$42,3))/12)^2/4)*SQRT(2*32.2*(IF(G31&lt;(VLOOKUP((K56),Defaults!$R$39:$U$42,4))/12,G31/2,G31-((VLOOKUP((K56),Defaults!$R$39:$U$42,4))/12/2)))))*(VLOOKUP((K56),Defaults!$R$39:$U$42,2))*G31/2</f>
        <v>#VALUE!</v>
      </c>
      <c r="L57" s="805" t="e">
        <f>(0.6*(PI()*((VLOOKUP((L56),Defaults!$R$39:$U$42,3))/12)^2/4)*SQRT(2*32.2*(IF(G31&lt;(VLOOKUP((L56),Defaults!$R$39:$U$42,4))/12,G31/2,G31-((VLOOKUP((L56),Defaults!$R$39:$U$42,4))/12/2)))))*(VLOOKUP((L56),Defaults!$R$39:$U$42,2))*G31/2</f>
        <v>#VALUE!</v>
      </c>
      <c r="M57" s="805" t="e">
        <f>(0.6*(PI()*((VLOOKUP((M56),Defaults!$R$39:$U$42,3))/12)^2/4)*SQRT(2*32.2*(IF(G31&lt;(VLOOKUP((M56),Defaults!$R$39:$U$42,4))/12,G31/2,G31-((VLOOKUP((M56),Defaults!$R$39:$U$42,4))/12/2)))))*(VLOOKUP((M56),Defaults!$R$39:$U$42,2))*G31/2</f>
        <v>#VALUE!</v>
      </c>
      <c r="N57" s="789" t="s">
        <v>400</v>
      </c>
      <c r="Q57" s="805" t="e">
        <f>(0.6*(PI()*((VLOOKUP(Q56,Defaults!$R$39:$U$42,3))/12)^2/4)*SQRT(2*32.2*(IF(G31&lt;(VLOOKUP(Q56,Defaults!$R$39:$U$42,4))/12,G31/2,G31-((VLOOKUP(Q56,Defaults!$R$39:$U$42,4))/12/2)))))*(VLOOKUP(Q56,Defaults!$R$39:$U$42,2))*G31/2</f>
        <v>#VALUE!</v>
      </c>
      <c r="R57" s="805" t="e">
        <f>(0.6*(PI()*((VLOOKUP((R56),Defaults!$R$39:$U$42,3))/12)^2/4)*SQRT(2*32.2*(IF(G31&lt;(VLOOKUP((R56),Defaults!$R$39:$U$42,4))/12,G31/2,G31-((VLOOKUP((R56),Defaults!$R$39:$U$42,4))/12/2)))))*(VLOOKUP((R56),Defaults!$R$39:$U$42,2))*G31/2</f>
        <v>#VALUE!</v>
      </c>
      <c r="S57" s="805" t="e">
        <f>(0.6*(PI()*((VLOOKUP((S56),Defaults!$R$39:$U$42,3))/12)^2/4)*SQRT(2*32.2*(IF(G31&lt;(VLOOKUP((S56),Defaults!$R$39:$U$42,4))/12,G31/2,G31-((VLOOKUP((S56),Defaults!$R$39:$U$42,4))/12/2)))))*(VLOOKUP((S56),Defaults!$R$39:$U$42,2))*G31/2</f>
        <v>#VALUE!</v>
      </c>
      <c r="T57" s="805" t="e">
        <f>(0.6*(PI()*((VLOOKUP((T56),Defaults!$R$39:$U$42,3))/12)^2/4)*SQRT(2*32.2*(IF(G31&lt;(VLOOKUP((T56),Defaults!$R$39:$U$42,4))/12,G31/2,G31-((VLOOKUP((T56),Defaults!$R$39:$U$42,4))/12/2)))))*(VLOOKUP((T56),Defaults!$R$39:$U$42,2))*G31/2</f>
        <v>#VALUE!</v>
      </c>
      <c r="U57" s="789" t="s">
        <v>400</v>
      </c>
    </row>
    <row r="58" spans="1:21" x14ac:dyDescent="0.2">
      <c r="A58" s="112"/>
      <c r="B58" s="7"/>
      <c r="C58" s="113"/>
      <c r="D58" s="110"/>
      <c r="E58" s="7"/>
      <c r="F58" s="122"/>
      <c r="G58" s="122"/>
      <c r="H58" s="122"/>
      <c r="I58" s="122"/>
      <c r="Q58" s="805" t="e">
        <f>0.6*PI()*Q56^2/576*(64.4*$G$31)^0.5</f>
        <v>#VALUE!</v>
      </c>
      <c r="R58" s="805" t="e">
        <f t="shared" ref="R58:T58" si="5">0.6*PI()*R56^2/576*(64.4*$G$31)^0.5</f>
        <v>#VALUE!</v>
      </c>
      <c r="S58" s="805" t="e">
        <f>0.6*PI()*S56^2/576*(64.4*$G$31)^0.5</f>
        <v>#VALUE!</v>
      </c>
      <c r="T58" s="805" t="e">
        <f t="shared" si="5"/>
        <v>#VALUE!</v>
      </c>
      <c r="U58" s="789" t="s">
        <v>435</v>
      </c>
    </row>
    <row r="59" spans="1:21" x14ac:dyDescent="0.2">
      <c r="A59" s="112"/>
      <c r="B59" s="7"/>
      <c r="C59" s="7"/>
      <c r="D59" s="110"/>
      <c r="E59" s="7"/>
      <c r="F59" s="122"/>
      <c r="G59" s="122"/>
      <c r="H59" s="122"/>
      <c r="I59" s="122"/>
      <c r="Q59" s="805" t="e">
        <f>0.6*PI()*Q56^2/576*(64.4*$G$31*0.7)^0.5</f>
        <v>#VALUE!</v>
      </c>
      <c r="R59" s="805" t="e">
        <f t="shared" ref="R59:T59" si="6">0.6*PI()*R56^2/576*(64.4*$G$31*0.7)^0.5</f>
        <v>#VALUE!</v>
      </c>
      <c r="S59" s="805" t="e">
        <f t="shared" si="6"/>
        <v>#VALUE!</v>
      </c>
      <c r="T59" s="805" t="e">
        <f t="shared" si="6"/>
        <v>#VALUE!</v>
      </c>
      <c r="U59" t="s">
        <v>432</v>
      </c>
    </row>
    <row r="60" spans="1:21" x14ac:dyDescent="0.2">
      <c r="A60" s="691"/>
      <c r="B60" s="691"/>
      <c r="C60" s="691"/>
      <c r="D60" s="99"/>
      <c r="E60" s="7"/>
      <c r="F60" s="122"/>
      <c r="G60" s="122"/>
      <c r="H60" s="122"/>
      <c r="I60" s="122"/>
    </row>
    <row r="61" spans="1:21" x14ac:dyDescent="0.2">
      <c r="A61" s="114"/>
      <c r="B61" s="7"/>
      <c r="C61" s="7"/>
      <c r="D61" s="99"/>
      <c r="E61" s="7"/>
      <c r="F61" s="122"/>
      <c r="G61" s="122"/>
      <c r="H61" s="122"/>
      <c r="I61" s="122"/>
    </row>
    <row r="62" spans="1:21" x14ac:dyDescent="0.2">
      <c r="A62" s="691"/>
      <c r="B62" s="691"/>
      <c r="C62" s="691"/>
      <c r="D62" s="115"/>
      <c r="E62" s="6"/>
      <c r="F62" s="122"/>
      <c r="G62" s="122"/>
      <c r="H62" s="122"/>
      <c r="I62" s="122"/>
    </row>
    <row r="63" spans="1:21" x14ac:dyDescent="0.2">
      <c r="A63" s="7"/>
      <c r="B63" s="7"/>
      <c r="C63" s="7"/>
      <c r="D63" s="7"/>
      <c r="E63" s="6"/>
      <c r="F63" s="122"/>
      <c r="G63" s="122"/>
      <c r="H63" s="122"/>
      <c r="I63" s="122"/>
    </row>
    <row r="64" spans="1:21" x14ac:dyDescent="0.2">
      <c r="A64" s="112"/>
      <c r="B64" s="7"/>
      <c r="C64" s="110"/>
      <c r="D64" s="7"/>
      <c r="E64" s="6"/>
      <c r="F64" s="122"/>
      <c r="G64" s="122"/>
      <c r="H64" s="122"/>
      <c r="I64" s="122"/>
    </row>
    <row r="65" spans="1:9" x14ac:dyDescent="0.2">
      <c r="A65" s="112"/>
      <c r="B65" s="7"/>
      <c r="C65" s="116"/>
      <c r="D65" s="7"/>
      <c r="E65" s="6"/>
      <c r="F65" s="122"/>
      <c r="G65" s="122"/>
      <c r="H65" s="122"/>
      <c r="I65" s="122"/>
    </row>
    <row r="66" spans="1:9" x14ac:dyDescent="0.2">
      <c r="A66" s="112"/>
      <c r="B66" s="7"/>
      <c r="C66" s="110"/>
      <c r="D66" s="7"/>
      <c r="E66" s="7"/>
      <c r="F66" s="122"/>
      <c r="G66" s="122"/>
      <c r="H66" s="122"/>
      <c r="I66" s="122"/>
    </row>
    <row r="67" spans="1:9" x14ac:dyDescent="0.2">
      <c r="A67" s="112"/>
      <c r="B67" s="7"/>
      <c r="C67" s="116"/>
      <c r="D67" s="7"/>
      <c r="E67" s="6"/>
      <c r="F67" s="122"/>
      <c r="G67" s="122"/>
      <c r="H67" s="122"/>
      <c r="I67" s="122"/>
    </row>
    <row r="68" spans="1:9" x14ac:dyDescent="0.2">
      <c r="A68" s="117"/>
      <c r="B68" s="117"/>
      <c r="C68" s="99"/>
      <c r="D68" s="7"/>
      <c r="E68" s="122"/>
      <c r="F68" s="122"/>
      <c r="G68" s="122"/>
      <c r="H68" s="122"/>
      <c r="I68" s="122"/>
    </row>
    <row r="69" spans="1:9" x14ac:dyDescent="0.2">
      <c r="A69" s="122"/>
      <c r="B69" s="122"/>
      <c r="C69" s="122"/>
      <c r="D69" s="122"/>
      <c r="E69" s="122"/>
      <c r="F69" s="122"/>
      <c r="G69" s="122"/>
      <c r="H69" s="122"/>
      <c r="I69" s="122"/>
    </row>
    <row r="70" spans="1:9" x14ac:dyDescent="0.2">
      <c r="A70" s="122"/>
      <c r="B70" s="122"/>
      <c r="C70" s="122"/>
      <c r="D70" s="122"/>
      <c r="E70" s="122"/>
      <c r="F70" s="122"/>
      <c r="G70" s="122"/>
      <c r="H70" s="122"/>
      <c r="I70" s="122"/>
    </row>
    <row r="71" spans="1:9" x14ac:dyDescent="0.2">
      <c r="A71" s="122"/>
      <c r="B71" s="122"/>
      <c r="C71" s="122"/>
      <c r="D71" s="122"/>
      <c r="E71" s="122"/>
      <c r="F71" s="122"/>
      <c r="G71" s="122"/>
      <c r="H71" s="122"/>
      <c r="I71" s="122"/>
    </row>
    <row r="72" spans="1:9" x14ac:dyDescent="0.2">
      <c r="A72" s="122"/>
      <c r="B72" s="122"/>
      <c r="C72" s="122"/>
      <c r="D72" s="122"/>
      <c r="E72" s="122"/>
      <c r="F72" s="122"/>
      <c r="G72" s="122"/>
      <c r="H72" s="122"/>
      <c r="I72" s="122"/>
    </row>
    <row r="73" spans="1:9" x14ac:dyDescent="0.2">
      <c r="A73" s="122"/>
      <c r="B73" s="122"/>
      <c r="C73" s="122"/>
      <c r="D73" s="122"/>
      <c r="E73" s="122"/>
      <c r="F73" s="122"/>
      <c r="G73" s="122"/>
      <c r="H73" s="122"/>
      <c r="I73" s="122"/>
    </row>
    <row r="74" spans="1:9" x14ac:dyDescent="0.2">
      <c r="A74" s="122"/>
      <c r="B74" s="122"/>
      <c r="C74" s="122"/>
      <c r="D74" s="122"/>
      <c r="E74" s="122"/>
      <c r="F74" s="122"/>
      <c r="G74" s="122"/>
      <c r="H74" s="122"/>
      <c r="I74" s="122"/>
    </row>
    <row r="75" spans="1:9" x14ac:dyDescent="0.2">
      <c r="A75" s="122"/>
      <c r="B75" s="122"/>
      <c r="C75" s="122"/>
      <c r="D75" s="122"/>
      <c r="E75" s="122"/>
      <c r="F75" s="122"/>
      <c r="G75" s="122"/>
      <c r="H75" s="122"/>
      <c r="I75" s="122"/>
    </row>
    <row r="76" spans="1:9" x14ac:dyDescent="0.2">
      <c r="A76" s="122"/>
      <c r="B76" s="122"/>
      <c r="C76" s="122"/>
      <c r="D76" s="122"/>
      <c r="E76" s="122"/>
      <c r="F76" s="122"/>
      <c r="G76" s="122"/>
      <c r="H76" s="122"/>
      <c r="I76" s="122"/>
    </row>
    <row r="77" spans="1:9" x14ac:dyDescent="0.2">
      <c r="A77" s="122"/>
      <c r="B77" s="122"/>
      <c r="C77" s="122"/>
      <c r="D77" s="122"/>
      <c r="E77" s="122"/>
      <c r="F77" s="122"/>
      <c r="G77" s="122"/>
      <c r="H77" s="122"/>
      <c r="I77" s="122"/>
    </row>
    <row r="78" spans="1:9" x14ac:dyDescent="0.2">
      <c r="A78" s="122"/>
      <c r="B78" s="122"/>
      <c r="C78" s="122"/>
      <c r="D78" s="122"/>
      <c r="E78" s="122"/>
      <c r="F78" s="122"/>
      <c r="G78" s="122"/>
      <c r="H78" s="122"/>
      <c r="I78" s="122"/>
    </row>
    <row r="79" spans="1:9" x14ac:dyDescent="0.2">
      <c r="A79" s="122"/>
      <c r="B79" s="122"/>
      <c r="C79" s="122"/>
      <c r="D79" s="122"/>
      <c r="E79" s="122"/>
      <c r="F79" s="122"/>
      <c r="G79" s="122"/>
      <c r="H79" s="122"/>
      <c r="I79" s="122"/>
    </row>
    <row r="80" spans="1:9" x14ac:dyDescent="0.2">
      <c r="A80" s="122"/>
      <c r="B80" s="122"/>
      <c r="C80" s="122"/>
      <c r="D80" s="122"/>
      <c r="E80" s="122"/>
      <c r="F80" s="122"/>
      <c r="G80" s="122"/>
      <c r="H80" s="122"/>
      <c r="I80" s="122"/>
    </row>
    <row r="81" spans="1:9" x14ac:dyDescent="0.2">
      <c r="A81" s="122"/>
      <c r="B81" s="122"/>
      <c r="C81" s="122"/>
      <c r="D81" s="122"/>
      <c r="E81" s="122"/>
      <c r="F81" s="122"/>
      <c r="G81" s="122"/>
      <c r="H81" s="122"/>
      <c r="I81" s="122"/>
    </row>
    <row r="82" spans="1:9" x14ac:dyDescent="0.2">
      <c r="A82" s="122"/>
      <c r="B82" s="122"/>
      <c r="C82" s="122"/>
      <c r="D82" s="122"/>
      <c r="E82" s="122"/>
      <c r="F82" s="122"/>
      <c r="G82" s="122"/>
      <c r="H82" s="122"/>
      <c r="I82" s="122"/>
    </row>
    <row r="83" spans="1:9" x14ac:dyDescent="0.2">
      <c r="A83" s="122"/>
      <c r="B83" s="122"/>
      <c r="C83" s="122"/>
      <c r="D83" s="122"/>
      <c r="E83" s="122"/>
      <c r="F83" s="122"/>
      <c r="G83" s="122"/>
      <c r="H83" s="122"/>
      <c r="I83" s="122"/>
    </row>
    <row r="84" spans="1:9" x14ac:dyDescent="0.2">
      <c r="A84" s="122"/>
      <c r="B84" s="122"/>
      <c r="C84" s="122"/>
      <c r="D84" s="122"/>
      <c r="E84" s="122"/>
      <c r="F84" s="122"/>
      <c r="G84" s="122"/>
      <c r="H84" s="122"/>
      <c r="I84" s="122"/>
    </row>
    <row r="85" spans="1:9" x14ac:dyDescent="0.2">
      <c r="A85" s="122"/>
      <c r="B85" s="122"/>
      <c r="C85" s="122"/>
      <c r="D85" s="122"/>
      <c r="E85" s="122"/>
      <c r="F85" s="122"/>
      <c r="G85" s="122"/>
      <c r="H85" s="122"/>
      <c r="I85" s="122"/>
    </row>
    <row r="86" spans="1:9" x14ac:dyDescent="0.2">
      <c r="A86" s="122"/>
      <c r="B86" s="122"/>
      <c r="C86" s="122"/>
      <c r="D86" s="122"/>
      <c r="E86" s="122"/>
      <c r="F86" s="122"/>
      <c r="G86" s="122"/>
      <c r="H86" s="122"/>
      <c r="I86" s="122"/>
    </row>
    <row r="87" spans="1:9" x14ac:dyDescent="0.2">
      <c r="A87" s="122"/>
      <c r="B87" s="122"/>
      <c r="C87" s="122"/>
      <c r="D87" s="122"/>
      <c r="E87" s="122"/>
      <c r="F87" s="122"/>
      <c r="G87" s="122"/>
      <c r="H87" s="122"/>
      <c r="I87" s="122"/>
    </row>
    <row r="88" spans="1:9" x14ac:dyDescent="0.2">
      <c r="A88" s="122"/>
      <c r="B88" s="122"/>
      <c r="C88" s="122"/>
      <c r="D88" s="122"/>
      <c r="E88" s="122"/>
      <c r="F88" s="122"/>
      <c r="G88" s="122"/>
      <c r="H88" s="122"/>
      <c r="I88" s="122"/>
    </row>
    <row r="89" spans="1:9" x14ac:dyDescent="0.2">
      <c r="A89" s="122"/>
      <c r="B89" s="122"/>
      <c r="C89" s="122"/>
      <c r="D89" s="122"/>
      <c r="E89" s="122"/>
      <c r="F89" s="122"/>
      <c r="G89" s="122"/>
      <c r="H89" s="122"/>
      <c r="I89" s="122"/>
    </row>
    <row r="90" spans="1:9" x14ac:dyDescent="0.2">
      <c r="A90" s="122"/>
      <c r="B90" s="122"/>
      <c r="C90" s="122"/>
      <c r="D90" s="122"/>
      <c r="E90" s="122"/>
      <c r="F90" s="122"/>
      <c r="G90" s="122"/>
      <c r="H90" s="122"/>
      <c r="I90" s="122"/>
    </row>
    <row r="91" spans="1:9" x14ac:dyDescent="0.2">
      <c r="A91" s="122"/>
      <c r="B91" s="122"/>
      <c r="C91" s="122"/>
      <c r="D91" s="122"/>
      <c r="E91" s="122"/>
      <c r="F91" s="122"/>
      <c r="G91" s="122"/>
      <c r="H91" s="122"/>
      <c r="I91" s="122"/>
    </row>
    <row r="92" spans="1:9" x14ac:dyDescent="0.2">
      <c r="A92" s="122"/>
      <c r="B92" s="122"/>
      <c r="C92" s="122"/>
      <c r="D92" s="122"/>
      <c r="E92" s="122"/>
      <c r="F92" s="122"/>
      <c r="G92" s="122"/>
      <c r="H92" s="122"/>
      <c r="I92" s="122"/>
    </row>
    <row r="93" spans="1:9" x14ac:dyDescent="0.2">
      <c r="A93" s="122"/>
      <c r="B93" s="122"/>
      <c r="C93" s="122"/>
      <c r="D93" s="122"/>
      <c r="E93" s="122"/>
      <c r="F93" s="122"/>
      <c r="G93" s="122"/>
      <c r="H93" s="122"/>
      <c r="I93" s="122"/>
    </row>
    <row r="94" spans="1:9" x14ac:dyDescent="0.2">
      <c r="A94" s="122"/>
      <c r="B94" s="122"/>
      <c r="C94" s="122"/>
      <c r="D94" s="122"/>
      <c r="E94" s="122"/>
      <c r="F94" s="122"/>
      <c r="G94" s="122"/>
      <c r="H94" s="122"/>
      <c r="I94" s="122"/>
    </row>
    <row r="95" spans="1:9" x14ac:dyDescent="0.2">
      <c r="A95" s="122"/>
      <c r="B95" s="122"/>
      <c r="C95" s="122"/>
      <c r="D95" s="122"/>
      <c r="E95" s="122"/>
      <c r="F95" s="122"/>
      <c r="G95" s="122"/>
      <c r="H95" s="122"/>
      <c r="I95" s="122"/>
    </row>
    <row r="96" spans="1:9" x14ac:dyDescent="0.2">
      <c r="A96" s="122"/>
      <c r="B96" s="122"/>
      <c r="C96" s="122"/>
      <c r="D96" s="122"/>
      <c r="E96" s="122"/>
      <c r="F96" s="122"/>
      <c r="G96" s="122"/>
      <c r="H96" s="122"/>
      <c r="I96" s="122"/>
    </row>
    <row r="97" spans="1:9" x14ac:dyDescent="0.2">
      <c r="A97" s="122"/>
      <c r="B97" s="122"/>
      <c r="C97" s="122"/>
      <c r="D97" s="122"/>
      <c r="E97" s="122"/>
      <c r="F97" s="122"/>
      <c r="G97" s="122"/>
      <c r="H97" s="122"/>
      <c r="I97" s="122"/>
    </row>
    <row r="98" spans="1:9" x14ac:dyDescent="0.2">
      <c r="A98" s="122"/>
      <c r="B98" s="122"/>
      <c r="C98" s="122"/>
      <c r="D98" s="122"/>
      <c r="E98" s="122"/>
      <c r="F98" s="122"/>
      <c r="G98" s="122"/>
      <c r="H98" s="122"/>
      <c r="I98" s="122"/>
    </row>
    <row r="99" spans="1:9" x14ac:dyDescent="0.2">
      <c r="A99" s="122"/>
      <c r="B99" s="122"/>
      <c r="C99" s="122"/>
      <c r="D99" s="122"/>
      <c r="E99" s="122"/>
      <c r="F99" s="122"/>
      <c r="G99" s="122"/>
      <c r="H99" s="122"/>
      <c r="I99" s="122"/>
    </row>
    <row r="100" spans="1:9" x14ac:dyDescent="0.2">
      <c r="A100" s="122"/>
      <c r="B100" s="122"/>
      <c r="C100" s="122"/>
      <c r="D100" s="122"/>
      <c r="E100" s="122"/>
      <c r="F100" s="122"/>
      <c r="G100" s="122"/>
      <c r="H100" s="122"/>
      <c r="I100" s="122"/>
    </row>
    <row r="101" spans="1:9" x14ac:dyDescent="0.2">
      <c r="A101" s="122"/>
      <c r="B101" s="122"/>
      <c r="C101" s="122"/>
      <c r="D101" s="122"/>
      <c r="E101" s="122"/>
      <c r="F101" s="122"/>
      <c r="G101" s="122"/>
      <c r="H101" s="122"/>
      <c r="I101" s="122"/>
    </row>
    <row r="102" spans="1:9" x14ac:dyDescent="0.2">
      <c r="A102" s="122"/>
      <c r="B102" s="122"/>
      <c r="C102" s="122"/>
      <c r="D102" s="122"/>
      <c r="E102" s="122"/>
      <c r="F102" s="122"/>
      <c r="G102" s="122"/>
      <c r="H102" s="122"/>
      <c r="I102" s="122"/>
    </row>
    <row r="103" spans="1:9" x14ac:dyDescent="0.2">
      <c r="A103" s="122"/>
      <c r="B103" s="122"/>
      <c r="C103" s="122"/>
      <c r="D103" s="122"/>
      <c r="E103" s="122"/>
      <c r="F103" s="122"/>
      <c r="G103" s="122"/>
      <c r="H103" s="122"/>
      <c r="I103" s="122"/>
    </row>
    <row r="104" spans="1:9" x14ac:dyDescent="0.2">
      <c r="A104" s="122"/>
      <c r="B104" s="122"/>
      <c r="C104" s="122"/>
      <c r="D104" s="122"/>
      <c r="E104" s="122"/>
      <c r="F104" s="122"/>
      <c r="G104" s="122"/>
      <c r="H104" s="122"/>
      <c r="I104" s="122"/>
    </row>
    <row r="105" spans="1:9" x14ac:dyDescent="0.2">
      <c r="A105" s="122"/>
      <c r="B105" s="122"/>
      <c r="C105" s="122"/>
      <c r="D105" s="122"/>
      <c r="E105" s="122"/>
      <c r="F105" s="122"/>
      <c r="G105" s="122"/>
      <c r="H105" s="122"/>
      <c r="I105" s="122"/>
    </row>
    <row r="106" spans="1:9" x14ac:dyDescent="0.2">
      <c r="A106" s="122"/>
      <c r="B106" s="122"/>
      <c r="C106" s="122"/>
      <c r="D106" s="122"/>
      <c r="E106" s="122"/>
      <c r="F106" s="122"/>
      <c r="G106" s="122"/>
      <c r="H106" s="122"/>
      <c r="I106" s="122"/>
    </row>
    <row r="107" spans="1:9" x14ac:dyDescent="0.2">
      <c r="A107" s="122"/>
      <c r="B107" s="122"/>
      <c r="C107" s="122"/>
      <c r="D107" s="122"/>
      <c r="E107" s="122"/>
      <c r="F107" s="122"/>
      <c r="G107" s="122"/>
      <c r="H107" s="122"/>
      <c r="I107" s="122"/>
    </row>
    <row r="108" spans="1:9" x14ac:dyDescent="0.2">
      <c r="A108" s="122"/>
      <c r="B108" s="122"/>
      <c r="C108" s="122"/>
      <c r="D108" s="122"/>
      <c r="E108" s="122"/>
      <c r="F108" s="122"/>
      <c r="G108" s="122"/>
      <c r="H108" s="122"/>
      <c r="I108" s="122"/>
    </row>
    <row r="109" spans="1:9" x14ac:dyDescent="0.2">
      <c r="A109" s="122"/>
      <c r="B109" s="122"/>
      <c r="C109" s="122"/>
      <c r="D109" s="122"/>
      <c r="E109" s="122"/>
      <c r="F109" s="122"/>
      <c r="G109" s="122"/>
      <c r="H109" s="122"/>
      <c r="I109" s="122"/>
    </row>
    <row r="110" spans="1:9" x14ac:dyDescent="0.2">
      <c r="A110" s="122"/>
      <c r="B110" s="122"/>
      <c r="C110" s="122"/>
      <c r="D110" s="122"/>
      <c r="E110" s="122"/>
      <c r="F110" s="122"/>
      <c r="G110" s="122"/>
      <c r="H110" s="122"/>
      <c r="I110" s="122"/>
    </row>
    <row r="111" spans="1:9" x14ac:dyDescent="0.2">
      <c r="A111" s="122"/>
      <c r="B111" s="122"/>
      <c r="C111" s="122"/>
      <c r="D111" s="122"/>
      <c r="E111" s="122"/>
      <c r="F111" s="122"/>
      <c r="G111" s="122"/>
      <c r="H111" s="122"/>
      <c r="I111" s="122"/>
    </row>
    <row r="112" spans="1:9" x14ac:dyDescent="0.2">
      <c r="A112" s="122"/>
      <c r="B112" s="122"/>
      <c r="C112" s="122"/>
      <c r="D112" s="122"/>
      <c r="E112" s="122"/>
      <c r="F112" s="122"/>
      <c r="G112" s="122"/>
      <c r="H112" s="122"/>
      <c r="I112" s="122"/>
    </row>
    <row r="113" spans="1:9" x14ac:dyDescent="0.2">
      <c r="A113" s="122"/>
      <c r="B113" s="122"/>
      <c r="C113" s="122"/>
      <c r="D113" s="122"/>
      <c r="E113" s="122"/>
      <c r="F113" s="122"/>
      <c r="G113" s="122"/>
      <c r="H113" s="122"/>
      <c r="I113" s="122"/>
    </row>
    <row r="114" spans="1:9" x14ac:dyDescent="0.2">
      <c r="A114" s="122"/>
      <c r="B114" s="122"/>
      <c r="C114" s="122"/>
      <c r="D114" s="122"/>
      <c r="E114" s="122"/>
      <c r="F114" s="122"/>
      <c r="G114" s="122"/>
      <c r="H114" s="122"/>
      <c r="I114" s="122"/>
    </row>
    <row r="115" spans="1:9" x14ac:dyDescent="0.2">
      <c r="A115" s="122"/>
      <c r="B115" s="122"/>
      <c r="C115" s="122"/>
      <c r="D115" s="122"/>
      <c r="E115" s="122"/>
      <c r="F115" s="122"/>
      <c r="G115" s="122"/>
      <c r="H115" s="122"/>
      <c r="I115" s="122"/>
    </row>
    <row r="116" spans="1:9" x14ac:dyDescent="0.2">
      <c r="A116" s="122"/>
      <c r="B116" s="122"/>
      <c r="C116" s="122"/>
      <c r="D116" s="122"/>
      <c r="E116" s="122"/>
      <c r="F116" s="122"/>
      <c r="G116" s="122"/>
      <c r="H116" s="122"/>
      <c r="I116" s="122"/>
    </row>
    <row r="117" spans="1:9" x14ac:dyDescent="0.2">
      <c r="A117" s="122"/>
      <c r="B117" s="122"/>
      <c r="C117" s="122"/>
      <c r="D117" s="122"/>
      <c r="E117" s="122"/>
      <c r="F117" s="122"/>
      <c r="G117" s="122"/>
      <c r="H117" s="122"/>
      <c r="I117" s="122"/>
    </row>
    <row r="118" spans="1:9" x14ac:dyDescent="0.2">
      <c r="A118" s="122"/>
      <c r="B118" s="122"/>
      <c r="C118" s="122"/>
      <c r="D118" s="122"/>
      <c r="E118" s="122"/>
      <c r="F118" s="122"/>
      <c r="G118" s="122"/>
      <c r="H118" s="122"/>
      <c r="I118" s="122"/>
    </row>
    <row r="119" spans="1:9" x14ac:dyDescent="0.2">
      <c r="A119" s="122"/>
      <c r="B119" s="122"/>
      <c r="C119" s="122"/>
      <c r="D119" s="122"/>
      <c r="E119" s="122"/>
      <c r="F119" s="122"/>
      <c r="G119" s="122"/>
      <c r="H119" s="122"/>
      <c r="I119" s="122"/>
    </row>
    <row r="120" spans="1:9" x14ac:dyDescent="0.2">
      <c r="A120" s="122"/>
      <c r="B120" s="122"/>
      <c r="C120" s="122"/>
      <c r="D120" s="122"/>
      <c r="E120" s="122"/>
      <c r="F120" s="122"/>
      <c r="G120" s="122"/>
      <c r="H120" s="122"/>
      <c r="I120" s="122"/>
    </row>
    <row r="121" spans="1:9" x14ac:dyDescent="0.2">
      <c r="A121" s="122"/>
      <c r="B121" s="122"/>
      <c r="C121" s="122"/>
      <c r="D121" s="122"/>
      <c r="E121" s="122"/>
      <c r="F121" s="122"/>
      <c r="G121" s="122"/>
      <c r="H121" s="122"/>
      <c r="I121" s="122"/>
    </row>
    <row r="122" spans="1:9" x14ac:dyDescent="0.2">
      <c r="A122" s="122"/>
      <c r="B122" s="122"/>
      <c r="C122" s="122"/>
      <c r="D122" s="122"/>
      <c r="E122" s="122"/>
      <c r="F122" s="122"/>
      <c r="G122" s="122"/>
      <c r="H122" s="122"/>
      <c r="I122" s="122"/>
    </row>
    <row r="123" spans="1:9" x14ac:dyDescent="0.2">
      <c r="A123" s="122"/>
      <c r="B123" s="122"/>
      <c r="C123" s="122"/>
      <c r="D123" s="122"/>
      <c r="E123" s="122"/>
      <c r="F123" s="122"/>
      <c r="G123" s="122"/>
      <c r="H123" s="122"/>
      <c r="I123" s="122"/>
    </row>
    <row r="124" spans="1:9" x14ac:dyDescent="0.2">
      <c r="A124" s="122"/>
      <c r="B124" s="122"/>
      <c r="C124" s="122"/>
      <c r="D124" s="122"/>
      <c r="E124" s="122"/>
      <c r="F124" s="122"/>
      <c r="G124" s="122"/>
      <c r="H124" s="122"/>
      <c r="I124" s="122"/>
    </row>
    <row r="125" spans="1:9" x14ac:dyDescent="0.2">
      <c r="A125" s="122"/>
      <c r="B125" s="122"/>
      <c r="C125" s="122"/>
      <c r="D125" s="122"/>
      <c r="E125" s="122"/>
      <c r="F125" s="122"/>
      <c r="G125" s="122"/>
      <c r="H125" s="122"/>
      <c r="I125" s="122"/>
    </row>
    <row r="126" spans="1:9" x14ac:dyDescent="0.2">
      <c r="A126" s="122"/>
      <c r="B126" s="122"/>
      <c r="C126" s="122"/>
      <c r="D126" s="122"/>
      <c r="E126" s="122"/>
      <c r="F126" s="122"/>
      <c r="G126" s="122"/>
      <c r="H126" s="122"/>
      <c r="I126" s="122"/>
    </row>
    <row r="127" spans="1:9" x14ac:dyDescent="0.2">
      <c r="A127" s="122"/>
      <c r="B127" s="122"/>
      <c r="C127" s="122"/>
      <c r="D127" s="122"/>
      <c r="E127" s="122"/>
      <c r="F127" s="122"/>
      <c r="G127" s="122"/>
      <c r="H127" s="122"/>
      <c r="I127" s="122"/>
    </row>
    <row r="128" spans="1:9" x14ac:dyDescent="0.2">
      <c r="A128" s="122"/>
      <c r="B128" s="122"/>
      <c r="C128" s="122"/>
      <c r="D128" s="122"/>
      <c r="E128" s="122"/>
      <c r="F128" s="122"/>
      <c r="G128" s="122"/>
      <c r="H128" s="122"/>
      <c r="I128" s="122"/>
    </row>
    <row r="129" spans="1:9" x14ac:dyDescent="0.2">
      <c r="A129" s="122"/>
      <c r="B129" s="122"/>
      <c r="C129" s="122"/>
      <c r="D129" s="122"/>
      <c r="E129" s="122"/>
      <c r="F129" s="122"/>
      <c r="G129" s="122"/>
      <c r="H129" s="122"/>
      <c r="I129" s="122"/>
    </row>
    <row r="130" spans="1:9" x14ac:dyDescent="0.2">
      <c r="A130" s="122"/>
      <c r="B130" s="122"/>
      <c r="C130" s="122"/>
      <c r="D130" s="122"/>
      <c r="E130" s="122"/>
      <c r="F130" s="122"/>
      <c r="G130" s="122"/>
      <c r="H130" s="122"/>
      <c r="I130" s="122"/>
    </row>
    <row r="131" spans="1:9" x14ac:dyDescent="0.2">
      <c r="A131" s="122"/>
      <c r="B131" s="122"/>
      <c r="C131" s="122"/>
      <c r="D131" s="122"/>
      <c r="E131" s="122"/>
      <c r="F131" s="122"/>
      <c r="G131" s="122"/>
      <c r="H131" s="122"/>
      <c r="I131" s="122"/>
    </row>
    <row r="132" spans="1:9" x14ac:dyDescent="0.2">
      <c r="A132" s="122"/>
      <c r="B132" s="122"/>
      <c r="C132" s="122"/>
      <c r="D132" s="122"/>
      <c r="E132" s="122"/>
      <c r="F132" s="122"/>
      <c r="G132" s="122"/>
      <c r="H132" s="122"/>
      <c r="I132" s="122"/>
    </row>
    <row r="133" spans="1:9" x14ac:dyDescent="0.2">
      <c r="A133" s="122"/>
      <c r="B133" s="122"/>
      <c r="C133" s="122"/>
      <c r="D133" s="122"/>
      <c r="E133" s="122"/>
      <c r="F133" s="122"/>
      <c r="G133" s="122"/>
      <c r="H133" s="122"/>
      <c r="I133" s="122"/>
    </row>
    <row r="134" spans="1:9" x14ac:dyDescent="0.2">
      <c r="A134" s="122"/>
      <c r="B134" s="122"/>
      <c r="C134" s="122"/>
      <c r="D134" s="122"/>
      <c r="E134" s="122"/>
      <c r="F134" s="122"/>
      <c r="G134" s="122"/>
      <c r="H134" s="122"/>
      <c r="I134" s="122"/>
    </row>
    <row r="135" spans="1:9" x14ac:dyDescent="0.2">
      <c r="A135" s="122"/>
      <c r="B135" s="122"/>
      <c r="C135" s="122"/>
      <c r="D135" s="122"/>
      <c r="E135" s="122"/>
      <c r="F135" s="122"/>
      <c r="G135" s="122"/>
      <c r="H135" s="122"/>
      <c r="I135" s="122"/>
    </row>
    <row r="136" spans="1:9" x14ac:dyDescent="0.2">
      <c r="A136" s="122"/>
      <c r="B136" s="122"/>
      <c r="C136" s="122"/>
      <c r="D136" s="122"/>
      <c r="E136" s="122"/>
      <c r="F136" s="122"/>
      <c r="G136" s="122"/>
      <c r="H136" s="122"/>
      <c r="I136" s="122"/>
    </row>
    <row r="137" spans="1:9" x14ac:dyDescent="0.2">
      <c r="A137" s="122"/>
      <c r="B137" s="122"/>
      <c r="C137" s="122"/>
      <c r="D137" s="122"/>
      <c r="E137" s="122"/>
      <c r="F137" s="122"/>
      <c r="G137" s="122"/>
      <c r="H137" s="122"/>
      <c r="I137" s="122"/>
    </row>
    <row r="138" spans="1:9" x14ac:dyDescent="0.2">
      <c r="A138" s="122"/>
      <c r="B138" s="122"/>
      <c r="C138" s="122"/>
      <c r="D138" s="122"/>
      <c r="E138" s="122"/>
      <c r="F138" s="122"/>
      <c r="G138" s="122"/>
      <c r="H138" s="122"/>
      <c r="I138" s="122"/>
    </row>
    <row r="139" spans="1:9" x14ac:dyDescent="0.2">
      <c r="A139" s="122"/>
      <c r="B139" s="122"/>
      <c r="C139" s="122"/>
      <c r="D139" s="122"/>
      <c r="E139" s="122"/>
      <c r="F139" s="122"/>
      <c r="G139" s="122"/>
      <c r="H139" s="122"/>
      <c r="I139" s="122"/>
    </row>
    <row r="140" spans="1:9" x14ac:dyDescent="0.2">
      <c r="A140" s="122"/>
      <c r="B140" s="122"/>
      <c r="C140" s="122"/>
      <c r="D140" s="122"/>
      <c r="E140" s="122"/>
      <c r="F140" s="122"/>
      <c r="G140" s="122"/>
      <c r="H140" s="122"/>
      <c r="I140" s="122"/>
    </row>
    <row r="141" spans="1:9" x14ac:dyDescent="0.2">
      <c r="A141" s="122"/>
      <c r="B141" s="122"/>
      <c r="C141" s="122"/>
      <c r="D141" s="122"/>
      <c r="E141" s="122"/>
      <c r="F141" s="122"/>
      <c r="G141" s="122"/>
      <c r="H141" s="122"/>
      <c r="I141" s="122"/>
    </row>
    <row r="142" spans="1:9" x14ac:dyDescent="0.2">
      <c r="A142" s="122"/>
      <c r="B142" s="122"/>
      <c r="C142" s="122"/>
      <c r="D142" s="122"/>
      <c r="E142" s="122"/>
      <c r="F142" s="122"/>
      <c r="G142" s="122"/>
      <c r="H142" s="122"/>
      <c r="I142" s="122"/>
    </row>
    <row r="143" spans="1:9" x14ac:dyDescent="0.2">
      <c r="A143" s="122"/>
      <c r="B143" s="122"/>
      <c r="C143" s="122"/>
      <c r="D143" s="122"/>
      <c r="E143" s="122"/>
      <c r="F143" s="122"/>
      <c r="G143" s="122"/>
      <c r="H143" s="122"/>
      <c r="I143" s="122"/>
    </row>
    <row r="144" spans="1:9" x14ac:dyDescent="0.2">
      <c r="A144" s="122"/>
      <c r="B144" s="122"/>
      <c r="C144" s="122"/>
      <c r="D144" s="122"/>
      <c r="E144" s="122"/>
      <c r="F144" s="122"/>
      <c r="G144" s="122"/>
      <c r="H144" s="122"/>
      <c r="I144" s="122"/>
    </row>
    <row r="145" spans="1:9" x14ac:dyDescent="0.2">
      <c r="A145" s="122"/>
      <c r="B145" s="122"/>
      <c r="C145" s="122"/>
      <c r="D145" s="122"/>
      <c r="E145" s="122"/>
      <c r="F145" s="122"/>
      <c r="G145" s="122"/>
      <c r="H145" s="122"/>
      <c r="I145" s="122"/>
    </row>
    <row r="146" spans="1:9" x14ac:dyDescent="0.2">
      <c r="A146" s="122"/>
      <c r="B146" s="122"/>
      <c r="C146" s="122"/>
      <c r="D146" s="122"/>
      <c r="E146" s="122"/>
      <c r="F146" s="122"/>
      <c r="G146" s="122"/>
      <c r="H146" s="122"/>
      <c r="I146" s="122"/>
    </row>
    <row r="147" spans="1:9" x14ac:dyDescent="0.2">
      <c r="A147" s="122"/>
      <c r="B147" s="122"/>
      <c r="C147" s="122"/>
      <c r="D147" s="122"/>
      <c r="E147" s="122"/>
      <c r="F147" s="122"/>
      <c r="G147" s="122"/>
      <c r="H147" s="122"/>
      <c r="I147" s="122"/>
    </row>
    <row r="148" spans="1:9" x14ac:dyDescent="0.2">
      <c r="A148" s="122"/>
      <c r="B148" s="122"/>
      <c r="C148" s="122"/>
      <c r="D148" s="122"/>
      <c r="E148" s="122"/>
      <c r="F148" s="122"/>
      <c r="G148" s="122"/>
      <c r="H148" s="122"/>
      <c r="I148" s="122"/>
    </row>
    <row r="149" spans="1:9" x14ac:dyDescent="0.2">
      <c r="A149" s="122"/>
      <c r="B149" s="122"/>
      <c r="C149" s="122"/>
      <c r="D149" s="122"/>
      <c r="E149" s="122"/>
      <c r="F149" s="122"/>
      <c r="G149" s="122"/>
      <c r="H149" s="122"/>
      <c r="I149" s="122"/>
    </row>
    <row r="150" spans="1:9" x14ac:dyDescent="0.2">
      <c r="A150" s="122"/>
      <c r="B150" s="122"/>
      <c r="C150" s="122"/>
      <c r="D150" s="122"/>
      <c r="E150" s="122"/>
      <c r="F150" s="122"/>
      <c r="G150" s="122"/>
      <c r="H150" s="122"/>
      <c r="I150" s="122"/>
    </row>
    <row r="151" spans="1:9" x14ac:dyDescent="0.2">
      <c r="A151" s="122"/>
      <c r="B151" s="122"/>
      <c r="C151" s="122"/>
      <c r="D151" s="122"/>
      <c r="E151" s="122"/>
      <c r="F151" s="122"/>
      <c r="G151" s="122"/>
      <c r="H151" s="122"/>
      <c r="I151" s="122"/>
    </row>
    <row r="152" spans="1:9" x14ac:dyDescent="0.2">
      <c r="A152" s="122"/>
      <c r="B152" s="122"/>
      <c r="C152" s="122"/>
      <c r="D152" s="122"/>
      <c r="E152" s="122"/>
      <c r="F152" s="122"/>
      <c r="G152" s="122"/>
      <c r="H152" s="122"/>
      <c r="I152" s="122"/>
    </row>
    <row r="153" spans="1:9" x14ac:dyDescent="0.2">
      <c r="A153" s="122"/>
      <c r="B153" s="122"/>
      <c r="C153" s="122"/>
      <c r="D153" s="122"/>
      <c r="E153" s="122"/>
      <c r="F153" s="122"/>
      <c r="G153" s="122"/>
      <c r="H153" s="122"/>
      <c r="I153" s="122"/>
    </row>
    <row r="154" spans="1:9" x14ac:dyDescent="0.2">
      <c r="A154" s="122"/>
      <c r="B154" s="122"/>
      <c r="C154" s="122"/>
      <c r="D154" s="122"/>
      <c r="E154" s="122"/>
      <c r="F154" s="122"/>
      <c r="G154" s="122"/>
      <c r="H154" s="122"/>
      <c r="I154" s="122"/>
    </row>
    <row r="155" spans="1:9" x14ac:dyDescent="0.2">
      <c r="A155" s="122"/>
      <c r="B155" s="122"/>
      <c r="C155" s="122"/>
      <c r="D155" s="122"/>
      <c r="E155" s="122"/>
      <c r="F155" s="122"/>
      <c r="G155" s="122"/>
      <c r="H155" s="122"/>
      <c r="I155" s="122"/>
    </row>
    <row r="156" spans="1:9" x14ac:dyDescent="0.2">
      <c r="A156" s="122"/>
      <c r="B156" s="122"/>
      <c r="C156" s="122"/>
      <c r="D156" s="122"/>
      <c r="E156" s="122"/>
      <c r="F156" s="122"/>
      <c r="G156" s="122"/>
      <c r="H156" s="122"/>
      <c r="I156" s="122"/>
    </row>
    <row r="157" spans="1:9" x14ac:dyDescent="0.2">
      <c r="A157" s="122"/>
      <c r="B157" s="122"/>
      <c r="C157" s="122"/>
      <c r="D157" s="122"/>
      <c r="E157" s="122"/>
      <c r="F157" s="122"/>
      <c r="G157" s="122"/>
      <c r="H157" s="122"/>
      <c r="I157" s="122"/>
    </row>
    <row r="158" spans="1:9" x14ac:dyDescent="0.2">
      <c r="A158" s="122"/>
      <c r="B158" s="122"/>
      <c r="C158" s="122"/>
      <c r="D158" s="122"/>
      <c r="E158" s="122"/>
      <c r="F158" s="122"/>
      <c r="G158" s="122"/>
      <c r="H158" s="122"/>
      <c r="I158" s="122"/>
    </row>
    <row r="159" spans="1:9" x14ac:dyDescent="0.2">
      <c r="A159" s="122"/>
      <c r="B159" s="122"/>
      <c r="C159" s="122"/>
      <c r="D159" s="122"/>
      <c r="E159" s="122"/>
      <c r="F159" s="122"/>
      <c r="G159" s="122"/>
      <c r="H159" s="122"/>
      <c r="I159" s="122"/>
    </row>
    <row r="160" spans="1:9" x14ac:dyDescent="0.2">
      <c r="A160" s="122"/>
      <c r="B160" s="122"/>
      <c r="C160" s="122"/>
      <c r="D160" s="122"/>
      <c r="E160" s="122"/>
      <c r="F160" s="122"/>
      <c r="G160" s="122"/>
      <c r="H160" s="122"/>
      <c r="I160" s="122"/>
    </row>
    <row r="161" spans="1:9" x14ac:dyDescent="0.2">
      <c r="A161" s="122"/>
      <c r="B161" s="122"/>
      <c r="C161" s="122"/>
      <c r="D161" s="122"/>
      <c r="E161" s="122"/>
      <c r="F161" s="122"/>
      <c r="G161" s="122"/>
      <c r="H161" s="122"/>
      <c r="I161" s="122"/>
    </row>
    <row r="162" spans="1:9" x14ac:dyDescent="0.2">
      <c r="A162" s="122"/>
      <c r="B162" s="122"/>
      <c r="C162" s="122"/>
      <c r="D162" s="122"/>
      <c r="E162" s="122"/>
      <c r="F162" s="122"/>
      <c r="G162" s="122"/>
      <c r="H162" s="122"/>
      <c r="I162" s="122"/>
    </row>
    <row r="163" spans="1:9" x14ac:dyDescent="0.2">
      <c r="A163" s="122"/>
      <c r="B163" s="122"/>
      <c r="C163" s="122"/>
      <c r="D163" s="122"/>
      <c r="E163" s="122"/>
      <c r="F163" s="122"/>
      <c r="G163" s="122"/>
      <c r="H163" s="122"/>
      <c r="I163" s="122"/>
    </row>
    <row r="164" spans="1:9" x14ac:dyDescent="0.2">
      <c r="A164" s="122"/>
      <c r="B164" s="122"/>
      <c r="C164" s="122"/>
      <c r="D164" s="122"/>
      <c r="E164" s="122"/>
      <c r="F164" s="122"/>
      <c r="G164" s="122"/>
      <c r="H164" s="122"/>
      <c r="I164" s="122"/>
    </row>
    <row r="165" spans="1:9" x14ac:dyDescent="0.2">
      <c r="A165" s="122"/>
      <c r="B165" s="122"/>
      <c r="C165" s="122"/>
      <c r="D165" s="122"/>
      <c r="E165" s="122"/>
      <c r="F165" s="122"/>
      <c r="G165" s="122"/>
      <c r="H165" s="122"/>
      <c r="I165" s="122"/>
    </row>
    <row r="166" spans="1:9" x14ac:dyDescent="0.2">
      <c r="A166" s="122"/>
      <c r="B166" s="122"/>
      <c r="C166" s="122"/>
      <c r="D166" s="122"/>
      <c r="E166" s="122"/>
      <c r="F166" s="122"/>
      <c r="G166" s="122"/>
      <c r="H166" s="122"/>
      <c r="I166" s="122"/>
    </row>
    <row r="167" spans="1:9" x14ac:dyDescent="0.2">
      <c r="A167" s="122"/>
      <c r="B167" s="122"/>
      <c r="C167" s="122"/>
      <c r="D167" s="122"/>
      <c r="E167" s="122"/>
      <c r="F167" s="122"/>
      <c r="G167" s="122"/>
      <c r="H167" s="122"/>
      <c r="I167" s="122"/>
    </row>
    <row r="168" spans="1:9" x14ac:dyDescent="0.2">
      <c r="A168" s="122"/>
      <c r="B168" s="122"/>
      <c r="C168" s="122"/>
      <c r="D168" s="122"/>
      <c r="E168" s="122"/>
      <c r="F168" s="122"/>
      <c r="G168" s="122"/>
      <c r="H168" s="122"/>
      <c r="I168" s="122"/>
    </row>
    <row r="169" spans="1:9" x14ac:dyDescent="0.2">
      <c r="A169" s="122"/>
      <c r="B169" s="122"/>
      <c r="C169" s="122"/>
      <c r="D169" s="122"/>
      <c r="E169" s="122"/>
      <c r="F169" s="122"/>
      <c r="G169" s="122"/>
      <c r="H169" s="122"/>
      <c r="I169" s="122"/>
    </row>
    <row r="170" spans="1:9" x14ac:dyDescent="0.2">
      <c r="A170" s="122"/>
      <c r="B170" s="122"/>
      <c r="C170" s="122"/>
      <c r="D170" s="122"/>
      <c r="E170" s="122"/>
      <c r="F170" s="122"/>
      <c r="G170" s="122"/>
      <c r="H170" s="122"/>
      <c r="I170" s="122"/>
    </row>
    <row r="171" spans="1:9" x14ac:dyDescent="0.2">
      <c r="A171" s="122"/>
      <c r="B171" s="122"/>
      <c r="C171" s="122"/>
      <c r="D171" s="122"/>
      <c r="E171" s="122"/>
      <c r="F171" s="122"/>
      <c r="G171" s="122"/>
      <c r="H171" s="122"/>
      <c r="I171" s="122"/>
    </row>
    <row r="172" spans="1:9" x14ac:dyDescent="0.2">
      <c r="A172" s="122"/>
      <c r="B172" s="122"/>
      <c r="C172" s="122"/>
      <c r="D172" s="122"/>
      <c r="E172" s="122"/>
      <c r="F172" s="122"/>
      <c r="G172" s="122"/>
      <c r="H172" s="122"/>
      <c r="I172" s="122"/>
    </row>
    <row r="173" spans="1:9" x14ac:dyDescent="0.2">
      <c r="A173" s="122"/>
      <c r="B173" s="122"/>
      <c r="C173" s="122"/>
      <c r="D173" s="122"/>
      <c r="E173" s="122"/>
      <c r="F173" s="122"/>
      <c r="G173" s="122"/>
      <c r="H173" s="122"/>
      <c r="I173" s="122"/>
    </row>
    <row r="174" spans="1:9" x14ac:dyDescent="0.2">
      <c r="A174" s="122"/>
      <c r="B174" s="122"/>
      <c r="C174" s="122"/>
      <c r="D174" s="122"/>
      <c r="E174" s="122"/>
      <c r="F174" s="122"/>
      <c r="G174" s="122"/>
      <c r="H174" s="122"/>
      <c r="I174" s="122"/>
    </row>
    <row r="175" spans="1:9" x14ac:dyDescent="0.2">
      <c r="A175" s="122"/>
      <c r="B175" s="122"/>
      <c r="C175" s="122"/>
      <c r="D175" s="122"/>
      <c r="E175" s="122"/>
      <c r="F175" s="122"/>
      <c r="G175" s="122"/>
      <c r="H175" s="122"/>
      <c r="I175" s="122"/>
    </row>
    <row r="176" spans="1:9" x14ac:dyDescent="0.2">
      <c r="A176" s="122"/>
      <c r="B176" s="122"/>
      <c r="C176" s="122"/>
      <c r="D176" s="122"/>
      <c r="E176" s="122"/>
      <c r="F176" s="122"/>
      <c r="G176" s="122"/>
      <c r="H176" s="122"/>
      <c r="I176" s="122"/>
    </row>
    <row r="177" spans="1:9" x14ac:dyDescent="0.2">
      <c r="A177" s="122"/>
      <c r="B177" s="122"/>
      <c r="C177" s="122"/>
      <c r="D177" s="122"/>
      <c r="E177" s="122"/>
      <c r="F177" s="122"/>
      <c r="G177" s="122"/>
      <c r="H177" s="122"/>
      <c r="I177" s="122"/>
    </row>
    <row r="178" spans="1:9" x14ac:dyDescent="0.2">
      <c r="A178" s="122"/>
      <c r="B178" s="122"/>
      <c r="C178" s="122"/>
      <c r="D178" s="122"/>
      <c r="E178" s="122"/>
      <c r="F178" s="122"/>
      <c r="G178" s="122"/>
      <c r="H178" s="122"/>
      <c r="I178" s="122"/>
    </row>
    <row r="179" spans="1:9" x14ac:dyDescent="0.2">
      <c r="A179" s="122"/>
      <c r="B179" s="122"/>
      <c r="C179" s="122"/>
      <c r="D179" s="122"/>
      <c r="E179" s="122"/>
      <c r="F179" s="122"/>
      <c r="G179" s="122"/>
      <c r="H179" s="122"/>
      <c r="I179" s="122"/>
    </row>
    <row r="180" spans="1:9" x14ac:dyDescent="0.2">
      <c r="A180" s="122"/>
      <c r="B180" s="122"/>
      <c r="C180" s="122"/>
      <c r="D180" s="122"/>
      <c r="E180" s="122"/>
      <c r="F180" s="122"/>
      <c r="G180" s="122"/>
      <c r="H180" s="122"/>
      <c r="I180" s="122"/>
    </row>
    <row r="181" spans="1:9" x14ac:dyDescent="0.2">
      <c r="A181" s="122"/>
      <c r="B181" s="122"/>
      <c r="C181" s="122"/>
      <c r="D181" s="122"/>
      <c r="E181" s="122"/>
      <c r="F181" s="122"/>
      <c r="G181" s="122"/>
      <c r="H181" s="122"/>
      <c r="I181" s="122"/>
    </row>
    <row r="182" spans="1:9" x14ac:dyDescent="0.2">
      <c r="A182" s="122"/>
      <c r="B182" s="122"/>
      <c r="C182" s="122"/>
      <c r="D182" s="122"/>
      <c r="E182" s="122"/>
      <c r="F182" s="122"/>
      <c r="G182" s="122"/>
      <c r="H182" s="122"/>
      <c r="I182" s="122"/>
    </row>
    <row r="183" spans="1:9" x14ac:dyDescent="0.2">
      <c r="A183" s="122"/>
      <c r="B183" s="122"/>
      <c r="C183" s="122"/>
      <c r="D183" s="122"/>
      <c r="E183" s="122"/>
      <c r="F183" s="122"/>
      <c r="G183" s="122"/>
      <c r="H183" s="122"/>
      <c r="I183" s="122"/>
    </row>
    <row r="184" spans="1:9" x14ac:dyDescent="0.2">
      <c r="A184" s="122"/>
      <c r="B184" s="122"/>
      <c r="C184" s="122"/>
      <c r="D184" s="122"/>
      <c r="E184" s="122"/>
      <c r="F184" s="122"/>
      <c r="G184" s="122"/>
      <c r="H184" s="122"/>
      <c r="I184" s="122"/>
    </row>
    <row r="185" spans="1:9" x14ac:dyDescent="0.2">
      <c r="A185" s="122"/>
      <c r="B185" s="122"/>
      <c r="C185" s="122"/>
      <c r="D185" s="122"/>
      <c r="E185" s="122"/>
      <c r="F185" s="122"/>
      <c r="G185" s="122"/>
      <c r="H185" s="122"/>
      <c r="I185" s="122"/>
    </row>
    <row r="186" spans="1:9" x14ac:dyDescent="0.2">
      <c r="A186" s="122"/>
      <c r="B186" s="122"/>
      <c r="C186" s="122"/>
      <c r="D186" s="122"/>
      <c r="E186" s="122"/>
      <c r="F186" s="122"/>
      <c r="G186" s="122"/>
      <c r="H186" s="122"/>
      <c r="I186" s="122"/>
    </row>
    <row r="187" spans="1:9" x14ac:dyDescent="0.2">
      <c r="A187" s="122"/>
      <c r="B187" s="122"/>
      <c r="C187" s="122"/>
      <c r="D187" s="122"/>
      <c r="E187" s="122"/>
      <c r="F187" s="122"/>
      <c r="G187" s="122"/>
      <c r="H187" s="122"/>
      <c r="I187" s="122"/>
    </row>
    <row r="188" spans="1:9" x14ac:dyDescent="0.2">
      <c r="A188" s="122"/>
      <c r="B188" s="122"/>
      <c r="C188" s="122"/>
      <c r="D188" s="122"/>
      <c r="E188" s="122"/>
      <c r="F188" s="122"/>
      <c r="G188" s="122"/>
      <c r="H188" s="122"/>
      <c r="I188" s="122"/>
    </row>
    <row r="189" spans="1:9" x14ac:dyDescent="0.2">
      <c r="A189" s="122"/>
      <c r="B189" s="122"/>
      <c r="C189" s="122"/>
      <c r="D189" s="122"/>
      <c r="E189" s="122"/>
      <c r="F189" s="122"/>
      <c r="G189" s="122"/>
      <c r="H189" s="122"/>
      <c r="I189" s="122"/>
    </row>
    <row r="190" spans="1:9" x14ac:dyDescent="0.2">
      <c r="A190" s="122"/>
      <c r="B190" s="122"/>
      <c r="C190" s="122"/>
      <c r="D190" s="122"/>
      <c r="E190" s="122"/>
      <c r="F190" s="122"/>
      <c r="G190" s="122"/>
      <c r="H190" s="122"/>
      <c r="I190" s="122"/>
    </row>
    <row r="191" spans="1:9" x14ac:dyDescent="0.2">
      <c r="A191" s="122"/>
      <c r="B191" s="122"/>
      <c r="C191" s="122"/>
      <c r="D191" s="122"/>
      <c r="E191" s="122"/>
      <c r="F191" s="122"/>
      <c r="G191" s="122"/>
      <c r="H191" s="122"/>
      <c r="I191" s="122"/>
    </row>
    <row r="192" spans="1:9" x14ac:dyDescent="0.2">
      <c r="A192" s="122"/>
      <c r="B192" s="122"/>
      <c r="C192" s="122"/>
      <c r="D192" s="122"/>
      <c r="E192" s="122"/>
      <c r="F192" s="122"/>
      <c r="G192" s="122"/>
      <c r="H192" s="122"/>
      <c r="I192" s="122"/>
    </row>
    <row r="193" spans="1:9" x14ac:dyDescent="0.2">
      <c r="A193" s="122"/>
      <c r="B193" s="122"/>
      <c r="C193" s="122"/>
      <c r="D193" s="122"/>
      <c r="E193" s="122"/>
      <c r="F193" s="122"/>
      <c r="G193" s="122"/>
      <c r="H193" s="122"/>
      <c r="I193" s="122"/>
    </row>
    <row r="194" spans="1:9" x14ac:dyDescent="0.2">
      <c r="A194" s="122"/>
      <c r="B194" s="122"/>
      <c r="C194" s="122"/>
      <c r="D194" s="122"/>
      <c r="E194" s="122"/>
      <c r="F194" s="122"/>
      <c r="G194" s="122"/>
      <c r="H194" s="122"/>
      <c r="I194" s="122"/>
    </row>
    <row r="195" spans="1:9" x14ac:dyDescent="0.2">
      <c r="A195" s="122"/>
      <c r="B195" s="122"/>
      <c r="C195" s="122"/>
      <c r="D195" s="122"/>
      <c r="E195" s="122"/>
      <c r="F195" s="122"/>
      <c r="G195" s="122"/>
      <c r="H195" s="122"/>
      <c r="I195" s="122"/>
    </row>
    <row r="196" spans="1:9" x14ac:dyDescent="0.2">
      <c r="A196" s="122"/>
      <c r="B196" s="122"/>
      <c r="C196" s="122"/>
      <c r="D196" s="122"/>
      <c r="E196" s="122"/>
      <c r="F196" s="122"/>
      <c r="G196" s="122"/>
      <c r="H196" s="122"/>
      <c r="I196" s="122"/>
    </row>
    <row r="197" spans="1:9" x14ac:dyDescent="0.2">
      <c r="A197" s="122"/>
      <c r="B197" s="122"/>
      <c r="C197" s="122"/>
      <c r="D197" s="122"/>
      <c r="E197" s="122"/>
      <c r="F197" s="122"/>
      <c r="G197" s="122"/>
      <c r="H197" s="122"/>
      <c r="I197" s="122"/>
    </row>
    <row r="198" spans="1:9" x14ac:dyDescent="0.2">
      <c r="A198" s="122"/>
      <c r="B198" s="122"/>
      <c r="C198" s="122"/>
      <c r="D198" s="122"/>
      <c r="E198" s="122"/>
      <c r="F198" s="122"/>
      <c r="G198" s="122"/>
      <c r="H198" s="122"/>
      <c r="I198" s="122"/>
    </row>
    <row r="199" spans="1:9" x14ac:dyDescent="0.2">
      <c r="A199" s="122"/>
      <c r="B199" s="122"/>
      <c r="C199" s="122"/>
      <c r="D199" s="122"/>
      <c r="E199" s="122"/>
      <c r="F199" s="122"/>
      <c r="G199" s="122"/>
      <c r="H199" s="122"/>
      <c r="I199" s="122"/>
    </row>
    <row r="200" spans="1:9" x14ac:dyDescent="0.2">
      <c r="A200" s="122"/>
      <c r="B200" s="122"/>
      <c r="C200" s="122"/>
      <c r="D200" s="122"/>
      <c r="E200" s="122"/>
      <c r="F200" s="122"/>
      <c r="G200" s="122"/>
      <c r="H200" s="122"/>
      <c r="I200" s="122"/>
    </row>
    <row r="201" spans="1:9" x14ac:dyDescent="0.2">
      <c r="A201" s="122"/>
      <c r="B201" s="122"/>
      <c r="C201" s="122"/>
      <c r="D201" s="122"/>
      <c r="E201" s="122"/>
      <c r="F201" s="122"/>
      <c r="G201" s="122"/>
      <c r="H201" s="122"/>
      <c r="I201" s="122"/>
    </row>
    <row r="202" spans="1:9" x14ac:dyDescent="0.2">
      <c r="A202" s="122"/>
      <c r="B202" s="122"/>
      <c r="C202" s="122"/>
      <c r="D202" s="122"/>
      <c r="E202" s="122"/>
      <c r="F202" s="122"/>
      <c r="G202" s="122"/>
      <c r="H202" s="122"/>
      <c r="I202" s="122"/>
    </row>
    <row r="203" spans="1:9" x14ac:dyDescent="0.2">
      <c r="A203" s="122"/>
      <c r="B203" s="122"/>
      <c r="C203" s="122"/>
      <c r="D203" s="122"/>
      <c r="E203" s="122"/>
      <c r="F203" s="122"/>
      <c r="G203" s="122"/>
      <c r="H203" s="122"/>
      <c r="I203" s="122"/>
    </row>
    <row r="204" spans="1:9" x14ac:dyDescent="0.2">
      <c r="A204" s="122"/>
      <c r="B204" s="122"/>
      <c r="C204" s="122"/>
      <c r="D204" s="122"/>
      <c r="E204" s="122"/>
      <c r="F204" s="122"/>
      <c r="G204" s="122"/>
      <c r="H204" s="122"/>
      <c r="I204" s="122"/>
    </row>
    <row r="205" spans="1:9" x14ac:dyDescent="0.2">
      <c r="A205" s="122"/>
      <c r="B205" s="122"/>
      <c r="C205" s="122"/>
      <c r="D205" s="122"/>
      <c r="E205" s="122"/>
      <c r="F205" s="122"/>
      <c r="G205" s="122"/>
      <c r="H205" s="122"/>
      <c r="I205" s="122"/>
    </row>
    <row r="206" spans="1:9" x14ac:dyDescent="0.2">
      <c r="A206" s="122"/>
      <c r="B206" s="122"/>
      <c r="C206" s="122"/>
      <c r="D206" s="122"/>
      <c r="E206" s="122"/>
      <c r="F206" s="122"/>
      <c r="G206" s="122"/>
      <c r="H206" s="122"/>
      <c r="I206" s="122"/>
    </row>
    <row r="207" spans="1:9" x14ac:dyDescent="0.2">
      <c r="A207" s="122"/>
      <c r="B207" s="122"/>
      <c r="C207" s="122"/>
      <c r="D207" s="122"/>
      <c r="E207" s="122"/>
      <c r="F207" s="122"/>
      <c r="G207" s="122"/>
      <c r="H207" s="122"/>
      <c r="I207" s="122"/>
    </row>
    <row r="208" spans="1:9" x14ac:dyDescent="0.2">
      <c r="A208" s="122"/>
      <c r="B208" s="122"/>
      <c r="C208" s="122"/>
      <c r="D208" s="122"/>
      <c r="E208" s="122"/>
      <c r="F208" s="122"/>
      <c r="G208" s="122"/>
      <c r="H208" s="122"/>
      <c r="I208" s="122"/>
    </row>
    <row r="209" spans="1:9" x14ac:dyDescent="0.2">
      <c r="A209" s="122"/>
      <c r="B209" s="122"/>
      <c r="C209" s="122"/>
      <c r="D209" s="122"/>
      <c r="E209" s="122"/>
      <c r="F209" s="122"/>
      <c r="G209" s="122"/>
      <c r="H209" s="122"/>
      <c r="I209" s="122"/>
    </row>
    <row r="210" spans="1:9" x14ac:dyDescent="0.2">
      <c r="A210" s="122"/>
      <c r="B210" s="122"/>
      <c r="C210" s="122"/>
      <c r="D210" s="122"/>
      <c r="E210" s="122"/>
      <c r="F210" s="122"/>
      <c r="G210" s="122"/>
      <c r="H210" s="122"/>
      <c r="I210" s="122"/>
    </row>
    <row r="211" spans="1:9" x14ac:dyDescent="0.2">
      <c r="A211" s="122"/>
      <c r="B211" s="122"/>
      <c r="C211" s="122"/>
      <c r="D211" s="122"/>
      <c r="E211" s="122"/>
      <c r="F211" s="122"/>
      <c r="G211" s="122"/>
      <c r="H211" s="122"/>
      <c r="I211" s="122"/>
    </row>
    <row r="212" spans="1:9" x14ac:dyDescent="0.2">
      <c r="A212" s="122"/>
      <c r="B212" s="122"/>
      <c r="C212" s="122"/>
      <c r="D212" s="122"/>
      <c r="E212" s="122"/>
      <c r="F212" s="122"/>
      <c r="G212" s="122"/>
      <c r="H212" s="122"/>
      <c r="I212" s="122"/>
    </row>
    <row r="213" spans="1:9" x14ac:dyDescent="0.2">
      <c r="A213" s="122"/>
      <c r="B213" s="122"/>
      <c r="C213" s="122"/>
      <c r="D213" s="122"/>
      <c r="E213" s="122"/>
      <c r="F213" s="122"/>
      <c r="G213" s="122"/>
      <c r="H213" s="122"/>
      <c r="I213" s="122"/>
    </row>
    <row r="214" spans="1:9" x14ac:dyDescent="0.2">
      <c r="A214" s="122"/>
      <c r="B214" s="122"/>
      <c r="C214" s="122"/>
      <c r="D214" s="122"/>
      <c r="E214" s="122"/>
      <c r="F214" s="122"/>
      <c r="G214" s="122"/>
      <c r="H214" s="122"/>
      <c r="I214" s="122"/>
    </row>
    <row r="215" spans="1:9" x14ac:dyDescent="0.2">
      <c r="A215" s="122"/>
      <c r="B215" s="122"/>
      <c r="C215" s="122"/>
      <c r="D215" s="122"/>
      <c r="E215" s="122"/>
      <c r="F215" s="122"/>
      <c r="G215" s="122"/>
      <c r="H215" s="122"/>
      <c r="I215" s="122"/>
    </row>
    <row r="216" spans="1:9" x14ac:dyDescent="0.2">
      <c r="A216" s="122"/>
      <c r="B216" s="122"/>
      <c r="C216" s="122"/>
      <c r="D216" s="122"/>
      <c r="E216" s="122"/>
      <c r="F216" s="122"/>
      <c r="G216" s="122"/>
      <c r="H216" s="122"/>
      <c r="I216" s="122"/>
    </row>
    <row r="217" spans="1:9" x14ac:dyDescent="0.2">
      <c r="A217" s="122"/>
      <c r="B217" s="122"/>
      <c r="C217" s="122"/>
      <c r="D217" s="122"/>
      <c r="E217" s="122"/>
      <c r="F217" s="122"/>
      <c r="G217" s="122"/>
      <c r="H217" s="122"/>
      <c r="I217" s="122"/>
    </row>
    <row r="218" spans="1:9" x14ac:dyDescent="0.2">
      <c r="A218" s="122"/>
      <c r="B218" s="122"/>
      <c r="C218" s="122"/>
      <c r="D218" s="122"/>
      <c r="E218" s="122"/>
      <c r="F218" s="122"/>
      <c r="G218" s="122"/>
      <c r="H218" s="122"/>
      <c r="I218" s="122"/>
    </row>
    <row r="219" spans="1:9" x14ac:dyDescent="0.2">
      <c r="A219" s="122"/>
      <c r="B219" s="122"/>
      <c r="C219" s="122"/>
      <c r="D219" s="122"/>
      <c r="E219" s="122"/>
      <c r="F219" s="122"/>
      <c r="G219" s="122"/>
      <c r="H219" s="122"/>
      <c r="I219" s="122"/>
    </row>
    <row r="220" spans="1:9" x14ac:dyDescent="0.2">
      <c r="A220" s="122"/>
      <c r="B220" s="122"/>
      <c r="C220" s="122"/>
      <c r="D220" s="122"/>
      <c r="E220" s="122"/>
      <c r="F220" s="122"/>
      <c r="G220" s="122"/>
      <c r="H220" s="122"/>
      <c r="I220" s="122"/>
    </row>
    <row r="221" spans="1:9" x14ac:dyDescent="0.2">
      <c r="A221" s="122"/>
      <c r="B221" s="122"/>
      <c r="C221" s="122"/>
      <c r="D221" s="122"/>
      <c r="E221" s="122"/>
      <c r="F221" s="122"/>
      <c r="G221" s="122"/>
      <c r="H221" s="122"/>
      <c r="I221" s="122"/>
    </row>
    <row r="222" spans="1:9" x14ac:dyDescent="0.2">
      <c r="A222" s="122"/>
      <c r="B222" s="122"/>
      <c r="C222" s="122"/>
      <c r="D222" s="122"/>
      <c r="E222" s="122"/>
      <c r="F222" s="122"/>
      <c r="G222" s="122"/>
      <c r="H222" s="122"/>
      <c r="I222" s="122"/>
    </row>
    <row r="223" spans="1:9" x14ac:dyDescent="0.2">
      <c r="A223" s="122"/>
      <c r="B223" s="122"/>
      <c r="C223" s="122"/>
      <c r="D223" s="122"/>
      <c r="E223" s="122"/>
      <c r="F223" s="122"/>
      <c r="G223" s="122"/>
      <c r="H223" s="122"/>
      <c r="I223" s="122"/>
    </row>
  </sheetData>
  <sheetProtection algorithmName="SHA-512" hashValue="2VlyZPs3KzqSDCvFndVr06pUEi7UdZZi+QAJGoOMuIwroc6HM6yexLfVCwWlj4JwxkWwl69UY81rVTNQRUfreg==" saltValue="dlbGRpHafSXMiXea4YY+UA==" spinCount="100000" sheet="1" selectLockedCells="1"/>
  <mergeCells count="44">
    <mergeCell ref="X34:AA34"/>
    <mergeCell ref="X35:X36"/>
    <mergeCell ref="Y35:AA35"/>
    <mergeCell ref="B43:C43"/>
    <mergeCell ref="B44:C44"/>
    <mergeCell ref="E44:G44"/>
    <mergeCell ref="B45:C45"/>
    <mergeCell ref="B39:C39"/>
    <mergeCell ref="E39:G39"/>
    <mergeCell ref="B40:C40"/>
    <mergeCell ref="B41:C41"/>
    <mergeCell ref="B42:C42"/>
    <mergeCell ref="E42:G42"/>
    <mergeCell ref="B35:C35"/>
    <mergeCell ref="B36:C36"/>
    <mergeCell ref="E36:G36"/>
    <mergeCell ref="B37:C37"/>
    <mergeCell ref="B38:C38"/>
    <mergeCell ref="E38:F38"/>
    <mergeCell ref="B34:C34"/>
    <mergeCell ref="E34:G34"/>
    <mergeCell ref="B25:C25"/>
    <mergeCell ref="B26:C26"/>
    <mergeCell ref="B27:C27"/>
    <mergeCell ref="E27:G27"/>
    <mergeCell ref="B28:C28"/>
    <mergeCell ref="B29:C29"/>
    <mergeCell ref="B30:C30"/>
    <mergeCell ref="E30:G30"/>
    <mergeCell ref="B31:C31"/>
    <mergeCell ref="B32:C32"/>
    <mergeCell ref="B33:C33"/>
    <mergeCell ref="F12:G12"/>
    <mergeCell ref="A15:D15"/>
    <mergeCell ref="H15:I15"/>
    <mergeCell ref="B23:C23"/>
    <mergeCell ref="B24:C24"/>
    <mergeCell ref="E24:G24"/>
    <mergeCell ref="B7:C7"/>
    <mergeCell ref="A1:C1"/>
    <mergeCell ref="H1:I1"/>
    <mergeCell ref="B3:E3"/>
    <mergeCell ref="B5:C5"/>
    <mergeCell ref="H5:I5"/>
  </mergeCells>
  <conditionalFormatting sqref="E66">
    <cfRule type="expression" dxfId="18" priority="1" stopIfTrue="1">
      <formula>E61&gt;D68</formula>
    </cfRule>
  </conditionalFormatting>
  <conditionalFormatting sqref="D67">
    <cfRule type="expression" dxfId="17" priority="2" stopIfTrue="1">
      <formula>D62&gt;C68</formula>
    </cfRule>
  </conditionalFormatting>
  <conditionalFormatting sqref="D59">
    <cfRule type="cellIs" dxfId="16" priority="3" stopIfTrue="1" operator="lessThan">
      <formula>$D$58</formula>
    </cfRule>
  </conditionalFormatting>
  <conditionalFormatting sqref="I26">
    <cfRule type="cellIs" dxfId="15" priority="4" stopIfTrue="1" operator="lessThan">
      <formula>1</formula>
    </cfRule>
  </conditionalFormatting>
  <conditionalFormatting sqref="G38">
    <cfRule type="expression" dxfId="14" priority="5" stopIfTrue="1">
      <formula>Position="No Orifice"</formula>
    </cfRule>
  </conditionalFormatting>
  <pageMargins left="0.6" right="0.6" top="1" bottom="0.75" header="0.5" footer="0.5"/>
  <pageSetup orientation="portrait" r:id="rId1"/>
  <headerFooter alignWithMargins="0"/>
  <drawing r:id="rId2"/>
  <legacyDrawing r:id="rId3"/>
  <controls>
    <mc:AlternateContent xmlns:mc="http://schemas.openxmlformats.org/markup-compatibility/2006">
      <mc:Choice Requires="x14">
        <control shapeId="27666" r:id="rId4" name="OptionButton2">
          <controlPr autoLine="0" linkedCell="Defaults!S78" r:id="rId5">
            <anchor moveWithCells="1">
              <from>
                <xdr:col>7</xdr:col>
                <xdr:colOff>276225</xdr:colOff>
                <xdr:row>16</xdr:row>
                <xdr:rowOff>161925</xdr:rowOff>
              </from>
              <to>
                <xdr:col>8</xdr:col>
                <xdr:colOff>200025</xdr:colOff>
                <xdr:row>18</xdr:row>
                <xdr:rowOff>47625</xdr:rowOff>
              </to>
            </anchor>
          </controlPr>
        </control>
      </mc:Choice>
      <mc:Fallback>
        <control shapeId="27666" r:id="rId4" name="OptionButton2"/>
      </mc:Fallback>
    </mc:AlternateContent>
    <mc:AlternateContent xmlns:mc="http://schemas.openxmlformats.org/markup-compatibility/2006">
      <mc:Choice Requires="x14">
        <control shapeId="27665" r:id="rId6" name="OptionButton1">
          <controlPr autoLine="0" linkedCell="Defaults!S77" r:id="rId7">
            <anchor moveWithCells="1">
              <from>
                <xdr:col>7</xdr:col>
                <xdr:colOff>266700</xdr:colOff>
                <xdr:row>15</xdr:row>
                <xdr:rowOff>66675</xdr:rowOff>
              </from>
              <to>
                <xdr:col>8</xdr:col>
                <xdr:colOff>304800</xdr:colOff>
                <xdr:row>16</xdr:row>
                <xdr:rowOff>133350</xdr:rowOff>
              </to>
            </anchor>
          </controlPr>
        </control>
      </mc:Choice>
      <mc:Fallback>
        <control shapeId="27665" r:id="rId6" name="OptionButton1"/>
      </mc:Fallback>
    </mc:AlternateContent>
    <mc:AlternateContent xmlns:mc="http://schemas.openxmlformats.org/markup-compatibility/2006">
      <mc:Choice Requires="x14">
        <control shapeId="27653" r:id="rId8" name="CommandButton2">
          <controlPr locked="0" defaultSize="0" print="0" autoLine="0" r:id="rId9">
            <anchor moveWithCells="1">
              <from>
                <xdr:col>4</xdr:col>
                <xdr:colOff>76200</xdr:colOff>
                <xdr:row>4</xdr:row>
                <xdr:rowOff>47625</xdr:rowOff>
              </from>
              <to>
                <xdr:col>5</xdr:col>
                <xdr:colOff>190500</xdr:colOff>
                <xdr:row>5</xdr:row>
                <xdr:rowOff>123825</xdr:rowOff>
              </to>
            </anchor>
          </controlPr>
        </control>
      </mc:Choice>
      <mc:Fallback>
        <control shapeId="27653" r:id="rId8" name="CommandButton2"/>
      </mc:Fallback>
    </mc:AlternateContent>
    <mc:AlternateContent xmlns:mc="http://schemas.openxmlformats.org/markup-compatibility/2006">
      <mc:Choice Requires="x14">
        <control shapeId="27652" r:id="rId10" name="ComboBox3">
          <controlPr locked="0" defaultSize="0" autoLine="0" linkedCell="Position" listFillRange="Defaults!L24:L26" r:id="rId11">
            <anchor moveWithCells="1">
              <from>
                <xdr:col>6</xdr:col>
                <xdr:colOff>9525</xdr:colOff>
                <xdr:row>21</xdr:row>
                <xdr:rowOff>142875</xdr:rowOff>
              </from>
              <to>
                <xdr:col>7</xdr:col>
                <xdr:colOff>200025</xdr:colOff>
                <xdr:row>23</xdr:row>
                <xdr:rowOff>28575</xdr:rowOff>
              </to>
            </anchor>
          </controlPr>
        </control>
      </mc:Choice>
      <mc:Fallback>
        <control shapeId="27652" r:id="rId10" name="ComboBox3"/>
      </mc:Fallback>
    </mc:AlternateContent>
    <mc:AlternateContent xmlns:mc="http://schemas.openxmlformats.org/markup-compatibility/2006">
      <mc:Choice Requires="x14">
        <control shapeId="27651" r:id="rId12" name="ComboBox2">
          <controlPr locked="0" defaultSize="0" autoLine="0" linkedCell="Storm" listFillRange="Defaults!L20:L21" r:id="rId13">
            <anchor moveWithCells="1">
              <from>
                <xdr:col>1</xdr:col>
                <xdr:colOff>142875</xdr:colOff>
                <xdr:row>10</xdr:row>
                <xdr:rowOff>133350</xdr:rowOff>
              </from>
              <to>
                <xdr:col>2</xdr:col>
                <xdr:colOff>323850</xdr:colOff>
                <xdr:row>12</xdr:row>
                <xdr:rowOff>47625</xdr:rowOff>
              </to>
            </anchor>
          </controlPr>
        </control>
      </mc:Choice>
      <mc:Fallback>
        <control shapeId="27651" r:id="rId12" name="ComboBox2"/>
      </mc:Fallback>
    </mc:AlternateContent>
    <mc:AlternateContent xmlns:mc="http://schemas.openxmlformats.org/markup-compatibility/2006">
      <mc:Choice Requires="x14">
        <control shapeId="27650" r:id="rId14" name="ComboBox1">
          <controlPr locked="0" defaultSize="0" autoFill="0" autoLine="0" linkedCell="County" listFillRange="Defaults!B2:B88" r:id="rId15">
            <anchor moveWithCells="1">
              <from>
                <xdr:col>1</xdr:col>
                <xdr:colOff>0</xdr:colOff>
                <xdr:row>3</xdr:row>
                <xdr:rowOff>142875</xdr:rowOff>
              </from>
              <to>
                <xdr:col>3</xdr:col>
                <xdr:colOff>190500</xdr:colOff>
                <xdr:row>5</xdr:row>
                <xdr:rowOff>38100</xdr:rowOff>
              </to>
            </anchor>
          </controlPr>
        </control>
      </mc:Choice>
      <mc:Fallback>
        <control shapeId="27650" r:id="rId14" name="ComboBox1"/>
      </mc:Fallback>
    </mc:AlternateContent>
    <mc:AlternateContent xmlns:mc="http://schemas.openxmlformats.org/markup-compatibility/2006">
      <mc:Choice Requires="x14">
        <control shapeId="27649" r:id="rId16" name="CommandButton1">
          <controlPr defaultSize="0" print="0" autoLine="0" r:id="rId17">
            <anchor moveWithCells="1">
              <from>
                <xdr:col>7</xdr:col>
                <xdr:colOff>371475</xdr:colOff>
                <xdr:row>7</xdr:row>
                <xdr:rowOff>104775</xdr:rowOff>
              </from>
              <to>
                <xdr:col>8</xdr:col>
                <xdr:colOff>390525</xdr:colOff>
                <xdr:row>9</xdr:row>
                <xdr:rowOff>57150</xdr:rowOff>
              </to>
            </anchor>
          </controlPr>
        </control>
      </mc:Choice>
      <mc:Fallback>
        <control shapeId="27649" r:id="rId16" name="CommandButton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theme="6"/>
  </sheetPr>
  <dimension ref="A1:BE2212"/>
  <sheetViews>
    <sheetView showGridLines="0" showRowColHeaders="0" zoomScaleNormal="100" workbookViewId="0">
      <selection activeCell="C3" sqref="C3:G3"/>
    </sheetView>
  </sheetViews>
  <sheetFormatPr defaultRowHeight="12.75" x14ac:dyDescent="0.2"/>
  <cols>
    <col min="1" max="1" width="6.5703125" customWidth="1"/>
    <col min="2" max="2" width="8.28515625" customWidth="1"/>
    <col min="3" max="3" width="8.140625" customWidth="1"/>
    <col min="4" max="4" width="10.140625" customWidth="1"/>
    <col min="5" max="5" width="10.28515625" bestFit="1" customWidth="1"/>
    <col min="6" max="6" width="9.7109375" customWidth="1"/>
    <col min="7" max="7" width="10.28515625" bestFit="1" customWidth="1"/>
    <col min="8" max="8" width="10.7109375" customWidth="1"/>
    <col min="9" max="9" width="8.42578125" customWidth="1"/>
    <col min="10" max="10" width="14.85546875" customWidth="1"/>
    <col min="11" max="11" width="17.42578125" hidden="1" customWidth="1"/>
    <col min="12" max="12" width="9.28515625" hidden="1" customWidth="1"/>
    <col min="13" max="13" width="5.85546875" hidden="1" customWidth="1"/>
    <col min="14" max="14" width="5.28515625" hidden="1" customWidth="1"/>
    <col min="15" max="15" width="5.42578125" hidden="1" customWidth="1"/>
    <col min="16" max="16" width="5.85546875" hidden="1" customWidth="1"/>
    <col min="17" max="17" width="5.42578125" hidden="1" customWidth="1"/>
    <col min="18" max="18" width="5.28515625" hidden="1" customWidth="1"/>
    <col min="19" max="19" width="6" hidden="1" customWidth="1"/>
    <col min="20" max="20" width="8.28515625" hidden="1" customWidth="1"/>
    <col min="21" max="22" width="6.28515625" hidden="1" customWidth="1"/>
    <col min="23" max="23" width="7" hidden="1" customWidth="1"/>
    <col min="24" max="24" width="9.140625" hidden="1" customWidth="1"/>
    <col min="25" max="25" width="4.28515625" hidden="1" customWidth="1"/>
    <col min="26" max="30" width="3.7109375" hidden="1" customWidth="1"/>
    <col min="31" max="31" width="2.85546875" hidden="1" customWidth="1"/>
    <col min="32" max="32" width="7.7109375" hidden="1" customWidth="1"/>
    <col min="33" max="57" width="9.140625" hidden="1" customWidth="1"/>
    <col min="58" max="58" width="9.140625" customWidth="1"/>
  </cols>
  <sheetData>
    <row r="1" spans="1:14" ht="24.75" thickTop="1" thickBot="1" x14ac:dyDescent="0.4">
      <c r="A1" s="91" t="s">
        <v>145</v>
      </c>
      <c r="B1" s="92"/>
      <c r="C1" s="92"/>
      <c r="D1" s="92"/>
      <c r="E1" s="1"/>
      <c r="F1" s="1"/>
      <c r="G1" s="1"/>
      <c r="H1" s="2"/>
      <c r="I1" s="814" t="s">
        <v>448</v>
      </c>
      <c r="J1" s="815"/>
    </row>
    <row r="2" spans="1:14" ht="12.75" customHeight="1" thickTop="1" x14ac:dyDescent="0.2">
      <c r="A2" s="4"/>
      <c r="B2" s="4"/>
      <c r="C2" s="4"/>
      <c r="D2" s="3"/>
      <c r="E2" s="3"/>
      <c r="F2" s="5"/>
      <c r="G2" s="3"/>
      <c r="H2" s="3"/>
      <c r="I2" s="3"/>
      <c r="J2" s="3"/>
    </row>
    <row r="3" spans="1:14" ht="15.75" customHeight="1" x14ac:dyDescent="0.25">
      <c r="A3" s="855" t="s">
        <v>1</v>
      </c>
      <c r="B3" s="855"/>
      <c r="C3" s="818"/>
      <c r="D3" s="818"/>
      <c r="E3" s="818"/>
      <c r="F3" s="818"/>
      <c r="G3" s="818"/>
      <c r="H3" s="7"/>
      <c r="I3" s="8" t="s">
        <v>0</v>
      </c>
      <c r="J3" s="67">
        <f ca="1">TODAY()</f>
        <v>43899</v>
      </c>
    </row>
    <row r="4" spans="1:14" ht="12.75" customHeight="1" x14ac:dyDescent="0.2">
      <c r="A4" s="3"/>
      <c r="B4" s="3"/>
      <c r="H4" s="3"/>
      <c r="I4" s="3"/>
      <c r="J4" s="3"/>
      <c r="M4" s="186"/>
    </row>
    <row r="5" spans="1:14" ht="12.75" customHeight="1" x14ac:dyDescent="0.2">
      <c r="A5" s="856" t="s">
        <v>3</v>
      </c>
      <c r="B5" s="856"/>
      <c r="C5" s="187"/>
      <c r="D5" s="187"/>
      <c r="E5" s="3"/>
      <c r="H5" s="10" t="s">
        <v>2</v>
      </c>
      <c r="I5" s="819"/>
      <c r="J5" s="819"/>
      <c r="M5" s="163"/>
    </row>
    <row r="6" spans="1:14" ht="12.75" customHeight="1" x14ac:dyDescent="0.2">
      <c r="A6" s="4"/>
      <c r="B6" s="12"/>
      <c r="C6" s="12"/>
      <c r="D6" s="12"/>
      <c r="E6" s="3"/>
      <c r="F6" s="68"/>
      <c r="G6" s="68"/>
      <c r="H6" s="69" t="s">
        <v>109</v>
      </c>
      <c r="I6" s="846"/>
      <c r="J6" s="846"/>
    </row>
    <row r="7" spans="1:14" ht="12.75" customHeight="1" x14ac:dyDescent="0.2">
      <c r="A7" s="856" t="s">
        <v>108</v>
      </c>
      <c r="B7" s="856"/>
      <c r="C7" s="819"/>
      <c r="D7" s="819"/>
      <c r="E7" s="819"/>
      <c r="F7" s="3"/>
      <c r="G7" s="3"/>
      <c r="H7" s="69" t="s">
        <v>0</v>
      </c>
      <c r="I7" s="846"/>
      <c r="J7" s="846"/>
    </row>
    <row r="8" spans="1:14" ht="12.75" customHeight="1" x14ac:dyDescent="0.2">
      <c r="J8" s="3"/>
    </row>
    <row r="9" spans="1:14" ht="12.75" customHeight="1" x14ac:dyDescent="0.2">
      <c r="A9" s="856" t="s">
        <v>4</v>
      </c>
      <c r="B9" s="856"/>
      <c r="C9" s="9"/>
      <c r="D9" s="72" t="s">
        <v>5</v>
      </c>
      <c r="E9" s="11"/>
      <c r="F9" s="73" t="s">
        <v>191</v>
      </c>
      <c r="G9" s="11"/>
      <c r="H9" s="74" t="s">
        <v>107</v>
      </c>
      <c r="I9" s="3"/>
      <c r="J9" s="3"/>
    </row>
    <row r="10" spans="1:14" ht="12.75" customHeight="1" x14ac:dyDescent="0.2">
      <c r="A10" s="70"/>
      <c r="B10" s="70"/>
      <c r="C10" s="70"/>
      <c r="D10" s="70"/>
      <c r="E10" s="70"/>
      <c r="F10" s="70"/>
      <c r="G10" s="70"/>
      <c r="H10" s="70"/>
      <c r="I10" s="27"/>
      <c r="J10" s="27"/>
    </row>
    <row r="11" spans="1:14" ht="18" customHeight="1" x14ac:dyDescent="0.2">
      <c r="A11" s="848" t="s">
        <v>389</v>
      </c>
      <c r="B11" s="848"/>
      <c r="C11" s="848"/>
      <c r="D11" s="848"/>
      <c r="E11" s="848"/>
      <c r="F11" s="848"/>
    </row>
    <row r="12" spans="1:14" x14ac:dyDescent="0.2">
      <c r="A12" s="831" t="str">
        <f>IF(ISNUMBER('WASCOB 1'!G45),"Basin "&amp;'WASCOB 1'!F12,"")</f>
        <v/>
      </c>
      <c r="B12" s="831"/>
      <c r="C12" s="775"/>
      <c r="D12" s="831" t="str">
        <f>IF(ISNUMBER('WASCOB 4'!G45),"Basin "&amp;'WASCOB 4'!F12,"")</f>
        <v/>
      </c>
      <c r="E12" s="831"/>
      <c r="F12" s="158"/>
      <c r="M12" t="b">
        <f>IF(ISNUMBER('WASCOB 1'!$G$45),TRUE,FALSE)</f>
        <v>0</v>
      </c>
      <c r="N12" t="b">
        <f>IF(ISNUMBER('WASCOB 4'!$G$45),TRUE,FALSE)</f>
        <v>0</v>
      </c>
    </row>
    <row r="13" spans="1:14" x14ac:dyDescent="0.2">
      <c r="A13" s="831" t="str">
        <f>IF(ISNUMBER('WASCOB 2'!G45),"Basin "&amp;'WASCOB 2'!F12,"")</f>
        <v/>
      </c>
      <c r="B13" s="831"/>
      <c r="C13" s="775"/>
      <c r="D13" s="831" t="str">
        <f>IF(ISNUMBER('WASCOB 5'!G45),"Basin "&amp;'WASCOB 5'!F12,"")</f>
        <v/>
      </c>
      <c r="E13" s="831"/>
      <c r="F13" s="158"/>
      <c r="M13" t="b">
        <f>IF(ISNUMBER('WASCOB 2'!$G$45),TRUE,FALSE)</f>
        <v>0</v>
      </c>
      <c r="N13" t="b">
        <f>IF(ISNUMBER('WASCOB 5'!$G$45),TRUE,FALSE)</f>
        <v>0</v>
      </c>
    </row>
    <row r="14" spans="1:14" x14ac:dyDescent="0.2">
      <c r="A14" s="831" t="str">
        <f>IF(ISNUMBER('WASCOB 3'!G45),"Basin "&amp;'WASCOB 3'!F12,"")</f>
        <v/>
      </c>
      <c r="B14" s="831"/>
      <c r="C14" s="775"/>
      <c r="D14" s="831" t="str">
        <f>IF(ISNUMBER('WASCOB 6'!G45),"Basin "&amp;'WASCOB 6'!F12,"")</f>
        <v/>
      </c>
      <c r="E14" s="831"/>
      <c r="F14" s="158"/>
      <c r="M14" t="b">
        <f>IF(ISNUMBER('WASCOB 3'!$G$45),TRUE,FALSE)</f>
        <v>0</v>
      </c>
      <c r="N14" t="b">
        <f>IF(ISNUMBER('WASCOB 6'!$G$45),TRUE,FALSE)</f>
        <v>0</v>
      </c>
    </row>
    <row r="16" spans="1:14" ht="33.75" customHeight="1" x14ac:dyDescent="0.2">
      <c r="A16" s="94" t="s">
        <v>143</v>
      </c>
      <c r="B16" s="853" t="s">
        <v>11</v>
      </c>
      <c r="C16" s="854"/>
      <c r="D16" s="95" t="s">
        <v>148</v>
      </c>
      <c r="E16" s="95" t="s">
        <v>149</v>
      </c>
      <c r="F16" s="95" t="s">
        <v>150</v>
      </c>
      <c r="G16" s="95" t="s">
        <v>411</v>
      </c>
      <c r="H16" s="94" t="s">
        <v>147</v>
      </c>
      <c r="I16" s="849" t="s">
        <v>146</v>
      </c>
      <c r="J16" s="850"/>
      <c r="K16" s="93"/>
    </row>
    <row r="17" spans="1:57" ht="15" customHeight="1" x14ac:dyDescent="0.2">
      <c r="A17" s="97">
        <v>1</v>
      </c>
      <c r="B17" s="105"/>
      <c r="C17" s="176"/>
      <c r="D17" s="154"/>
      <c r="E17" s="88"/>
      <c r="F17" s="96" t="str">
        <f>IF(AND(ISNUMBER(D17),ISNUMBER(E17),ISTEXT(L17)=TRUE),P17+Q17+R17+S17+T17+U17,"")</f>
        <v/>
      </c>
      <c r="G17" s="23"/>
      <c r="H17" s="156"/>
      <c r="I17" s="851"/>
      <c r="J17" s="852"/>
      <c r="L17" s="163"/>
      <c r="M17" s="163"/>
      <c r="P17" s="140" t="str">
        <f>IF(D17&gt;E17,IF(ISNUMBER(E17),IF(AND($C$12&lt;=D17,$C$12&gt;E17)=TRUE,IF(Defaults!$M$39=TRUE,'WASCOB 1'!$G$40,IF(Defaults!$M$40=TRUE,'WASCOB 1'!$G$41,"0")),IF(ISNUMBER(P16),P16,"0")),""),IF(ISNUMBER(E17),IF(AND(ISNUMBER($C$12),$C$12&gt;=D17,$C$12&lt;E17)=TRUE,IF(Defaults!$M$39=TRUE,'WASCOB 1'!$G$40,IF(Defaults!$M$40=TRUE,'WASCOB 1'!$G$41,"")),IF(ISNUMBER(P16),P16,"0")),""))</f>
        <v/>
      </c>
      <c r="Q17" s="140" t="str">
        <f>IF(D17&gt;E17,IF(ISNUMBER(E17),IF(AND($C$13&lt;=D17,$C$13&gt;E17)=TRUE,IF(Defaults!$M$39=TRUE,'WASCOB 2'!$G$40,IF(Defaults!$M$40=TRUE,'WASCOB 2'!$G$41,"0")),IF(ISNUMBER(Q16),Q16,"0")),""),IF(ISNUMBER(E17),IF(AND(ISNUMBER($C$13),$C$13&gt;=D17,$C$13&lt;E17)=TRUE,IF(Defaults!$M$39=TRUE,'WASCOB 2'!$G$40,IF(Defaults!$M$40=TRUE,'WASCOB 2'!$G$41,"")),IF(ISNUMBER(Q16),Q16,"0")),""))</f>
        <v/>
      </c>
      <c r="R17" s="140" t="str">
        <f>IF(D17&gt;E17,IF(ISNUMBER(E17),IF(AND($C$14&lt;=D17,$C$14&gt;E17)=TRUE,IF(Defaults!$M$39=TRUE,'WASCOB 3'!$G$40,IF(Defaults!$M$40=TRUE,'WASCOB 3'!$G$41,"0")),IF(ISNUMBER(R16),R16,"0")),""),IF(ISNUMBER(E17),IF(AND(ISNUMBER($C$14),$C$14&gt;=D17,$C$14&lt;E17)=TRUE,IF(Defaults!$M$39=TRUE,'WASCOB 3'!$G$40,IF(Defaults!$M$40=TRUE,'WASCOB 3'!$G$41,"")),IF(ISNUMBER(R16),R16,"0")),""))</f>
        <v/>
      </c>
      <c r="S17" t="str">
        <f>IF(D17&gt;E17,IF(ISNUMBER(E17),IF(AND($F$12&lt;=D17,$F$12&gt;E17)=TRUE,IF(Defaults!$M$39=TRUE,'WASCOB 4'!$G$40,IF(Defaults!$M$40=TRUE,'WASCOB 4'!$G$41,"0")),IF(ISNUMBER(S16),S16,"0")),""),IF(ISNUMBER(E17),IF(AND(ISNUMBER($F$12),$F$12&gt;=D17,$F$12&lt;E17)=TRUE,IF(Defaults!$M$39=TRUE,'WASCOB 4'!$G$40,IF(Defaults!$M$40=TRUE,'WASCOB 4'!$G$41,"")),IF(ISNUMBER(S16),S16,"0")),""))</f>
        <v/>
      </c>
      <c r="T17" t="str">
        <f>IF(D17&gt;E17,IF(ISNUMBER(E17),IF(AND($F$13&lt;=D17,$F$13&gt;E17)=TRUE,IF(Defaults!$M$39=TRUE,'WASCOB 5'!$G$40,IF(Defaults!$M$40=TRUE,'WASCOB 5'!$G$41,"0")),IF(ISNUMBER(T16),T16,"0")),""),IF(ISNUMBER(E17),IF(AND(ISNUMBER($F$13),$F$13&gt;=D17,$F$13&lt;E17)=TRUE,IF(Defaults!$M$39=TRUE,'WASCOB 5'!$G$40,IF(Defaults!$M$40=TRUE,'WASCOB 5'!$G$41,"")),IF(ISNUMBER(T16),T16,"0")),""))</f>
        <v/>
      </c>
      <c r="U17" t="str">
        <f>IF(D17&gt;E17,IF(ISNUMBER(E17),IF(AND($F$14&lt;=D17,$F$14&gt;E17)=TRUE,IF(Defaults!$M$39=TRUE,'WASCOB 6'!$G$40,IF(Defaults!$M$40=TRUE,'WASCOB 6'!$G$41,"0")),IF(ISNUMBER(U16),U16,"0")),""),IF(ISNUMBER(E17),IF(AND(ISNUMBER($F$14),$F$14&gt;=D17,$F$14&lt;E17)=TRUE,IF(Defaults!$M$39=TRUE,'WASCOB 6'!$G$40,IF(Defaults!$M$40=TRUE,'WASCOB 6'!$G$41,"")),IF(ISNUMBER(U16),U16,"0")),""))</f>
        <v/>
      </c>
    </row>
    <row r="18" spans="1:57" ht="15" customHeight="1" x14ac:dyDescent="0.2">
      <c r="A18" s="97">
        <v>2</v>
      </c>
      <c r="B18" s="106"/>
      <c r="C18" s="177"/>
      <c r="D18" s="98" t="str">
        <f t="shared" ref="D18:D26" si="0">IF(ISNUMBER(E18),E17,"")</f>
        <v/>
      </c>
      <c r="E18" s="88"/>
      <c r="F18" s="96" t="str">
        <f t="shared" ref="F18:F26" si="1">IF(AND(ISNUMBER(D18),ISNUMBER(E18),ISTEXT(L18)=TRUE),P18+Q18+R18+S18+T18+U18,"")</f>
        <v/>
      </c>
      <c r="G18" s="23"/>
      <c r="H18" s="156"/>
      <c r="I18" s="834"/>
      <c r="J18" s="835"/>
      <c r="L18" s="163"/>
      <c r="M18" s="163"/>
      <c r="P18" s="140" t="str">
        <f>IF(D18&gt;E18,IF(ISNUMBER(E18),IF(AND($C$12&lt;=D18,$C$12&gt;E18)=TRUE,IF(Defaults!$M$39=TRUE,'WASCOB 1'!$G$40,IF(Defaults!$M$40=TRUE,'WASCOB 1'!$G$41,"0")),IF(ISNUMBER(P17),P17,"0")),""),IF(ISNUMBER(E18),IF(AND(ISNUMBER($C$12),$C$12&gt;=D18,$C$12&lt;E18)=TRUE,IF(Defaults!$M$39=TRUE,'WASCOB 1'!$G$40,IF(Defaults!$M$40=TRUE,'WASCOB 1'!$G$41,"")),IF(ISNUMBER(P17),P17,"0")),""))</f>
        <v/>
      </c>
      <c r="Q18" s="140" t="str">
        <f>IF(D18&gt;E18,IF(ISNUMBER(E18),IF(AND($C$13&lt;=D18,$C$13&gt;E18)=TRUE,IF(Defaults!$M$39=TRUE,'WASCOB 2'!$G$40,IF(Defaults!$M$40=TRUE,'WASCOB 2'!$G$41,"0")),IF(ISNUMBER(Q17),Q17,"0")),""),IF(ISNUMBER(E18),IF(AND(ISNUMBER($C$13),$C$13&gt;=D18,$C$13&lt;E18)=TRUE,IF(Defaults!$M$39=TRUE,'WASCOB 2'!$G$40,IF(Defaults!$M$40=TRUE,'WASCOB 2'!$G$41,"")),IF(ISNUMBER(Q17),Q17,"0")),""))</f>
        <v/>
      </c>
      <c r="R18" s="140" t="str">
        <f>IF(D18&gt;E18,IF(ISNUMBER(E18),IF(AND($C$14&lt;=D18,$C$14&gt;E18)=TRUE,IF(Defaults!$M$39=TRUE,'WASCOB 3'!$G$40,IF(Defaults!$M$40=TRUE,'WASCOB 3'!$G$41,"0")),IF(ISNUMBER(R17),R17,"0")),""),IF(ISNUMBER(E18),IF(AND(ISNUMBER($C$14),$C$14&gt;=D18,$C$14&lt;E18)=TRUE,IF(Defaults!$M$39=TRUE,'WASCOB 3'!$G$40,IF(Defaults!$M$40=TRUE,'WASCOB 3'!$G$41,"")),IF(ISNUMBER(R17),R17,"0")),""))</f>
        <v/>
      </c>
      <c r="S18" t="str">
        <f>IF(D18&gt;E18,IF(ISNUMBER(E18),IF(AND($F$12&lt;=D18,$F$12&gt;E18)=TRUE,IF(Defaults!$M$39=TRUE,'WASCOB 4'!$G$40,IF(Defaults!$M$40=TRUE,'WASCOB 4'!$G$41,"0")),IF(ISNUMBER(S17),S17,"0")),""),IF(ISNUMBER(E18),IF(AND(ISNUMBER($F$12),$F$12&gt;=D18,$F$12&lt;E18)=TRUE,IF(Defaults!$M$39=TRUE,'WASCOB 4'!$G$40,IF(Defaults!$M$40=TRUE,'WASCOB 4'!$G$41,"")),IF(ISNUMBER(S17),S17,"0")),""))</f>
        <v/>
      </c>
      <c r="T18" t="str">
        <f>IF(D18&gt;E18,IF(ISNUMBER(E18),IF(AND($F$13&lt;=D18,$F$13&gt;E18)=TRUE,IF(Defaults!$M$39=TRUE,'WASCOB 5'!$G$40,IF(Defaults!$M$40=TRUE,'WASCOB 5'!$G$41,"0")),IF(ISNUMBER(T17),T17,"0")),""),IF(ISNUMBER(E18),IF(AND(ISNUMBER($F$13),$F$13&gt;=D18,$F$13&lt;E18)=TRUE,IF(Defaults!$M$39=TRUE,'WASCOB 5'!$G$40,IF(Defaults!$M$40=TRUE,'WASCOB 5'!$G$41,"")),IF(ISNUMBER(T17),T17,"0")),""))</f>
        <v/>
      </c>
      <c r="U18" t="str">
        <f>IF(D18&gt;E18,IF(ISNUMBER(E18),IF(AND($F$14&lt;=D18,$F$14&gt;E18)=TRUE,IF(Defaults!$M$39=TRUE,'WASCOB 6'!$G$40,IF(Defaults!$M$40=TRUE,'WASCOB 6'!$G$41,"0")),IF(ISNUMBER(U17),U17,"0")),""),IF(ISNUMBER(E18),IF(AND(ISNUMBER($F$14),$F$14&gt;=D18,$F$14&lt;E18)=TRUE,IF(Defaults!$M$39=TRUE,'WASCOB 6'!$G$40,IF(Defaults!$M$40=TRUE,'WASCOB 6'!$G$41,"")),IF(ISNUMBER(U17),U17,"0")),""))</f>
        <v/>
      </c>
    </row>
    <row r="19" spans="1:57" ht="15" customHeight="1" x14ac:dyDescent="0.2">
      <c r="A19" s="97">
        <v>3</v>
      </c>
      <c r="B19" s="106"/>
      <c r="C19" s="177"/>
      <c r="D19" s="98" t="str">
        <f t="shared" si="0"/>
        <v/>
      </c>
      <c r="E19" s="88"/>
      <c r="F19" s="96" t="str">
        <f t="shared" si="1"/>
        <v/>
      </c>
      <c r="G19" s="23"/>
      <c r="H19" s="156"/>
      <c r="I19" s="834"/>
      <c r="J19" s="835"/>
      <c r="L19" s="163"/>
      <c r="M19" s="163"/>
      <c r="P19" s="140" t="str">
        <f>IF(D19&gt;E19,IF(ISNUMBER(E19),IF(AND($C$12&lt;=D19,$C$12&gt;E19)=TRUE,IF(Defaults!$M$39=TRUE,'WASCOB 1'!$G$40,IF(Defaults!$M$40=TRUE,'WASCOB 1'!$G$41,"0")),IF(ISNUMBER(P18),P18,"0")),""),IF(ISNUMBER(E19),IF(AND(ISNUMBER($C$12),$C$12&gt;=D19,$C$12&lt;E19)=TRUE,IF(Defaults!$M$39=TRUE,'WASCOB 1'!$G$40,IF(Defaults!$M$40=TRUE,'WASCOB 1'!$G$41,"")),IF(ISNUMBER(P18),P18,"0")),""))</f>
        <v/>
      </c>
      <c r="Q19" s="140" t="str">
        <f>IF(D19&gt;E19,IF(ISNUMBER(E19),IF(AND($C$13&lt;=D19,$C$13&gt;E19)=TRUE,IF(Defaults!$M$39=TRUE,'WASCOB 2'!$G$40,IF(Defaults!$M$40=TRUE,'WASCOB 2'!$G$41,"0")),IF(ISNUMBER(Q18),Q18,"0")),""),IF(ISNUMBER(E19),IF(AND(ISNUMBER($C$13),$C$13&gt;=D19,$C$13&lt;E19)=TRUE,IF(Defaults!$M$39=TRUE,'WASCOB 2'!$G$40,IF(Defaults!$M$40=TRUE,'WASCOB 2'!$G$41,"")),IF(ISNUMBER(Q18),Q18,"0")),""))</f>
        <v/>
      </c>
      <c r="R19" s="140" t="str">
        <f>IF(D19&gt;E19,IF(ISNUMBER(E19),IF(AND($C$14&lt;=D19,$C$14&gt;E19)=TRUE,IF(Defaults!$M$39=TRUE,'WASCOB 3'!$G$40,IF(Defaults!$M$40=TRUE,'WASCOB 3'!$G$41,"0")),IF(ISNUMBER(R18),R18,"0")),""),IF(ISNUMBER(E19),IF(AND(ISNUMBER($C$14),$C$14&gt;=D19,$C$14&lt;E19)=TRUE,IF(Defaults!$M$39=TRUE,'WASCOB 3'!$G$40,IF(Defaults!$M$40=TRUE,'WASCOB 3'!$G$41,"")),IF(ISNUMBER(R18),R18,"0")),""))</f>
        <v/>
      </c>
      <c r="S19" t="str">
        <f>IF(D19&gt;E19,IF(ISNUMBER(E19),IF(AND($F$12&lt;=D19,$F$12&gt;E19)=TRUE,IF(Defaults!$M$39=TRUE,'WASCOB 4'!$G$40,IF(Defaults!$M$40=TRUE,'WASCOB 4'!$G$41,"0")),IF(ISNUMBER(S18),S18,"0")),""),IF(ISNUMBER(E19),IF(AND(ISNUMBER($F$12),$F$12&gt;=D19,$F$12&lt;E19)=TRUE,IF(Defaults!$M$39=TRUE,'WASCOB 4'!$G$40,IF(Defaults!$M$40=TRUE,'WASCOB 4'!$G$41,"")),IF(ISNUMBER(S18),S18,"0")),""))</f>
        <v/>
      </c>
      <c r="T19" t="str">
        <f>IF(D19&gt;E19,IF(ISNUMBER(E19),IF(AND($F$13&lt;=D19,$F$13&gt;E19)=TRUE,IF(Defaults!$M$39=TRUE,'WASCOB 5'!$G$40,IF(Defaults!$M$40=TRUE,'WASCOB 5'!$G$41,"0")),IF(ISNUMBER(T18),T18,"0")),""),IF(ISNUMBER(E19),IF(AND(ISNUMBER($F$13),$F$13&gt;=D19,$F$13&lt;E19)=TRUE,IF(Defaults!$M$39=TRUE,'WASCOB 5'!$G$40,IF(Defaults!$M$40=TRUE,'WASCOB 5'!$G$41,"")),IF(ISNUMBER(T18),T18,"0")),""))</f>
        <v/>
      </c>
      <c r="U19" t="str">
        <f>IF(D19&gt;E19,IF(ISNUMBER(E19),IF(AND($F$14&lt;=D19,$F$14&gt;E19)=TRUE,IF(Defaults!$M$39=TRUE,'WASCOB 6'!$G$40,IF(Defaults!$M$40=TRUE,'WASCOB 6'!$G$41,"0")),IF(ISNUMBER(U18),U18,"0")),""),IF(ISNUMBER(E19),IF(AND(ISNUMBER($F$14),$F$14&gt;=D19,$F$14&lt;E19)=TRUE,IF(Defaults!$M$39=TRUE,'WASCOB 6'!$G$40,IF(Defaults!$M$40=TRUE,'WASCOB 6'!$G$41,"")),IF(ISNUMBER(U18),U18,"0")),""))</f>
        <v/>
      </c>
    </row>
    <row r="20" spans="1:57" ht="15" customHeight="1" x14ac:dyDescent="0.2">
      <c r="A20" s="97">
        <v>4</v>
      </c>
      <c r="B20" s="106"/>
      <c r="C20" s="177"/>
      <c r="D20" s="98" t="str">
        <f t="shared" si="0"/>
        <v/>
      </c>
      <c r="E20" s="88"/>
      <c r="F20" s="96" t="str">
        <f t="shared" si="1"/>
        <v/>
      </c>
      <c r="G20" s="23"/>
      <c r="H20" s="156"/>
      <c r="I20" s="834"/>
      <c r="J20" s="835"/>
      <c r="L20" s="163"/>
      <c r="M20" s="163"/>
      <c r="P20" s="140" t="str">
        <f>IF(D20&gt;E20,IF(ISNUMBER(E20),IF(AND($C$12&lt;=D20,$C$12&gt;E20)=TRUE,IF(Defaults!$M$39=TRUE,'WASCOB 1'!$G$40,IF(Defaults!$M$40=TRUE,'WASCOB 1'!$G$41,"0")),IF(ISNUMBER(P19),P19,"0")),""),IF(ISNUMBER(E20),IF(AND(ISNUMBER($C$12),$C$12&gt;=D20,$C$12&lt;E20)=TRUE,IF(Defaults!$M$39=TRUE,'WASCOB 1'!$G$40,IF(Defaults!$M$40=TRUE,'WASCOB 1'!$G$41,"")),IF(ISNUMBER(P19),P19,"0")),""))</f>
        <v/>
      </c>
      <c r="Q20" s="140" t="str">
        <f>IF(D20&gt;E20,IF(ISNUMBER(E20),IF(AND($C$13&lt;=D20,$C$13&gt;E20)=TRUE,IF(Defaults!$M$39=TRUE,'WASCOB 2'!$G$40,IF(Defaults!$M$40=TRUE,'WASCOB 2'!$G$41,"0")),IF(ISNUMBER(Q19),Q19,"0")),""),IF(ISNUMBER(E20),IF(AND(ISNUMBER($C$13),$C$13&gt;=D20,$C$13&lt;E20)=TRUE,IF(Defaults!$M$39=TRUE,'WASCOB 2'!$G$40,IF(Defaults!$M$40=TRUE,'WASCOB 2'!$G$41,"")),IF(ISNUMBER(Q19),Q19,"0")),""))</f>
        <v/>
      </c>
      <c r="R20" s="140" t="str">
        <f>IF(D20&gt;E20,IF(ISNUMBER(E20),IF(AND($C$14&lt;=D20,$C$14&gt;E20)=TRUE,IF(Defaults!$M$39=TRUE,'WASCOB 3'!$G$40,IF(Defaults!$M$40=TRUE,'WASCOB 3'!$G$41,"0")),IF(ISNUMBER(R19),R19,"0")),""),IF(ISNUMBER(E20),IF(AND(ISNUMBER($C$14),$C$14&gt;=D20,$C$14&lt;E20)=TRUE,IF(Defaults!$M$39=TRUE,'WASCOB 3'!$G$40,IF(Defaults!$M$40=TRUE,'WASCOB 3'!$G$41,"")),IF(ISNUMBER(R19),R19,"0")),""))</f>
        <v/>
      </c>
      <c r="S20" t="str">
        <f>IF(D20&gt;E20,IF(ISNUMBER(E20),IF(AND($F$12&lt;=D20,$F$12&gt;E20)=TRUE,IF(Defaults!$M$39=TRUE,'WASCOB 4'!$G$40,IF(Defaults!$M$40=TRUE,'WASCOB 4'!$G$41,"0")),IF(ISNUMBER(S19),S19,"0")),""),IF(ISNUMBER(E20),IF(AND(ISNUMBER($F$12),$F$12&gt;=D20,$F$12&lt;E20)=TRUE,IF(Defaults!$M$39=TRUE,'WASCOB 4'!$G$40,IF(Defaults!$M$40=TRUE,'WASCOB 4'!$G$41,"")),IF(ISNUMBER(S19),S19,"0")),""))</f>
        <v/>
      </c>
      <c r="T20" t="str">
        <f>IF(D20&gt;E20,IF(ISNUMBER(E20),IF(AND($F$13&lt;=D20,$F$13&gt;E20)=TRUE,IF(Defaults!$M$39=TRUE,'WASCOB 5'!$G$40,IF(Defaults!$M$40=TRUE,'WASCOB 5'!$G$41,"0")),IF(ISNUMBER(T19),T19,"0")),""),IF(ISNUMBER(E20),IF(AND(ISNUMBER($F$13),$F$13&gt;=D20,$F$13&lt;E20)=TRUE,IF(Defaults!$M$39=TRUE,'WASCOB 5'!$G$40,IF(Defaults!$M$40=TRUE,'WASCOB 5'!$G$41,"")),IF(ISNUMBER(T19),T19,"0")),""))</f>
        <v/>
      </c>
      <c r="U20" t="str">
        <f>IF(D20&gt;E20,IF(ISNUMBER(E20),IF(AND($F$14&lt;=D20,$F$14&gt;E20)=TRUE,IF(Defaults!$M$39=TRUE,'WASCOB 6'!$G$40,IF(Defaults!$M$40=TRUE,'WASCOB 6'!$G$41,"0")),IF(ISNUMBER(U19),U19,"0")),""),IF(ISNUMBER(E20),IF(AND(ISNUMBER($F$14),$F$14&gt;=D20,$F$14&lt;E20)=TRUE,IF(Defaults!$M$39=TRUE,'WASCOB 6'!$G$40,IF(Defaults!$M$40=TRUE,'WASCOB 6'!$G$41,"")),IF(ISNUMBER(U19),U19,"0")),""))</f>
        <v/>
      </c>
    </row>
    <row r="21" spans="1:57" ht="14.25" customHeight="1" x14ac:dyDescent="0.2">
      <c r="A21" s="97">
        <v>5</v>
      </c>
      <c r="B21" s="107"/>
      <c r="C21" s="178"/>
      <c r="D21" s="98" t="str">
        <f t="shared" si="0"/>
        <v/>
      </c>
      <c r="E21" s="155"/>
      <c r="F21" s="96" t="str">
        <f t="shared" si="1"/>
        <v/>
      </c>
      <c r="G21" s="172"/>
      <c r="H21" s="157"/>
      <c r="I21" s="832"/>
      <c r="J21" s="833"/>
      <c r="K21" s="102"/>
      <c r="L21" s="164"/>
      <c r="M21" s="163"/>
      <c r="P21" s="140" t="str">
        <f>IF(D21&gt;E21,IF(ISNUMBER(E21),IF(AND($C$12&lt;=D21,$C$12&gt;E21)=TRUE,IF(Defaults!$M$39=TRUE,'WASCOB 1'!$G$40,IF(Defaults!$M$40=TRUE,'WASCOB 1'!$G$41,"0")),IF(ISNUMBER(P20),P20,"0")),""),IF(ISNUMBER(E21),IF(AND(ISNUMBER($C$12),$C$12&gt;=D21,$C$12&lt;E21)=TRUE,IF(Defaults!$M$39=TRUE,'WASCOB 1'!$G$40,IF(Defaults!$M$40=TRUE,'WASCOB 1'!$G$41,"")),IF(ISNUMBER(P20),P20,"0")),""))</f>
        <v/>
      </c>
      <c r="Q21" s="140" t="str">
        <f>IF(D21&gt;E21,IF(ISNUMBER(E21),IF(AND($C$13&lt;=D21,$C$13&gt;E21)=TRUE,IF(Defaults!$M$39=TRUE,'WASCOB 2'!$G$40,IF(Defaults!$M$40=TRUE,'WASCOB 2'!$G$41,"0")),IF(ISNUMBER(Q20),Q20,"0")),""),IF(ISNUMBER(E21),IF(AND(ISNUMBER($C$13),$C$13&gt;=D21,$C$13&lt;E21)=TRUE,IF(Defaults!$M$39=TRUE,'WASCOB 2'!$G$40,IF(Defaults!$M$40=TRUE,'WASCOB 2'!$G$41,"")),IF(ISNUMBER(Q20),Q20,"0")),""))</f>
        <v/>
      </c>
      <c r="R21" s="140" t="str">
        <f>IF(D21&gt;E21,IF(ISNUMBER(E21),IF(AND($C$14&lt;=D21,$C$14&gt;E21)=TRUE,IF(Defaults!$M$39=TRUE,'WASCOB 3'!$G$40,IF(Defaults!$M$40=TRUE,'WASCOB 3'!$G$41,"0")),IF(ISNUMBER(R20),R20,"0")),""),IF(ISNUMBER(E21),IF(AND(ISNUMBER($C$14),$C$14&gt;=D21,$C$14&lt;E21)=TRUE,IF(Defaults!$M$39=TRUE,'WASCOB 3'!$G$40,IF(Defaults!$M$40=TRUE,'WASCOB 3'!$G$41,"")),IF(ISNUMBER(R20),R20,"0")),""))</f>
        <v/>
      </c>
      <c r="S21" t="str">
        <f>IF(D21&gt;E21,IF(ISNUMBER(E21),IF(AND($F$12&lt;=D21,$F$12&gt;E21)=TRUE,IF(Defaults!$M$39=TRUE,'WASCOB 4'!$G$40,IF(Defaults!$M$40=TRUE,'WASCOB 4'!$G$41,"0")),IF(ISNUMBER(S20),S20,"0")),""),IF(ISNUMBER(E21),IF(AND(ISNUMBER($F$12),$F$12&gt;=D21,$F$12&lt;E21)=TRUE,IF(Defaults!$M$39=TRUE,'WASCOB 4'!$G$40,IF(Defaults!$M$40=TRUE,'WASCOB 4'!$G$41,"")),IF(ISNUMBER(S20),S20,"0")),""))</f>
        <v/>
      </c>
      <c r="T21" t="str">
        <f>IF(D21&gt;E21,IF(ISNUMBER(E21),IF(AND($F$13&lt;=D21,$F$13&gt;E21)=TRUE,IF(Defaults!$M$39=TRUE,'WASCOB 5'!$G$40,IF(Defaults!$M$40=TRUE,'WASCOB 5'!$G$41,"0")),IF(ISNUMBER(T20),T20,"0")),""),IF(ISNUMBER(E21),IF(AND(ISNUMBER($F$13),$F$13&gt;=D21,$F$13&lt;E21)=TRUE,IF(Defaults!$M$39=TRUE,'WASCOB 5'!$G$40,IF(Defaults!$M$40=TRUE,'WASCOB 5'!$G$41,"")),IF(ISNUMBER(T20),T20,"0")),""))</f>
        <v/>
      </c>
      <c r="U21" t="str">
        <f>IF(D21&gt;E21,IF(ISNUMBER(E21),IF(AND($F$14&lt;=D21,$F$14&gt;E21)=TRUE,IF(Defaults!$M$39=TRUE,'WASCOB 6'!$G$40,IF(Defaults!$M$40=TRUE,'WASCOB 6'!$G$41,"0")),IF(ISNUMBER(U20),U20,"0")),""),IF(ISNUMBER(E21),IF(AND(ISNUMBER($F$14),$F$14&gt;=D21,$F$14&lt;E21)=TRUE,IF(Defaults!$M$39=TRUE,'WASCOB 6'!$G$40,IF(Defaults!$M$40=TRUE,'WASCOB 6'!$G$41,"")),IF(ISNUMBER(U20),U20,"0")),""))</f>
        <v/>
      </c>
    </row>
    <row r="22" spans="1:57" ht="14.25" customHeight="1" x14ac:dyDescent="0.2">
      <c r="A22" s="104">
        <v>6</v>
      </c>
      <c r="B22" s="106"/>
      <c r="C22" s="177"/>
      <c r="D22" s="98" t="str">
        <f t="shared" si="0"/>
        <v/>
      </c>
      <c r="E22" s="88"/>
      <c r="F22" s="96" t="str">
        <f t="shared" si="1"/>
        <v/>
      </c>
      <c r="G22" s="23"/>
      <c r="H22" s="156"/>
      <c r="I22" s="29"/>
      <c r="J22" s="103"/>
      <c r="L22" s="163"/>
      <c r="M22" s="163"/>
      <c r="P22" s="140" t="str">
        <f>IF(D22&gt;E22,IF(ISNUMBER(E22),IF(AND($C$12&lt;=D22,$C$12&gt;E22)=TRUE,IF(Defaults!$M$39=TRUE,'WASCOB 1'!$G$40,IF(Defaults!$M$40=TRUE,'WASCOB 1'!$G$41,"0")),IF(ISNUMBER(P21),P21,"0")),""),IF(ISNUMBER(E22),IF(AND(ISNUMBER($C$12),$C$12&gt;=D22,$C$12&lt;E22)=TRUE,IF(Defaults!$M$39=TRUE,'WASCOB 1'!$G$40,IF(Defaults!$M$40=TRUE,'WASCOB 1'!$G$41,"")),IF(ISNUMBER(P21),P21,"0")),""))</f>
        <v/>
      </c>
      <c r="Q22" s="140" t="str">
        <f>IF(D22&gt;E22,IF(ISNUMBER(E22),IF(AND($C$13&lt;=D22,$C$13&gt;E22)=TRUE,IF(Defaults!$M$39=TRUE,'WASCOB 2'!$G$40,IF(Defaults!$M$40=TRUE,'WASCOB 2'!$G$41,"0")),IF(ISNUMBER(Q21),Q21,"0")),""),IF(ISNUMBER(E22),IF(AND(ISNUMBER($C$13),$C$13&gt;=D22,$C$13&lt;E22)=TRUE,IF(Defaults!$M$39=TRUE,'WASCOB 2'!$G$40,IF(Defaults!$M$40=TRUE,'WASCOB 2'!$G$41,"")),IF(ISNUMBER(Q21),Q21,"0")),""))</f>
        <v/>
      </c>
      <c r="R22" s="140" t="str">
        <f>IF(D22&gt;E22,IF(ISNUMBER(E22),IF(AND($C$14&lt;=D22,$C$14&gt;E22)=TRUE,IF(Defaults!$M$39=TRUE,'WASCOB 3'!$G$40,IF(Defaults!$M$40=TRUE,'WASCOB 3'!$G$41,"0")),IF(ISNUMBER(R21),R21,"0")),""),IF(ISNUMBER(E22),IF(AND(ISNUMBER($C$14),$C$14&gt;=D22,$C$14&lt;E22)=TRUE,IF(Defaults!$M$39=TRUE,'WASCOB 3'!$G$40,IF(Defaults!$M$40=TRUE,'WASCOB 3'!$G$41,"")),IF(ISNUMBER(R21),R21,"0")),""))</f>
        <v/>
      </c>
      <c r="S22" t="str">
        <f>IF(D22&gt;E22,IF(ISNUMBER(E22),IF(AND($F$12&lt;=D22,$F$12&gt;E22)=TRUE,IF(Defaults!$M$39=TRUE,'WASCOB 4'!$G$40,IF(Defaults!$M$40=TRUE,'WASCOB 4'!$G$41,"0")),IF(ISNUMBER(S21),S21,"0")),""),IF(ISNUMBER(E22),IF(AND(ISNUMBER($F$12),$F$12&gt;=D22,$F$12&lt;E22)=TRUE,IF(Defaults!$M$39=TRUE,'WASCOB 4'!$G$40,IF(Defaults!$M$40=TRUE,'WASCOB 4'!$G$41,"")),IF(ISNUMBER(S21),S21,"0")),""))</f>
        <v/>
      </c>
      <c r="T22" t="str">
        <f>IF(D22&gt;E22,IF(ISNUMBER(E22),IF(AND($F$13&lt;=D22,$F$13&gt;E22)=TRUE,IF(Defaults!$M$39=TRUE,'WASCOB 5'!$G$40,IF(Defaults!$M$40=TRUE,'WASCOB 5'!$G$41,"0")),IF(ISNUMBER(T21),T21,"0")),""),IF(ISNUMBER(E22),IF(AND(ISNUMBER($F$13),$F$13&gt;=D22,$F$13&lt;E22)=TRUE,IF(Defaults!$M$39=TRUE,'WASCOB 5'!$G$40,IF(Defaults!$M$40=TRUE,'WASCOB 5'!$G$41,"")),IF(ISNUMBER(T21),T21,"0")),""))</f>
        <v/>
      </c>
      <c r="U22" t="str">
        <f>IF(D22&gt;E22,IF(ISNUMBER(E22),IF(AND($F$14&lt;=D22,$F$14&gt;E22)=TRUE,IF(Defaults!$M$39=TRUE,'WASCOB 6'!$G$40,IF(Defaults!$M$40=TRUE,'WASCOB 6'!$G$41,"0")),IF(ISNUMBER(U21),U21,"0")),""),IF(ISNUMBER(E22),IF(AND(ISNUMBER($F$14),$F$14&gt;=D22,$F$14&lt;E22)=TRUE,IF(Defaults!$M$39=TRUE,'WASCOB 6'!$G$40,IF(Defaults!$M$40=TRUE,'WASCOB 6'!$G$41,"")),IF(ISNUMBER(U21),U21,"0")),""))</f>
        <v/>
      </c>
    </row>
    <row r="23" spans="1:57" ht="14.25" customHeight="1" x14ac:dyDescent="0.2">
      <c r="A23" s="104">
        <v>7</v>
      </c>
      <c r="B23" s="106"/>
      <c r="C23" s="177"/>
      <c r="D23" s="98" t="str">
        <f t="shared" si="0"/>
        <v/>
      </c>
      <c r="E23" s="88"/>
      <c r="F23" s="96" t="str">
        <f t="shared" si="1"/>
        <v/>
      </c>
      <c r="G23" s="23"/>
      <c r="H23" s="156"/>
      <c r="I23" s="29"/>
      <c r="J23" s="103"/>
      <c r="L23" s="163"/>
      <c r="M23" s="163"/>
      <c r="P23" s="140" t="str">
        <f>IF(D23&gt;E23,IF(ISNUMBER(E23),IF(AND($C$12&lt;=D23,$C$12&gt;E23)=TRUE,IF(Defaults!$M$39=TRUE,'WASCOB 1'!$G$40,IF(Defaults!$M$40=TRUE,'WASCOB 1'!$G$41,"0")),IF(ISNUMBER(P22),P22,"0")),""),IF(ISNUMBER(E23),IF(AND(ISNUMBER($C$12),$C$12&gt;=D23,$C$12&lt;E23)=TRUE,IF(Defaults!$M$39=TRUE,'WASCOB 1'!$G$40,IF(Defaults!$M$40=TRUE,'WASCOB 1'!$G$41,"")),IF(ISNUMBER(P22),P22,"0")),""))</f>
        <v/>
      </c>
      <c r="Q23" s="140" t="str">
        <f>IF(D23&gt;E23,IF(ISNUMBER(E23),IF(AND($C$13&lt;=D23,$C$13&gt;E23)=TRUE,IF(Defaults!$M$39=TRUE,'WASCOB 2'!$G$40,IF(Defaults!$M$40=TRUE,'WASCOB 2'!$G$41,"0")),IF(ISNUMBER(Q22),Q22,"0")),""),IF(ISNUMBER(E23),IF(AND(ISNUMBER($C$13),$C$13&gt;=D23,$C$13&lt;E23)=TRUE,IF(Defaults!$M$39=TRUE,'WASCOB 2'!$G$40,IF(Defaults!$M$40=TRUE,'WASCOB 2'!$G$41,"")),IF(ISNUMBER(Q22),Q22,"0")),""))</f>
        <v/>
      </c>
      <c r="R23" s="140" t="str">
        <f>IF(D23&gt;E23,IF(ISNUMBER(E23),IF(AND($C$14&lt;=D23,$C$14&gt;E23)=TRUE,IF(Defaults!$M$39=TRUE,'WASCOB 3'!$G$40,IF(Defaults!$M$40=TRUE,'WASCOB 3'!$G$41,"0")),IF(ISNUMBER(R22),R22,"0")),""),IF(ISNUMBER(E23),IF(AND(ISNUMBER($C$14),$C$14&gt;=D23,$C$14&lt;E23)=TRUE,IF(Defaults!$M$39=TRUE,'WASCOB 3'!$G$40,IF(Defaults!$M$40=TRUE,'WASCOB 3'!$G$41,"")),IF(ISNUMBER(R22),R22,"0")),""))</f>
        <v/>
      </c>
      <c r="S23" t="str">
        <f>IF(D23&gt;E23,IF(ISNUMBER(E23),IF(AND($F$12&lt;=D23,$F$12&gt;E23)=TRUE,IF(Defaults!$M$39=TRUE,'WASCOB 4'!$G$40,IF(Defaults!$M$40=TRUE,'WASCOB 4'!$G$41,"0")),IF(ISNUMBER(S22),S22,"0")),""),IF(ISNUMBER(E23),IF(AND(ISNUMBER($F$12),$F$12&gt;=D23,$F$12&lt;E23)=TRUE,IF(Defaults!$M$39=TRUE,'WASCOB 4'!$G$40,IF(Defaults!$M$40=TRUE,'WASCOB 4'!$G$41,"")),IF(ISNUMBER(S22),S22,"0")),""))</f>
        <v/>
      </c>
      <c r="T23" t="str">
        <f>IF(D23&gt;E23,IF(ISNUMBER(E23),IF(AND($F$13&lt;=D23,$F$13&gt;E23)=TRUE,IF(Defaults!$M$39=TRUE,'WASCOB 5'!$G$40,IF(Defaults!$M$40=TRUE,'WASCOB 5'!$G$41,"0")),IF(ISNUMBER(T22),T22,"0")),""),IF(ISNUMBER(E23),IF(AND(ISNUMBER($F$13),$F$13&gt;=D23,$F$13&lt;E23)=TRUE,IF(Defaults!$M$39=TRUE,'WASCOB 5'!$G$40,IF(Defaults!$M$40=TRUE,'WASCOB 5'!$G$41,"")),IF(ISNUMBER(T22),T22,"0")),""))</f>
        <v/>
      </c>
      <c r="U23" t="str">
        <f>IF(D23&gt;E23,IF(ISNUMBER(E23),IF(AND($F$14&lt;=D23,$F$14&gt;E23)=TRUE,IF(Defaults!$M$39=TRUE,'WASCOB 6'!$G$40,IF(Defaults!$M$40=TRUE,'WASCOB 6'!$G$41,"0")),IF(ISNUMBER(U22),U22,"0")),""),IF(ISNUMBER(E23),IF(AND(ISNUMBER($F$14),$F$14&gt;=D23,$F$14&lt;E23)=TRUE,IF(Defaults!$M$39=TRUE,'WASCOB 6'!$G$40,IF(Defaults!$M$40=TRUE,'WASCOB 6'!$G$41,"")),IF(ISNUMBER(U22),U22,"0")),""))</f>
        <v/>
      </c>
    </row>
    <row r="24" spans="1:57" ht="14.25" customHeight="1" x14ac:dyDescent="0.2">
      <c r="A24" s="104">
        <v>8</v>
      </c>
      <c r="B24" s="106"/>
      <c r="C24" s="177"/>
      <c r="D24" s="98" t="str">
        <f t="shared" si="0"/>
        <v/>
      </c>
      <c r="E24" s="88"/>
      <c r="F24" s="96" t="str">
        <f t="shared" si="1"/>
        <v/>
      </c>
      <c r="G24" s="23"/>
      <c r="H24" s="156"/>
      <c r="I24" s="29"/>
      <c r="J24" s="103"/>
      <c r="L24" s="163"/>
      <c r="M24" s="163"/>
      <c r="P24" s="140" t="str">
        <f>IF(D24&gt;E24,IF(ISNUMBER(E24),IF(AND($C$12&lt;=D24,$C$12&gt;E24)=TRUE,IF(Defaults!$M$39=TRUE,'WASCOB 1'!$G$40,IF(Defaults!$M$40=TRUE,'WASCOB 1'!$G$41,"0")),IF(ISNUMBER(P23),P23,"0")),""),IF(ISNUMBER(E24),IF(AND(ISNUMBER($C$12),$C$12&gt;=D24,$C$12&lt;E24)=TRUE,IF(Defaults!$M$39=TRUE,'WASCOB 1'!$G$40,IF(Defaults!$M$40=TRUE,'WASCOB 1'!$G$41,"")),IF(ISNUMBER(P23),P23,"0")),""))</f>
        <v/>
      </c>
      <c r="Q24" s="140" t="str">
        <f>IF(D24&gt;E24,IF(ISNUMBER(E24),IF(AND($C$13&lt;=D24,$C$13&gt;E24)=TRUE,IF(Defaults!$M$39=TRUE,'WASCOB 2'!$G$40,IF(Defaults!$M$40=TRUE,'WASCOB 2'!$G$41,"0")),IF(ISNUMBER(Q23),Q23,"0")),""),IF(ISNUMBER(E24),IF(AND(ISNUMBER($C$13),$C$13&gt;=D24,$C$13&lt;E24)=TRUE,IF(Defaults!$M$39=TRUE,'WASCOB 2'!$G$40,IF(Defaults!$M$40=TRUE,'WASCOB 2'!$G$41,"")),IF(ISNUMBER(Q23),Q23,"0")),""))</f>
        <v/>
      </c>
      <c r="R24" s="140" t="str">
        <f>IF(D24&gt;E24,IF(ISNUMBER(E24),IF(AND($C$14&lt;=D24,$C$14&gt;E24)=TRUE,IF(Defaults!$M$39=TRUE,'WASCOB 3'!$G$40,IF(Defaults!$M$40=TRUE,'WASCOB 3'!$G$41,"0")),IF(ISNUMBER(R23),R23,"0")),""),IF(ISNUMBER(E24),IF(AND(ISNUMBER($C$14),$C$14&gt;=D24,$C$14&lt;E24)=TRUE,IF(Defaults!$M$39=TRUE,'WASCOB 3'!$G$40,IF(Defaults!$M$40=TRUE,'WASCOB 3'!$G$41,"")),IF(ISNUMBER(R23),R23,"0")),""))</f>
        <v/>
      </c>
      <c r="S24" t="str">
        <f>IF(D24&gt;E24,IF(ISNUMBER(E24),IF(AND($F$12&lt;=D24,$F$12&gt;E24)=TRUE,IF(Defaults!$M$39=TRUE,'WASCOB 4'!$G$40,IF(Defaults!$M$40=TRUE,'WASCOB 4'!$G$41,"0")),IF(ISNUMBER(S23),S23,"0")),""),IF(ISNUMBER(E24),IF(AND(ISNUMBER($F$12),$F$12&gt;=D24,$F$12&lt;E24)=TRUE,IF(Defaults!$M$39=TRUE,'WASCOB 4'!$G$40,IF(Defaults!$M$40=TRUE,'WASCOB 4'!$G$41,"")),IF(ISNUMBER(S23),S23,"0")),""))</f>
        <v/>
      </c>
      <c r="T24" t="str">
        <f>IF(D24&gt;E24,IF(ISNUMBER(E24),IF(AND($F$13&lt;=D24,$F$13&gt;E24)=TRUE,IF(Defaults!$M$39=TRUE,'WASCOB 5'!$G$40,IF(Defaults!$M$40=TRUE,'WASCOB 5'!$G$41,"0")),IF(ISNUMBER(T23),T23,"0")),""),IF(ISNUMBER(E24),IF(AND(ISNUMBER($F$13),$F$13&gt;=D24,$F$13&lt;E24)=TRUE,IF(Defaults!$M$39=TRUE,'WASCOB 5'!$G$40,IF(Defaults!$M$40=TRUE,'WASCOB 5'!$G$41,"")),IF(ISNUMBER(T23),T23,"0")),""))</f>
        <v/>
      </c>
      <c r="U24" t="str">
        <f>IF(D24&gt;E24,IF(ISNUMBER(E24),IF(AND($F$14&lt;=D24,$F$14&gt;E24)=TRUE,IF(Defaults!$M$39=TRUE,'WASCOB 6'!$G$40,IF(Defaults!$M$40=TRUE,'WASCOB 6'!$G$41,"0")),IF(ISNUMBER(U23),U23,"0")),""),IF(ISNUMBER(E24),IF(AND(ISNUMBER($F$14),$F$14&gt;=D24,$F$14&lt;E24)=TRUE,IF(Defaults!$M$39=TRUE,'WASCOB 6'!$G$40,IF(Defaults!$M$40=TRUE,'WASCOB 6'!$G$41,"")),IF(ISNUMBER(U23),U23,"0")),""))</f>
        <v/>
      </c>
    </row>
    <row r="25" spans="1:57" ht="14.25" customHeight="1" x14ac:dyDescent="0.2">
      <c r="A25" s="104">
        <v>9</v>
      </c>
      <c r="B25" s="106"/>
      <c r="C25" s="177"/>
      <c r="D25" s="98" t="str">
        <f t="shared" si="0"/>
        <v/>
      </c>
      <c r="E25" s="88"/>
      <c r="F25" s="96" t="str">
        <f t="shared" si="1"/>
        <v/>
      </c>
      <c r="G25" s="23"/>
      <c r="H25" s="156"/>
      <c r="I25" s="29"/>
      <c r="J25" s="103"/>
      <c r="L25" s="163"/>
      <c r="M25" s="163"/>
      <c r="P25" s="140" t="str">
        <f>IF(D25&gt;E25,IF(ISNUMBER(E25),IF(AND($C$12&lt;=D25,$C$12&gt;E25)=TRUE,IF(Defaults!$M$39=TRUE,'WASCOB 1'!$G$40,IF(Defaults!$M$40=TRUE,'WASCOB 1'!$G$41,"0")),IF(ISNUMBER(P24),P24,"0")),""),IF(ISNUMBER(E25),IF(AND(ISNUMBER($C$12),$C$12&gt;=D25,$C$12&lt;E25)=TRUE,IF(Defaults!$M$39=TRUE,'WASCOB 1'!$G$40,IF(Defaults!$M$40=TRUE,'WASCOB 1'!$G$41,"")),IF(ISNUMBER(P24),P24,"0")),""))</f>
        <v/>
      </c>
      <c r="Q25" s="140" t="str">
        <f>IF(D25&gt;E25,IF(ISNUMBER(E25),IF(AND($C$13&lt;=D25,$C$13&gt;E25)=TRUE,IF(Defaults!$M$39=TRUE,'WASCOB 2'!$G$40,IF(Defaults!$M$40=TRUE,'WASCOB 2'!$G$41,"0")),IF(ISNUMBER(Q24),Q24,"0")),""),IF(ISNUMBER(E25),IF(AND(ISNUMBER($C$13),$C$13&gt;=D25,$C$13&lt;E25)=TRUE,IF(Defaults!$M$39=TRUE,'WASCOB 2'!$G$40,IF(Defaults!$M$40=TRUE,'WASCOB 2'!$G$41,"")),IF(ISNUMBER(Q24),Q24,"0")),""))</f>
        <v/>
      </c>
      <c r="R25" s="140" t="str">
        <f>IF(D25&gt;E25,IF(ISNUMBER(E25),IF(AND($C$14&lt;=D25,$C$14&gt;E25)=TRUE,IF(Defaults!$M$39=TRUE,'WASCOB 3'!$G$40,IF(Defaults!$M$40=TRUE,'WASCOB 3'!$G$41,"0")),IF(ISNUMBER(R24),R24,"0")),""),IF(ISNUMBER(E25),IF(AND(ISNUMBER($C$14),$C$14&gt;=D25,$C$14&lt;E25)=TRUE,IF(Defaults!$M$39=TRUE,'WASCOB 3'!$G$40,IF(Defaults!$M$40=TRUE,'WASCOB 3'!$G$41,"")),IF(ISNUMBER(R24),R24,"0")),""))</f>
        <v/>
      </c>
      <c r="S25" t="str">
        <f>IF(D25&gt;E25,IF(ISNUMBER(E25),IF(AND($F$12&lt;=D25,$F$12&gt;E25)=TRUE,IF(Defaults!$M$39=TRUE,'WASCOB 4'!$G$40,IF(Defaults!$M$40=TRUE,'WASCOB 4'!$G$41,"0")),IF(ISNUMBER(S24),S24,"0")),""),IF(ISNUMBER(E25),IF(AND(ISNUMBER($F$12),$F$12&gt;=D25,$F$12&lt;E25)=TRUE,IF(Defaults!$M$39=TRUE,'WASCOB 4'!$G$40,IF(Defaults!$M$40=TRUE,'WASCOB 4'!$G$41,"")),IF(ISNUMBER(S24),S24,"0")),""))</f>
        <v/>
      </c>
      <c r="T25" t="str">
        <f>IF(D25&gt;E25,IF(ISNUMBER(E25),IF(AND($F$13&lt;=D25,$F$13&gt;E25)=TRUE,IF(Defaults!$M$39=TRUE,'WASCOB 5'!$G$40,IF(Defaults!$M$40=TRUE,'WASCOB 5'!$G$41,"0")),IF(ISNUMBER(T24),T24,"0")),""),IF(ISNUMBER(E25),IF(AND(ISNUMBER($F$13),$F$13&gt;=D25,$F$13&lt;E25)=TRUE,IF(Defaults!$M$39=TRUE,'WASCOB 5'!$G$40,IF(Defaults!$M$40=TRUE,'WASCOB 5'!$G$41,"")),IF(ISNUMBER(T24),T24,"0")),""))</f>
        <v/>
      </c>
      <c r="U25" t="str">
        <f>IF(D25&gt;E25,IF(ISNUMBER(E25),IF(AND($F$14&lt;=D25,$F$14&gt;E25)=TRUE,IF(Defaults!$M$39=TRUE,'WASCOB 6'!$G$40,IF(Defaults!$M$40=TRUE,'WASCOB 6'!$G$41,"0")),IF(ISNUMBER(U24),U24,"0")),""),IF(ISNUMBER(E25),IF(AND(ISNUMBER($F$14),$F$14&gt;=D25,$F$14&lt;E25)=TRUE,IF(Defaults!$M$39=TRUE,'WASCOB 6'!$G$40,IF(Defaults!$M$40=TRUE,'WASCOB 6'!$G$41,"")),IF(ISNUMBER(U24),U24,"0")),""))</f>
        <v/>
      </c>
      <c r="AF25" s="402"/>
      <c r="AG25" s="402" t="s">
        <v>143</v>
      </c>
      <c r="AH25" s="387" t="s">
        <v>301</v>
      </c>
      <c r="AI25" s="387" t="s">
        <v>284</v>
      </c>
      <c r="AJ25" s="387"/>
      <c r="AK25" s="402"/>
      <c r="AL25" s="402"/>
      <c r="AM25" s="402"/>
      <c r="AN25" s="402"/>
      <c r="AO25" s="402"/>
      <c r="AP25" s="402"/>
      <c r="AQ25" s="402"/>
      <c r="AR25" s="402"/>
      <c r="AS25" s="402"/>
      <c r="AT25" s="402"/>
      <c r="AU25" s="402"/>
      <c r="AV25" s="402"/>
      <c r="AW25" s="402"/>
      <c r="AX25" s="402"/>
      <c r="AY25" s="402"/>
      <c r="AZ25" s="402"/>
      <c r="BA25" s="402"/>
      <c r="BB25" s="402"/>
      <c r="BC25" s="402"/>
      <c r="BD25" s="402"/>
      <c r="BE25" s="402" t="s">
        <v>291</v>
      </c>
    </row>
    <row r="26" spans="1:57" ht="15.75" customHeight="1" x14ac:dyDescent="0.2">
      <c r="A26" s="104">
        <v>10</v>
      </c>
      <c r="B26" s="108"/>
      <c r="C26" s="179"/>
      <c r="D26" s="98" t="str">
        <f t="shared" si="0"/>
        <v/>
      </c>
      <c r="E26" s="88"/>
      <c r="F26" s="96" t="str">
        <f t="shared" si="1"/>
        <v/>
      </c>
      <c r="G26" s="23"/>
      <c r="H26" s="156"/>
      <c r="I26" s="109"/>
      <c r="J26" s="101"/>
      <c r="L26" s="163"/>
      <c r="M26" s="163"/>
      <c r="P26" s="140" t="str">
        <f>IF(D26&gt;E26,IF(ISNUMBER(E26),IF(AND($C$12&lt;=D26,$C$12&gt;E26)=TRUE,IF(Defaults!$M$39=TRUE,'WASCOB 1'!$G$40,IF(Defaults!$M$40=TRUE,'WASCOB 1'!$G$41,"0")),IF(ISNUMBER(P25),P25,"0")),""),IF(ISNUMBER(E26),IF(AND(ISNUMBER($C$12),$C$12&gt;=D26,$C$12&lt;E26)=TRUE,IF(Defaults!$M$39=TRUE,'WASCOB 1'!$G$40,IF(Defaults!$M$40=TRUE,'WASCOB 1'!$G$41,"")),IF(ISNUMBER(P25),P25,"0")),""))</f>
        <v/>
      </c>
      <c r="Q26" s="140" t="str">
        <f>IF(D26&gt;E26,IF(ISNUMBER(E26),IF(AND($C$13&lt;=D26,$C$13&gt;E26)=TRUE,IF(Defaults!$M$39=TRUE,'WASCOB 2'!$G$40,IF(Defaults!$M$40=TRUE,'WASCOB 2'!$G$41,"0")),IF(ISNUMBER(Q25),Q25,"0")),""),IF(ISNUMBER(E26),IF(AND(ISNUMBER($C$13),$C$13&gt;=D26,$C$13&lt;E26)=TRUE,IF(Defaults!$M$39=TRUE,'WASCOB 2'!$G$40,IF(Defaults!$M$40=TRUE,'WASCOB 2'!$G$41,"")),IF(ISNUMBER(Q25),Q25,"0")),""))</f>
        <v/>
      </c>
      <c r="R26" s="140" t="str">
        <f>IF(D26&gt;E26,IF(ISNUMBER(E26),IF(AND($C$14&lt;=D26,$C$14&gt;E26)=TRUE,IF(Defaults!$M$39=TRUE,'WASCOB 3'!$G$40,IF(Defaults!$M$40=TRUE,'WASCOB 3'!$G$41,"0")),IF(ISNUMBER(R25),R25,"0")),""),IF(ISNUMBER(E26),IF(AND(ISNUMBER($C$14),$C$14&gt;=D26,$C$14&lt;E26)=TRUE,IF(Defaults!$M$39=TRUE,'WASCOB 3'!$G$40,IF(Defaults!$M$40=TRUE,'WASCOB 3'!$G$41,"")),IF(ISNUMBER(R25),R25,"0")),""))</f>
        <v/>
      </c>
      <c r="S26" t="str">
        <f>IF(D26&gt;E26,IF(ISNUMBER(E26),IF(AND($F$12&lt;=D26,$F$12&gt;E26)=TRUE,IF(Defaults!$M$39=TRUE,'WASCOB 4'!$G$40,IF(Defaults!$M$40=TRUE,'WASCOB 4'!$G$41,"0")),IF(ISNUMBER(S25),S25,"0")),""),IF(ISNUMBER(E26),IF(AND(ISNUMBER($F$12),$F$12&gt;=D26,$F$12&lt;E26)=TRUE,IF(Defaults!$M$39=TRUE,'WASCOB 4'!$G$40,IF(Defaults!$M$40=TRUE,'WASCOB 4'!$G$41,"")),IF(ISNUMBER(S25),S25,"0")),""))</f>
        <v/>
      </c>
      <c r="T26" t="str">
        <f>IF(D26&gt;E26,IF(ISNUMBER(E26),IF(AND($F$13&lt;=D26,$F$13&gt;E26)=TRUE,IF(Defaults!$M$39=TRUE,'WASCOB 5'!$G$40,IF(Defaults!$M$40=TRUE,'WASCOB 5'!$G$41,"0")),IF(ISNUMBER(T25),T25,"0")),""),IF(ISNUMBER(E26),IF(AND(ISNUMBER($F$13),$F$13&gt;=D26,$F$13&lt;E26)=TRUE,IF(Defaults!$M$39=TRUE,'WASCOB 5'!$G$40,IF(Defaults!$M$40=TRUE,'WASCOB 5'!$G$41,"")),IF(ISNUMBER(T25),T25,"0")),""))</f>
        <v/>
      </c>
      <c r="U26" t="str">
        <f>IF(D26&gt;E26,IF(ISNUMBER(E26),IF(AND($F$14&lt;=D26,$F$14&gt;E26)=TRUE,IF(Defaults!$M$39=TRUE,'WASCOB 6'!$G$40,IF(Defaults!$M$40=TRUE,'WASCOB 6'!$G$41,"0")),IF(ISNUMBER(U25),U25,"0")),""),IF(ISNUMBER(E26),IF(AND(ISNUMBER($F$14),$F$14&gt;=D26,$F$14&lt;E26)=TRUE,IF(Defaults!$M$39=TRUE,'WASCOB 6'!$G$40,IF(Defaults!$M$40=TRUE,'WASCOB 6'!$G$41,"")),IF(ISNUMBER(U25),U25,"0")),""))</f>
        <v/>
      </c>
      <c r="AF26" s="403" t="str">
        <f>AH26</f>
        <v/>
      </c>
      <c r="AG26" s="402"/>
      <c r="AH26" s="404" t="str">
        <f>IF(ISNUMBER(D17),D17,"")</f>
        <v/>
      </c>
      <c r="AI26" s="140" t="str">
        <f>IF(ISNUMBER(D17),VLOOKUP(AH26,$D$17:$H$26,5,FALSE),"")</f>
        <v/>
      </c>
      <c r="AK26" s="402"/>
      <c r="AL26" s="402" t="str">
        <f t="shared" ref="AL26:AL31" si="2">IF(AND(ISNUMBER(AH26),ISNUMBER(AH25)),IF(ISNUMBER(AH27),"","OUTLET"),"")</f>
        <v/>
      </c>
      <c r="AM26" s="405" t="str">
        <f>IF(AL26="OUTLET",$AG$39,"")</f>
        <v/>
      </c>
      <c r="AN26" s="402"/>
      <c r="AO26" s="402"/>
      <c r="AP26" s="402"/>
      <c r="AQ26" s="402"/>
      <c r="AR26" s="402"/>
      <c r="AS26" s="402"/>
      <c r="AT26" s="402"/>
      <c r="AU26" s="402"/>
      <c r="AV26" s="402"/>
      <c r="AW26" s="402"/>
      <c r="AX26" s="402" t="str">
        <f>AG40</f>
        <v/>
      </c>
      <c r="AY26" s="406"/>
      <c r="AZ26" s="406">
        <f>AG39</f>
        <v>0</v>
      </c>
      <c r="BA26" s="402" t="str">
        <f>IF(ISNUMBER(AX26),VLOOKUP(AX26,$AF$26:$AG$36,2,FALSE),"")</f>
        <v/>
      </c>
      <c r="BB26" s="402" t="str">
        <f>IF(ISNUMBER(BA26),IF(BA26&gt;0,(VLOOKUP(BA26,$A$33:$C$42,2,FALSE)),""),"")</f>
        <v/>
      </c>
      <c r="BC26" s="402" t="str">
        <f>IF(ISNUMBER(BA26),IF(BA26&gt;0,(VLOOKUP(BA26,$A$33:$C$42,3,FALSE)),""),"")</f>
        <v/>
      </c>
      <c r="BD26" s="402" t="str">
        <f>IF(BC26&gt;BB26,BC26,BB26)</f>
        <v/>
      </c>
      <c r="BE26" s="407" t="str">
        <f>VLOOKUP(AX27,$AH$26:$AI$36,2,FALSE)</f>
        <v/>
      </c>
    </row>
    <row r="27" spans="1:57" x14ac:dyDescent="0.2">
      <c r="F27" s="100"/>
      <c r="G27" s="6"/>
      <c r="H27" s="6"/>
      <c r="I27" s="6"/>
      <c r="J27" s="6"/>
      <c r="AF27" s="403" t="str">
        <f t="shared" ref="AF27:AF36" si="3">AH27</f>
        <v/>
      </c>
      <c r="AG27" s="402">
        <v>1</v>
      </c>
      <c r="AH27" s="404" t="str">
        <f>IF(ISNUMBER(E17),E17,"")</f>
        <v/>
      </c>
      <c r="AI27" s="140" t="str">
        <f t="shared" ref="AI27:AI34" si="4">IF(ISNUMBER(D18),VLOOKUP(AH27,$D$17:$H$26,5,FALSE),"")</f>
        <v/>
      </c>
      <c r="AK27" s="402"/>
      <c r="AL27" s="402" t="str">
        <f t="shared" si="2"/>
        <v/>
      </c>
      <c r="AM27" s="402" t="str">
        <f t="shared" ref="AM27:AM38" si="5">IF(AL27="OUTLET",$AG$39,"")</f>
        <v/>
      </c>
      <c r="AN27" s="408" t="str">
        <f>IF(AL27="OUTLET",AH26,"")</f>
        <v/>
      </c>
      <c r="AO27" s="402"/>
      <c r="AP27" s="402"/>
      <c r="AQ27" s="402"/>
      <c r="AR27" s="402"/>
      <c r="AS27" s="402"/>
      <c r="AT27" s="402"/>
      <c r="AU27" s="402"/>
      <c r="AV27" s="402"/>
      <c r="AW27" s="402"/>
      <c r="AX27" s="402" t="str">
        <f>IF(COUNT(AN$26:AN$36)&gt;0,AN$37,"")</f>
        <v/>
      </c>
      <c r="AY27" s="402" t="str">
        <f>IF(ISNUMBER(AX27),VLOOKUP(AX27,$AH$26:$AI$36,2,FALSE),"")</f>
        <v/>
      </c>
      <c r="AZ27" s="402" t="str">
        <f>IF(ISNUMBER(AY27),AZ26+(AY27*ABS((AX27-AX26))),"")</f>
        <v/>
      </c>
      <c r="BA27" s="402" t="str">
        <f>IF(ISNUMBER(AX27),VLOOKUP(AX27,$AF$26:$AG$36,2,FALSE),"")</f>
        <v/>
      </c>
      <c r="BB27" s="402" t="str">
        <f t="shared" ref="BB27:BB36" si="6">IF(ISNUMBER(BA27),IF(BA27&gt;0,(VLOOKUP(BA27,$A$33:$C$42,2,FALSE)),""),"")</f>
        <v/>
      </c>
      <c r="BC27" s="402" t="str">
        <f t="shared" ref="BC27:BC36" si="7">IF(ISNUMBER(BA27),IF(BA27&gt;0,(VLOOKUP(BA27,$A$33:$C$42,3,FALSE)),""),"")</f>
        <v/>
      </c>
      <c r="BD27" s="402" t="str">
        <f t="shared" ref="BD27:BD36" si="8">IF(BC27&gt;BB27,BC27,BB27)</f>
        <v/>
      </c>
      <c r="BE27" s="407" t="str">
        <f t="shared" ref="BE27:BE35" si="9">VLOOKUP(AX28,$AH$26:$AI$36,2,FALSE)</f>
        <v/>
      </c>
    </row>
    <row r="28" spans="1:57" x14ac:dyDescent="0.2">
      <c r="A28" s="844" t="s">
        <v>300</v>
      </c>
      <c r="B28" s="844"/>
      <c r="C28" s="844"/>
      <c r="D28" s="845"/>
      <c r="E28" s="401"/>
      <c r="F28" s="100"/>
      <c r="G28" s="3"/>
      <c r="H28" s="6"/>
      <c r="I28" s="6"/>
      <c r="J28" s="6"/>
      <c r="AF28" s="403" t="str">
        <f t="shared" si="3"/>
        <v/>
      </c>
      <c r="AG28" s="402">
        <v>2</v>
      </c>
      <c r="AH28" s="404" t="str">
        <f t="shared" ref="AH28:AH36" si="10">IF(ISNUMBER(E18),E18,"")</f>
        <v/>
      </c>
      <c r="AI28" s="140" t="str">
        <f t="shared" si="4"/>
        <v/>
      </c>
      <c r="AK28" s="402"/>
      <c r="AL28" s="402" t="str">
        <f t="shared" si="2"/>
        <v/>
      </c>
      <c r="AM28" s="402" t="str">
        <f t="shared" si="5"/>
        <v/>
      </c>
      <c r="AN28" s="402" t="str">
        <f t="shared" ref="AN28:AN36" si="11">IF(AL28="OUTLET",AH27,"")</f>
        <v/>
      </c>
      <c r="AO28" s="408" t="str">
        <f t="shared" ref="AO28:AO36" si="12">IF(AL28="OUTLET",AH26,"")</f>
        <v/>
      </c>
      <c r="AP28" s="402"/>
      <c r="AQ28" s="402"/>
      <c r="AR28" s="402"/>
      <c r="AS28" s="402"/>
      <c r="AT28" s="402"/>
      <c r="AU28" s="402"/>
      <c r="AV28" s="402"/>
      <c r="AW28" s="402"/>
      <c r="AX28" s="402" t="str">
        <f>IF(COUNT(AO$28:AO$36)&gt;0,AO$37,"")</f>
        <v/>
      </c>
      <c r="AY28" s="402" t="str">
        <f t="shared" ref="AY28:AY36" si="13">IF(ISNUMBER(AX28),VLOOKUP(AX28,$AH$26:$AI$36,2,FALSE),"")</f>
        <v/>
      </c>
      <c r="AZ28" s="402" t="str">
        <f>IF(ISNUMBER(AY28),AZ27+(AY28*ABS((AX28-AX27))),"")</f>
        <v/>
      </c>
      <c r="BA28" s="402" t="str">
        <f t="shared" ref="BA28:BA36" si="14">IF(ISNUMBER(AX28),VLOOKUP(AX28,$AF$26:$AG$36,2,FALSE),"")</f>
        <v/>
      </c>
      <c r="BB28" s="402" t="str">
        <f t="shared" si="6"/>
        <v/>
      </c>
      <c r="BC28" s="402" t="str">
        <f t="shared" si="7"/>
        <v/>
      </c>
      <c r="BD28" s="402" t="str">
        <f t="shared" si="8"/>
        <v/>
      </c>
      <c r="BE28" s="407" t="str">
        <f t="shared" si="9"/>
        <v/>
      </c>
    </row>
    <row r="29" spans="1:57" x14ac:dyDescent="0.2">
      <c r="F29" s="100"/>
      <c r="G29" s="6"/>
      <c r="H29" s="6"/>
      <c r="I29" s="7"/>
      <c r="J29" s="6"/>
      <c r="AF29" s="403" t="str">
        <f t="shared" si="3"/>
        <v/>
      </c>
      <c r="AG29" s="402">
        <v>3</v>
      </c>
      <c r="AH29" s="404" t="str">
        <f t="shared" si="10"/>
        <v/>
      </c>
      <c r="AI29" s="140" t="str">
        <f t="shared" si="4"/>
        <v/>
      </c>
      <c r="AK29" s="402"/>
      <c r="AL29" s="402" t="str">
        <f t="shared" si="2"/>
        <v/>
      </c>
      <c r="AM29" s="402" t="str">
        <f t="shared" si="5"/>
        <v/>
      </c>
      <c r="AN29" s="402" t="str">
        <f t="shared" si="11"/>
        <v/>
      </c>
      <c r="AO29" s="402" t="str">
        <f t="shared" si="12"/>
        <v/>
      </c>
      <c r="AP29" s="408" t="str">
        <f t="shared" ref="AP29:AP36" si="15">IF(AL29="OUTLET",AH26,"")</f>
        <v/>
      </c>
      <c r="AQ29" s="402"/>
      <c r="AR29" s="402"/>
      <c r="AS29" s="402"/>
      <c r="AT29" s="402"/>
      <c r="AU29" s="402"/>
      <c r="AV29" s="402"/>
      <c r="AW29" s="402"/>
      <c r="AX29" s="402" t="str">
        <f>IF(COUNT(AP$29:AP$36)&gt;0,AP$37,"")</f>
        <v/>
      </c>
      <c r="AY29" s="402" t="str">
        <f t="shared" si="13"/>
        <v/>
      </c>
      <c r="AZ29" s="402" t="str">
        <f t="shared" ref="AZ29:AZ36" si="16">IF(ISNUMBER(AY29),AZ28+(AY29*ABS((AX29-AX28))),"")</f>
        <v/>
      </c>
      <c r="BA29" s="402" t="str">
        <f t="shared" si="14"/>
        <v/>
      </c>
      <c r="BB29" s="402" t="str">
        <f t="shared" si="6"/>
        <v/>
      </c>
      <c r="BC29" s="402" t="str">
        <f t="shared" si="7"/>
        <v/>
      </c>
      <c r="BD29" s="402" t="str">
        <f t="shared" si="8"/>
        <v/>
      </c>
      <c r="BE29" s="407" t="str">
        <f t="shared" si="9"/>
        <v/>
      </c>
    </row>
    <row r="30" spans="1:57" x14ac:dyDescent="0.2">
      <c r="F30" s="100"/>
      <c r="G30" s="7"/>
      <c r="H30" s="90"/>
      <c r="I30" s="6"/>
      <c r="J30" s="6"/>
      <c r="AF30" s="403" t="str">
        <f t="shared" si="3"/>
        <v/>
      </c>
      <c r="AG30" s="402">
        <v>4</v>
      </c>
      <c r="AH30" s="404" t="str">
        <f t="shared" si="10"/>
        <v/>
      </c>
      <c r="AI30" s="140" t="str">
        <f t="shared" si="4"/>
        <v/>
      </c>
      <c r="AK30" s="402"/>
      <c r="AL30" s="402" t="str">
        <f t="shared" si="2"/>
        <v/>
      </c>
      <c r="AM30" s="402" t="str">
        <f t="shared" si="5"/>
        <v/>
      </c>
      <c r="AN30" s="402" t="str">
        <f t="shared" si="11"/>
        <v/>
      </c>
      <c r="AO30" s="402" t="str">
        <f t="shared" si="12"/>
        <v/>
      </c>
      <c r="AP30" s="402" t="str">
        <f t="shared" si="15"/>
        <v/>
      </c>
      <c r="AQ30" s="408" t="str">
        <f t="shared" ref="AQ30:AQ36" si="17">IF(AL30="OUTLET",AH26,"")</f>
        <v/>
      </c>
      <c r="AR30" s="402"/>
      <c r="AS30" s="402"/>
      <c r="AT30" s="402"/>
      <c r="AU30" s="402"/>
      <c r="AV30" s="402"/>
      <c r="AW30" s="402"/>
      <c r="AX30" s="402" t="str">
        <f>IF(COUNT(AQ$30:AQ$36)&gt;0,AQ$37,"")</f>
        <v/>
      </c>
      <c r="AY30" s="402" t="str">
        <f t="shared" si="13"/>
        <v/>
      </c>
      <c r="AZ30" s="402" t="str">
        <f t="shared" si="16"/>
        <v/>
      </c>
      <c r="BA30" s="402" t="str">
        <f t="shared" si="14"/>
        <v/>
      </c>
      <c r="BB30" s="402" t="str">
        <f t="shared" si="6"/>
        <v/>
      </c>
      <c r="BC30" s="402" t="str">
        <f t="shared" si="7"/>
        <v/>
      </c>
      <c r="BD30" s="402" t="str">
        <f t="shared" si="8"/>
        <v/>
      </c>
      <c r="BE30" s="407" t="str">
        <f t="shared" si="9"/>
        <v/>
      </c>
    </row>
    <row r="31" spans="1:57" ht="12.75" customHeight="1" x14ac:dyDescent="0.2">
      <c r="A31" s="836" t="s">
        <v>143</v>
      </c>
      <c r="B31" s="838" t="s">
        <v>181</v>
      </c>
      <c r="C31" s="839"/>
      <c r="D31" s="836" t="s">
        <v>142</v>
      </c>
      <c r="E31" s="180" t="s">
        <v>188</v>
      </c>
      <c r="F31" s="182" t="s">
        <v>177</v>
      </c>
      <c r="G31" s="184" t="s">
        <v>185</v>
      </c>
      <c r="H31" s="184" t="s">
        <v>183</v>
      </c>
      <c r="I31" s="840" t="s">
        <v>179</v>
      </c>
      <c r="J31" s="841"/>
      <c r="AF31" s="403" t="str">
        <f t="shared" si="3"/>
        <v/>
      </c>
      <c r="AG31" s="402">
        <v>5</v>
      </c>
      <c r="AH31" s="404" t="str">
        <f t="shared" si="10"/>
        <v/>
      </c>
      <c r="AI31" s="140" t="str">
        <f t="shared" si="4"/>
        <v/>
      </c>
      <c r="AK31" s="402"/>
      <c r="AL31" s="402" t="str">
        <f t="shared" si="2"/>
        <v/>
      </c>
      <c r="AM31" s="402" t="str">
        <f t="shared" si="5"/>
        <v/>
      </c>
      <c r="AN31" s="402" t="str">
        <f t="shared" si="11"/>
        <v/>
      </c>
      <c r="AO31" s="402" t="str">
        <f t="shared" si="12"/>
        <v/>
      </c>
      <c r="AP31" s="402" t="str">
        <f t="shared" si="15"/>
        <v/>
      </c>
      <c r="AQ31" s="402" t="str">
        <f t="shared" si="17"/>
        <v/>
      </c>
      <c r="AR31" s="408" t="str">
        <f t="shared" ref="AR31:AR36" si="18">IF(AL31="OUTLET",AH26,"")</f>
        <v/>
      </c>
      <c r="AS31" s="402"/>
      <c r="AT31" s="402"/>
      <c r="AU31" s="402"/>
      <c r="AV31" s="402"/>
      <c r="AW31" s="402"/>
      <c r="AX31" s="402" t="str">
        <f>IF(COUNT(AR$31:AR$36)&gt;0,AR$37,"")</f>
        <v/>
      </c>
      <c r="AY31" s="402" t="str">
        <f t="shared" si="13"/>
        <v/>
      </c>
      <c r="AZ31" s="402" t="str">
        <f t="shared" si="16"/>
        <v/>
      </c>
      <c r="BA31" s="402" t="str">
        <f t="shared" si="14"/>
        <v/>
      </c>
      <c r="BB31" s="402" t="str">
        <f t="shared" si="6"/>
        <v/>
      </c>
      <c r="BC31" s="402" t="str">
        <f t="shared" si="7"/>
        <v/>
      </c>
      <c r="BD31" s="402" t="str">
        <f t="shared" si="8"/>
        <v/>
      </c>
      <c r="BE31" s="407" t="str">
        <f t="shared" si="9"/>
        <v/>
      </c>
    </row>
    <row r="32" spans="1:57" x14ac:dyDescent="0.2">
      <c r="A32" s="837"/>
      <c r="B32" s="95" t="s">
        <v>190</v>
      </c>
      <c r="C32" s="95" t="s">
        <v>182</v>
      </c>
      <c r="D32" s="837"/>
      <c r="E32" s="181" t="s">
        <v>189</v>
      </c>
      <c r="F32" s="183" t="s">
        <v>187</v>
      </c>
      <c r="G32" s="185" t="s">
        <v>186</v>
      </c>
      <c r="H32" s="185" t="s">
        <v>184</v>
      </c>
      <c r="I32" s="842"/>
      <c r="J32" s="843"/>
      <c r="AF32" s="403" t="str">
        <f t="shared" si="3"/>
        <v/>
      </c>
      <c r="AG32" s="402">
        <v>6</v>
      </c>
      <c r="AH32" s="404" t="str">
        <f t="shared" si="10"/>
        <v/>
      </c>
      <c r="AI32" s="140" t="str">
        <f t="shared" si="4"/>
        <v/>
      </c>
      <c r="AK32" s="402"/>
      <c r="AL32" s="402" t="str">
        <f>IF(AND(ISNUMBER(AH32),ISNUMBER(AH31)),IF(ISNUMBER(AH33),"","OUTLET"),"")</f>
        <v/>
      </c>
      <c r="AM32" s="402" t="str">
        <f t="shared" si="5"/>
        <v/>
      </c>
      <c r="AN32" s="402" t="str">
        <f t="shared" si="11"/>
        <v/>
      </c>
      <c r="AO32" s="402" t="str">
        <f t="shared" si="12"/>
        <v/>
      </c>
      <c r="AP32" s="402" t="str">
        <f t="shared" si="15"/>
        <v/>
      </c>
      <c r="AQ32" s="402" t="str">
        <f t="shared" si="17"/>
        <v/>
      </c>
      <c r="AR32" s="402" t="str">
        <f t="shared" si="18"/>
        <v/>
      </c>
      <c r="AS32" s="408" t="str">
        <f t="shared" ref="AS32:AS36" si="19">IF(AL32="OUTLET",AH26,"")</f>
        <v/>
      </c>
      <c r="AT32" s="402"/>
      <c r="AU32" s="402"/>
      <c r="AV32" s="402"/>
      <c r="AW32" s="402"/>
      <c r="AX32" s="402" t="str">
        <f>IF(COUNT(AS$32:AS$36)&gt;0,AS$37,"")</f>
        <v/>
      </c>
      <c r="AY32" s="402" t="str">
        <f t="shared" si="13"/>
        <v/>
      </c>
      <c r="AZ32" s="402" t="str">
        <f t="shared" si="16"/>
        <v/>
      </c>
      <c r="BA32" s="402" t="str">
        <f t="shared" si="14"/>
        <v/>
      </c>
      <c r="BB32" s="402" t="str">
        <f t="shared" si="6"/>
        <v/>
      </c>
      <c r="BC32" s="402" t="str">
        <f t="shared" si="7"/>
        <v/>
      </c>
      <c r="BD32" s="402" t="str">
        <f t="shared" si="8"/>
        <v/>
      </c>
      <c r="BE32" s="407" t="str">
        <f t="shared" si="9"/>
        <v/>
      </c>
    </row>
    <row r="33" spans="1:57" ht="15" customHeight="1" x14ac:dyDescent="0.2">
      <c r="A33" s="133">
        <v>1</v>
      </c>
      <c r="B33" s="141" t="str">
        <f>IF(AND(ISNUMBER(D17),ISNUMBER(E17),ISTEXT(L17))=TRUE,VLOOKUP(L17,K34:X40,14,FALSE),"")</f>
        <v/>
      </c>
      <c r="C33" s="24"/>
      <c r="D33" s="142" t="str">
        <f>IF(ISNUMBER(B33),IF(ISNUMBER(C33),IF(L17=Defaults!$L$2,VLOOKUP(C33,Defaults!$L$10:$M$17,2,FALSE),VLOOKUP(L17,Defaults!$L$2:$M$8,2,FALSE)),IF(L17=Defaults!$L$2,VLOOKUP(B33,Defaults!$L$10:$M$17,2,FALSE),VLOOKUP(L17,Defaults!$L$2:$M$8,2,FALSE))),"")</f>
        <v/>
      </c>
      <c r="E33" s="152" t="str">
        <f t="shared" ref="E33:E42" si="20">IF(F17=0,IF(OR(ISBLANK(G17),G17=0)=TRUE,0,IF(ISNUMBER(F17),IF(ISERROR(E46),"",E46),IF(ISNUMBER(G17),IF(ISERROR(E46),"",E46),0))),IF(ISERROR(E46),"",E46))</f>
        <v/>
      </c>
      <c r="F33" s="152" t="str">
        <f>IF(ISNUMBER(E33),IF(ISNUMBER(C33),IF(E33=0,0,((1.486/D33)*((((PI()*(C33/12)^2)/4)-(((C33/12)/2)^2*((2*ACOS((((C33/12)/2)-((C33/12)-(E33/12)))/((C33/12)/2)))-SIN(2*ACOS((((C33/12)/2)-((C33/12)-(E33/12)))/((C33/12)/2))))/2))/((PI()*(C33/12))-((2*ACOS((((C33/12)/2)-((C33/12)-(E33/12)))/((C33/12)/2)))*((C33/12)/2))))^(2/3)*H17^0.5)),IF(E33=0,0,((1.486/D33)*((((PI()*(B33/12)^2)/4)-(((B33/12)/2)^2*((2*ACOS((((B33/12)/2)-((B33/12)-(E33/12)))/((B33/12)/2)))-SIN(2*ACOS((((B33/12)/2)-((B33/12)-(E33/12)))/((B33/12)/2))))/2))/((PI()*(B33/12))-((2*ACOS((((B33/12)/2)-((B33/12)-(E33/12)))/((B33/12)/2)))*((B33/12)/2))))^(2/3)*H17^0.5))),"")</f>
        <v/>
      </c>
      <c r="G33" s="389" t="str">
        <f>IF(ISNUMBER(E33),IF(ISNUMBER(C33),IF(E33=0,0,((1.486/D33)*((((PI()*(C33/12)^2)/4)-(((C33/12)/2)^2*((2*ACOS((((C33/12)/2)-((C33/12)-(E33/12)))/((C33/12)/2)))-SIN(2*ACOS((((C33/12)/2)-((C33/12)-(E33/12)))/((C33/12)/2))))/2))/((PI()*(C33/12))-((2*ACOS((((C33/12)/2)-((C33/12)-(E33/12)))/((C33/12)/2)))*((C33/12)/2))))^(2/3)*H17^0.5)*(((PI()*(C33/12)^2)/4)-(((C33/12)/2)^2*((2*ACOS((((C33/12)/2)-((C33/12)-(E33/12)))/((C33/12)/2)))-SIN(2*ACOS((((C33/12)/2)-((C33/12)-(E33/12)))/((C33/12)/2))))/2))),IF(E33=0,0,((1.486/D33)*((((PI()*(B33/12)^2)/4)-(((B33/12)/2)^2*((2*ACOS((((B33/12)/2)-((B33/12)-(E33/12)))/((B33/12)/2)))-SIN(2*ACOS((((B33/12)/2)-((B33/12)-(E33/12)))/((B33/12)/2))))/2))/((PI()*(B33/12))-((2*ACOS((((B33/12)/2)-((B33/12)-(E33/12)))/((B33/12)/2)))*((B33/12)/2))))^(2/3)*H17^0.5)*(((PI()*(B33/12)^2)/4)-(((B33/12)/2)^2*((2*ACOS((((B33/12)/2)-((B33/12)-(E33/12)))/((B33/12)/2)))-SIN(2*ACOS((((B33/12)/2)-((B33/12)-(E33/12)))/((B33/12)/2))))/2)))),"")</f>
        <v/>
      </c>
      <c r="H33" s="143" t="str">
        <f t="shared" ref="H33:H42" si="21">IF(ISNUMBER(B33),ABS(D17-E17),"")</f>
        <v/>
      </c>
      <c r="I33" s="847" t="str">
        <f>IF(ISNUMBER(F33),IF(ISBLANK(M17),"",IF(OR(L17=Defaults!$L$2,L17=Defaults!$L$3,L17=Defaults!$L$4)=TRUE,IF(F33&lt;=VLOOKUP(M17,Defaults!$O$43:$P$66,2,TRUE),"Perforated Tubing","Non-Perforated Tubing"),"")),"")</f>
        <v/>
      </c>
      <c r="J33" s="847"/>
      <c r="K33" s="796" t="s">
        <v>417</v>
      </c>
      <c r="L33" s="797">
        <v>5</v>
      </c>
      <c r="M33" s="797">
        <v>6</v>
      </c>
      <c r="N33" s="797">
        <v>8</v>
      </c>
      <c r="O33" s="797">
        <v>10</v>
      </c>
      <c r="P33" s="797">
        <v>12</v>
      </c>
      <c r="Q33" s="797">
        <v>14</v>
      </c>
      <c r="R33" s="797">
        <v>15</v>
      </c>
      <c r="S33" s="797">
        <v>16</v>
      </c>
      <c r="T33" s="797">
        <v>18</v>
      </c>
      <c r="U33" s="797">
        <v>20</v>
      </c>
      <c r="V33" s="797">
        <v>21</v>
      </c>
      <c r="W33" s="797">
        <v>24</v>
      </c>
      <c r="X33" s="791" t="s">
        <v>178</v>
      </c>
      <c r="AF33" s="403" t="str">
        <f t="shared" si="3"/>
        <v/>
      </c>
      <c r="AG33" s="402">
        <v>7</v>
      </c>
      <c r="AH33" s="404" t="str">
        <f t="shared" si="10"/>
        <v/>
      </c>
      <c r="AI33" s="66" t="str">
        <f t="shared" si="4"/>
        <v/>
      </c>
      <c r="AK33" s="402"/>
      <c r="AL33" s="402" t="str">
        <f t="shared" ref="AL33:AL36" si="22">IF(AND(ISNUMBER(AH33),ISNUMBER(AH32)),IF(ISNUMBER(AH34),"","OUTLET"),"")</f>
        <v/>
      </c>
      <c r="AM33" s="402" t="str">
        <f t="shared" si="5"/>
        <v/>
      </c>
      <c r="AN33" s="402" t="str">
        <f t="shared" si="11"/>
        <v/>
      </c>
      <c r="AO33" s="402" t="str">
        <f t="shared" si="12"/>
        <v/>
      </c>
      <c r="AP33" s="402" t="str">
        <f t="shared" si="15"/>
        <v/>
      </c>
      <c r="AQ33" s="402" t="str">
        <f t="shared" si="17"/>
        <v/>
      </c>
      <c r="AR33" s="402" t="str">
        <f t="shared" si="18"/>
        <v/>
      </c>
      <c r="AS33" s="402" t="str">
        <f t="shared" si="19"/>
        <v/>
      </c>
      <c r="AT33" s="408" t="str">
        <f t="shared" ref="AT33:AT36" si="23">IF(AL33="OUTLET",AH26,"")</f>
        <v/>
      </c>
      <c r="AU33" s="402"/>
      <c r="AV33" s="402"/>
      <c r="AW33" s="402"/>
      <c r="AX33" s="402" t="str">
        <f>IF(COUNT(AT$33:AT$36)&gt;0,AT$37,"")</f>
        <v/>
      </c>
      <c r="AY33" s="402" t="str">
        <f t="shared" si="13"/>
        <v/>
      </c>
      <c r="AZ33" s="402" t="str">
        <f t="shared" si="16"/>
        <v/>
      </c>
      <c r="BA33" s="402" t="str">
        <f t="shared" si="14"/>
        <v/>
      </c>
      <c r="BB33" s="402" t="str">
        <f t="shared" si="6"/>
        <v/>
      </c>
      <c r="BC33" s="402" t="str">
        <f t="shared" si="7"/>
        <v/>
      </c>
      <c r="BD33" s="402" t="str">
        <f t="shared" si="8"/>
        <v/>
      </c>
      <c r="BE33" s="407" t="str">
        <f t="shared" si="9"/>
        <v/>
      </c>
    </row>
    <row r="34" spans="1:57" ht="15" customHeight="1" x14ac:dyDescent="0.2">
      <c r="A34" s="97">
        <v>2</v>
      </c>
      <c r="B34" s="141" t="str">
        <f>IF(AND(ISNUMBER(D18),ISNUMBER(E18),ISTEXT(L18))=TRUE,VLOOKUP(L18,K42:X48,14,FALSE),"")</f>
        <v/>
      </c>
      <c r="C34" s="24"/>
      <c r="D34" s="142" t="str">
        <f>IF(ISNUMBER(B34),IF(ISNUMBER(C34),IF(L18=Defaults!$L$2,VLOOKUP(C34,Defaults!$L$10:$M$17,2,FALSE),VLOOKUP(L18,Defaults!$L$2:$M$8,2,FALSE)),IF(L18=Defaults!$L$2,VLOOKUP(B34,Defaults!$L$10:$M$17,2,FALSE),VLOOKUP(L18,Defaults!$L$2:$M$8,2,FALSE))),"")</f>
        <v/>
      </c>
      <c r="E34" s="152" t="str">
        <f t="shared" si="20"/>
        <v/>
      </c>
      <c r="F34" s="152" t="str">
        <f t="shared" ref="F34:F42" si="24">IF(ISNUMBER(E34),IF(ISNUMBER(C34),IF(E34=0,0,((1.486/D34)*((((PI()*(C34/12)^2)/4)-(((C34/12)/2)^2*((2*ACOS((((C34/12)/2)-((C34/12)-(E34/12)))/((C34/12)/2)))-SIN(2*ACOS((((C34/12)/2)-((C34/12)-(E34/12)))/((C34/12)/2))))/2))/((PI()*(C34/12))-((2*ACOS((((C34/12)/2)-((C34/12)-(E34/12)))/((C34/12)/2)))*((C34/12)/2))))^(2/3)*H18^0.5)),IF(E34=0,0,((1.486/D34)*((((PI()*(B34/12)^2)/4)-(((B34/12)/2)^2*((2*ACOS((((B34/12)/2)-((B34/12)-(E34/12)))/((B34/12)/2)))-SIN(2*ACOS((((B34/12)/2)-((B34/12)-(E34/12)))/((B34/12)/2))))/2))/((PI()*(B34/12))-((2*ACOS((((B34/12)/2)-((B34/12)-(E34/12)))/((B34/12)/2)))*((B34/12)/2))))^(2/3)*H18^0.5))),"")</f>
        <v/>
      </c>
      <c r="G34" s="389" t="str">
        <f t="shared" ref="G34:G42" si="25">IF(ISNUMBER(E34),IF(ISNUMBER(C34),IF(E34=0,0,((1.486/D34)*((((PI()*(C34/12)^2)/4)-(((C34/12)/2)^2*((2*ACOS((((C34/12)/2)-((C34/12)-(E34/12)))/((C34/12)/2)))-SIN(2*ACOS((((C34/12)/2)-((C34/12)-(E34/12)))/((C34/12)/2))))/2))/((PI()*(C34/12))-((2*ACOS((((C34/12)/2)-((C34/12)-(E34/12)))/((C34/12)/2)))*((C34/12)/2))))^(2/3)*H18^0.5)*(((PI()*(C34/12)^2)/4)-(((C34/12)/2)^2*((2*ACOS((((C34/12)/2)-((C34/12)-(E34/12)))/((C34/12)/2)))-SIN(2*ACOS((((C34/12)/2)-((C34/12)-(E34/12)))/((C34/12)/2))))/2))),IF(E34=0,0,((1.486/D34)*((((PI()*(B34/12)^2)/4)-(((B34/12)/2)^2*((2*ACOS((((B34/12)/2)-((B34/12)-(E34/12)))/((B34/12)/2)))-SIN(2*ACOS((((B34/12)/2)-((B34/12)-(E34/12)))/((B34/12)/2))))/2))/((PI()*(B34/12))-((2*ACOS((((B34/12)/2)-((B34/12)-(E34/12)))/((B34/12)/2)))*((B34/12)/2))))^(2/3)*H18^0.5)*(((PI()*(B34/12)^2)/4)-(((B34/12)/2)^2*((2*ACOS((((B34/12)/2)-((B34/12)-(E34/12)))/((B34/12)/2)))-SIN(2*ACOS((((B34/12)/2)-((B34/12)-(E34/12)))/((B34/12)/2))))/2)))),"")</f>
        <v/>
      </c>
      <c r="H34" s="143" t="str">
        <f t="shared" si="21"/>
        <v/>
      </c>
      <c r="I34" s="847" t="str">
        <f>IF(ISNUMBER(F34),IF(ISBLANK(M18),"",IF(OR(L18=Defaults!$L$2,L18=Defaults!$L$3,L18=Defaults!$L$4)=TRUE,IF(F34&lt;=VLOOKUP(M18,Defaults!$O$43:$P$66,2,TRUE),"Perforated Tubing","Non-Perforated Tubing"),"")),"")</f>
        <v/>
      </c>
      <c r="J34" s="847"/>
      <c r="K34" s="798" t="str">
        <f>Defaults!$L$2</f>
        <v>CPT (Tile)</v>
      </c>
      <c r="L34" s="37">
        <f>((1.486/Defaults!$M$11)*((((PI()*(5/12)^2)/4)-(((5/12)/2)^2*((2*ACOS((((5/12)/2)-((5/12)-(5*0.938333/12)))/((5/12)/2)))-SIN(2*ACOS((((5/12)/2)-((5/12)-(5*0.938333/12)))/((5/12)/2))))/2))/((PI()*(5/12))-((2*ACOS((((5/12)/2)-((5/12)-(5*0.938333/12)))/((5/12)/2)))*((5/12)/2))))^(2/3)*$H$17^0.5)*(((PI()*(5/12)^2)/4)-(((5/12)/2)^2*((2*ACOS((((5/12)/2)-((5/12)-(5*0.938333/12)))/((5/12)/2)))-SIN(2*ACOS((((5/12)/2)-((5/12)-(5*0.938333/12)))/((5/12)/2))))/2))</f>
        <v>0</v>
      </c>
      <c r="M34" s="799">
        <f>((1.486/Defaults!$M$11)*((((PI()*(6/12)^2)/4)-(((6/12)/2)^2*((2*ACOS((((6/12)/2)-((6/12)-(6*0.938333/12)))/((6/12)/2)))-SIN(2*ACOS((((6/12)/2)-((6/12)-(6*0.938333/12)))/((6/12)/2))))/2))/((PI()*(6/12))-((2*ACOS((((6/12)/2)-((6/12)-(6*0.938333/12)))/((6/12)/2)))*((6/12)/2))))^(2/3)*$H$17^0.5)*(((PI()*(6/12)^2)/4)-(((6/12)/2)^2*((2*ACOS((((6/12)/2)-((6/12)-(6*0.938333/12)))/((6/12)/2)))-SIN(2*ACOS((((6/12)/2)-((6/12)-(6*0.938333/12)))/((6/12)/2))))/2))</f>
        <v>0</v>
      </c>
      <c r="N34" s="799">
        <f>((1.486/Defaults!$M$12)*((((PI()*(8/12)^2)/4)-(((8/12)/2)^2*((2*ACOS((((8/12)/2)-((8/12)-(8*0.938333/12)))/((8/12)/2)))-SIN(2*ACOS((((8/12)/2)-((8/12)-(8*0.938333/12)))/((8/12)/2))))/2))/((PI()*(8/12))-((2*ACOS((((8/12)/2)-((8/12)-(8*0.938333/12)))/((8/12)/2)))*((8/12)/2))))^(2/3)*$H$17^0.5)*(((PI()*(8/12)^2)/4)-(((8/12)/2)^2*((2*ACOS((((8/12)/2)-((8/12)-(8*0.938333/12)))/((8/12)/2)))-SIN(2*ACOS((((8/12)/2)-((8/12)-(8*0.938333/12)))/((8/12)/2))))/2))</f>
        <v>0</v>
      </c>
      <c r="O34" s="799">
        <f>((1.486/Defaults!$M$13)*((((PI()*(10/12)^2)/4)-(((10/12)/2)^2*((2*ACOS((((10/12)/2)-((10/12)-(10*0.938333/12)))/((10/12)/2)))-SIN(2*ACOS((((10/12)/2)-((10/12)-(10*0.938333/12)))/((10/12)/2))))/2))/((PI()*(10/12))-((2*ACOS((((10/12)/2)-((10/12)-(10*0.938333/12)))/((10/12)/2)))*((10/12)/2))))^(2/3)*$H$17^0.5)*(((PI()*(10/12)^2)/4)-(((10/12)/2)^2*((2*ACOS((((10/12)/2)-((10/12)-(10*0.938333/12)))/((10/12)/2)))-SIN(2*ACOS((((10/12)/2)-((10/12)-(10*0.938333/12)))/((10/12)/2))))/2))</f>
        <v>0</v>
      </c>
      <c r="P34" s="799">
        <f>((1.486/Defaults!$M$14)*((((PI()*(12/12)^2)/4)-(((12/12)/2)^2*((2*ACOS((((12/12)/2)-((12/12)-(12*0.938333/12)))/((12/12)/2)))-SIN(2*ACOS((((12/12)/2)-((12/12)-(12*0.938333/12)))/((12/12)/2))))/2))/((PI()*(12/12))-((2*ACOS((((12/12)/2)-((12/12)-(12*0.938333/12)))/((12/12)/2)))*((12/12)/2))))^(2/3)*$H$17^0.5)*(((PI()*(12/12)^2)/4)-(((12/12)/2)^2*((2*ACOS((((12/12)/2)-((12/12)-(12*0.938333/12)))/((12/12)/2)))-SIN(2*ACOS((((12/12)/2)-((12/12)-(12*0.938333/12)))/((12/12)/2))))/2))</f>
        <v>0</v>
      </c>
      <c r="Q34" s="799"/>
      <c r="R34" s="799">
        <f>((1.486/Defaults!$M$15)*((((PI()*(15/12)^2)/4)-(((15/12)/2)^2*((2*ACOS((((15/12)/2)-((15/12)-(15*0.938333/12)))/((15/12)/2)))-SIN(2*ACOS((((15/12)/2)-((15/12)-(15*0.938333/12)))/((15/12)/2))))/2))/((PI()*(15/12))-((2*ACOS((((15/12)/2)-((15/12)-(15*0.938333/12)))/((15/12)/2)))*((15/12)/2))))^(2/3)*$H$17^0.5)*(((PI()*(15/12)^2)/4)-(((15/12)/2)^2*((2*ACOS((((15/12)/2)-((15/12)-(15*0.938333/12)))/((15/12)/2)))-SIN(2*ACOS((((15/12)/2)-((15/12)-(15*0.938333/12)))/((15/12)/2))))/2))</f>
        <v>0</v>
      </c>
      <c r="S34" s="37"/>
      <c r="T34" s="799">
        <f>((1.486/Defaults!$M$16)*((((PI()*(18/12)^2)/4)-(((18/12)/2)^2*((2*ACOS((((18/12)/2)-((18/12)-(18*0.938333/12)))/((18/12)/2)))-SIN(2*ACOS((((18/12)/2)-((18/12)-(18*0.938333/12)))/((18/12)/2))))/2))/((PI()*(18/12))-((2*ACOS((((18/12)/2)-((18/12)-(18*0.938333/12)))/((18/12)/2)))*((18/12)/2))))^(2/3)*$H$17^0.5)*(((PI()*(18/12)^2)/4)-(((18/12)/2)^2*((2*ACOS((((18/12)/2)-((18/12)-(18*0.938333/12)))/((18/12)/2)))-SIN(2*ACOS((((18/12)/2)-((18/12)-(18*0.938333/12)))/((18/12)/2))))/2))</f>
        <v>0</v>
      </c>
      <c r="U34" s="37"/>
      <c r="V34" s="37"/>
      <c r="W34" s="221">
        <f>((1.486/Defaults!$M$17)*((((PI()*(24/12)^2)/4)-(((24/12)/2)^2*((2*ACOS((((24/12)/2)-((24/12)-(24*0.938333/12)))/((24/12)/2)))-SIN(2*ACOS((((24/12)/2)-((24/12)-(24*0.938333/12)))/((24/12)/2))))/2))/((PI()*(24/12))-((2*ACOS((((24/12)/2)-((24/12)-(24*0.938333/12)))/((24/12)/2)))*((24/12)/2))))^(2/3)*$H$17^0.5)*(((PI()*(24/12)^2)/4)-(((24/12)/2)^2*((2*ACOS((((24/12)/2)-((24/12)-(24*0.938333/12)))/((24/12)/2)))-SIN(2*ACOS((((24/12)/2)-((24/12)-(24*0.938333/12)))/((24/12)/2))))/2))</f>
        <v>0</v>
      </c>
      <c r="X34" s="177" t="e">
        <f>IF(($F$17+$G$17)&lt;=$L34,5,IF(($F$17+$G$17)&lt;=$M34,6,IF(($F$17+$G$17)&lt;=$N34,8,IF(($F$17+$G$17)&lt;=$O34,10,IF(($F$17+$G$17)&lt;=$P34,12,IF(($F$17+$G$17)&lt;=$Q34,14,IF(($F$17+$G$17)&lt;=$R34,15,IF(($F$17+$G$17)&lt;=$S34,16,IF(($F$17+$G$17)&lt;=$T34,18,IF(($F$17+$G$17)&lt;=$U34,20,IF(($F$17+$G$17)&lt;=$V34,21,IF(($F$17+$G$17)&lt;=$W34,24,"Too Large"))))))))))))</f>
        <v>#VALUE!</v>
      </c>
      <c r="AF34" s="403" t="str">
        <f t="shared" si="3"/>
        <v/>
      </c>
      <c r="AG34" s="402">
        <v>8</v>
      </c>
      <c r="AH34" s="404" t="str">
        <f t="shared" si="10"/>
        <v/>
      </c>
      <c r="AI34" s="66" t="str">
        <f t="shared" si="4"/>
        <v/>
      </c>
      <c r="AK34" s="402"/>
      <c r="AL34" s="402" t="str">
        <f t="shared" si="22"/>
        <v/>
      </c>
      <c r="AM34" s="402" t="str">
        <f t="shared" si="5"/>
        <v/>
      </c>
      <c r="AN34" s="402" t="str">
        <f t="shared" si="11"/>
        <v/>
      </c>
      <c r="AO34" s="402" t="str">
        <f t="shared" si="12"/>
        <v/>
      </c>
      <c r="AP34" s="402" t="str">
        <f t="shared" si="15"/>
        <v/>
      </c>
      <c r="AQ34" s="402" t="str">
        <f t="shared" si="17"/>
        <v/>
      </c>
      <c r="AR34" s="402" t="str">
        <f t="shared" si="18"/>
        <v/>
      </c>
      <c r="AS34" s="402" t="str">
        <f t="shared" si="19"/>
        <v/>
      </c>
      <c r="AT34" s="402" t="str">
        <f t="shared" si="23"/>
        <v/>
      </c>
      <c r="AU34" s="408" t="str">
        <f t="shared" ref="AU34:AU36" si="26">IF(AL34="OUTLET",AH26,"")</f>
        <v/>
      </c>
      <c r="AV34" s="402"/>
      <c r="AW34" s="402"/>
      <c r="AX34" s="402" t="str">
        <f>IF(COUNT(AU$34:AU$36)&gt;0,AU$37,"")</f>
        <v/>
      </c>
      <c r="AY34" s="402" t="str">
        <f t="shared" si="13"/>
        <v/>
      </c>
      <c r="AZ34" s="402" t="str">
        <f t="shared" si="16"/>
        <v/>
      </c>
      <c r="BA34" s="402" t="str">
        <f t="shared" si="14"/>
        <v/>
      </c>
      <c r="BB34" s="402" t="str">
        <f t="shared" si="6"/>
        <v/>
      </c>
      <c r="BC34" s="402" t="str">
        <f t="shared" si="7"/>
        <v/>
      </c>
      <c r="BD34" s="402" t="str">
        <f t="shared" si="8"/>
        <v/>
      </c>
      <c r="BE34" s="407" t="str">
        <f t="shared" si="9"/>
        <v/>
      </c>
    </row>
    <row r="35" spans="1:57" ht="15" customHeight="1" x14ac:dyDescent="0.2">
      <c r="A35" s="97">
        <v>3</v>
      </c>
      <c r="B35" s="141" t="str">
        <f>IF(AND(ISNUMBER(D19),ISNUMBER(E19),ISTEXT(L19))=TRUE,VLOOKUP(L19,K50:X56,14,FALSE),"")</f>
        <v/>
      </c>
      <c r="C35" s="24"/>
      <c r="D35" s="142" t="str">
        <f>IF(ISNUMBER(B35),IF(ISNUMBER(C35),IF(L19=Defaults!$L$2,VLOOKUP(C35,Defaults!$L$10:$M$17,2,FALSE),VLOOKUP(L19,Defaults!$L$2:$M$8,2,FALSE)),IF(L19=Defaults!$L$2,VLOOKUP(B35,Defaults!$L$10:$M$17,2,FALSE),VLOOKUP(L19,Defaults!$L$2:$M$8,2,FALSE))),"")</f>
        <v/>
      </c>
      <c r="E35" s="152" t="str">
        <f t="shared" si="20"/>
        <v/>
      </c>
      <c r="F35" s="152" t="str">
        <f t="shared" si="24"/>
        <v/>
      </c>
      <c r="G35" s="389" t="str">
        <f t="shared" si="25"/>
        <v/>
      </c>
      <c r="H35" s="143" t="str">
        <f t="shared" si="21"/>
        <v/>
      </c>
      <c r="I35" s="847" t="str">
        <f>IF(ISNUMBER(F35),IF(ISBLANK(M19),"",IF(OR(L19=Defaults!$L$2,L19=Defaults!$L$3,L19=Defaults!$L$4)=TRUE,IF(F35&lt;=VLOOKUP(M19,Defaults!$O$43:$P$66,2,TRUE),"Perforated Tubing","Non-Perforated Tubing"),"")),"")</f>
        <v/>
      </c>
      <c r="J35" s="847"/>
      <c r="K35" s="798" t="str">
        <f>Defaults!$L$3</f>
        <v>Dual-Wall CPT</v>
      </c>
      <c r="L35" s="37">
        <f>((1.486/Defaults!$M$3)*((((PI()*(5/12)^2)/4)-(((5/12)/2)^2*((2*ACOS((((5/12)/2)-((5/12)-(5*0.938333/12)))/((5/12)/2)))-SIN(2*ACOS((((5/12)/2)-((5/12)-(5*0.938333/12)))/((5/12)/2))))/2))/((PI()*(5/12))-((2*ACOS((((5/12)/2)-((5/12)-(5*0.938333/12)))/((5/12)/2)))*((5/12)/2))))^(2/3)*$H$17^0.5)*(((PI()*(5/12)^2)/4)-(((5/12)/2)^2*((2*ACOS((((5/12)/2)-((5/12)-(5*0.938333/12)))/((5/12)/2)))-SIN(2*ACOS((((5/12)/2)-((5/12)-(5*0.938333/12)))/((5/12)/2))))/2))</f>
        <v>0</v>
      </c>
      <c r="M35" s="799">
        <f>((1.486/Defaults!$M$3)*((((PI()*(6/12)^2)/4)-(((6/12)/2)^2*((2*ACOS((((6/12)/2)-((6/12)-(6*0.938333/12)))/((6/12)/2)))-SIN(2*ACOS((((6/12)/2)-((6/12)-(6*0.938333/12)))/((6/12)/2))))/2))/((PI()*(6/12))-((2*ACOS((((6/12)/2)-((6/12)-(6*0.938333/12)))/((6/12)/2)))*((6/12)/2))))^(2/3)*$H$17^0.5)*(((PI()*(6/12)^2)/4)-(((6/12)/2)^2*((2*ACOS((((6/12)/2)-((6/12)-(6*0.938333/12)))/((6/12)/2)))-SIN(2*ACOS((((6/12)/2)-((6/12)-(6*0.938333/12)))/((6/12)/2))))/2))</f>
        <v>0</v>
      </c>
      <c r="N35" s="799">
        <f>((1.486/Defaults!$M$3)*((((PI()*(8/12)^2)/4)-(((8/12)/2)^2*((2*ACOS((((8/12)/2)-((8/12)-(8*0.938333/12)))/((8/12)/2)))-SIN(2*ACOS((((8/12)/2)-((8/12)-(8*0.938333/12)))/((8/12)/2))))/2))/((PI()*(8/12))-((2*ACOS((((8/12)/2)-((8/12)-(8*0.938333/12)))/((8/12)/2)))*((8/12)/2))))^(2/3)*$H$17^0.5)*(((PI()*(8/12)^2)/4)-(((8/12)/2)^2*((2*ACOS((((8/12)/2)-((8/12)-(8*0.938333/12)))/((8/12)/2)))-SIN(2*ACOS((((8/12)/2)-((8/12)-(8*0.938333/12)))/((8/12)/2))))/2))</f>
        <v>0</v>
      </c>
      <c r="O35" s="799">
        <f>((1.486/Defaults!$M$3)*((((PI()*(10/12)^2)/4)-(((10/12)/2)^2*((2*ACOS((((10/12)/2)-((10/12)-(10*0.938333/12)))/((10/12)/2)))-SIN(2*ACOS((((10/12)/2)-((10/12)-(10*0.938333/12)))/((10/12)/2))))/2))/((PI()*(10/12))-((2*ACOS((((10/12)/2)-((10/12)-(10*0.938333/12)))/((10/12)/2)))*((10/12)/2))))^(2/3)*$H$17^0.5)*(((PI()*(10/12)^2)/4)-(((10/12)/2)^2*((2*ACOS((((10/12)/2)-((10/12)-(10*0.938333/12)))/((10/12)/2)))-SIN(2*ACOS((((10/12)/2)-((10/12)-(10*0.938333/12)))/((10/12)/2))))/2))</f>
        <v>0</v>
      </c>
      <c r="P35" s="799">
        <f>((1.486/Defaults!$M$3)*((((PI()*(12/12)^2)/4)-(((12/12)/2)^2*((2*ACOS((((12/12)/2)-((12/12)-(12*0.938333/12)))/((12/12)/2)))-SIN(2*ACOS((((12/12)/2)-((12/12)-(12*0.938333/12)))/((12/12)/2))))/2))/((PI()*(12/12))-((2*ACOS((((12/12)/2)-((12/12)-(12*0.938333/12)))/((12/12)/2)))*((12/12)/2))))^(2/3)*$H$17^0.5)*(((PI()*(12/12)^2)/4)-(((12/12)/2)^2*((2*ACOS((((12/12)/2)-((12/12)-(12*0.938333/12)))/((12/12)/2)))-SIN(2*ACOS((((12/12)/2)-((12/12)-(12*0.938333/12)))/((12/12)/2))))/2))</f>
        <v>0</v>
      </c>
      <c r="Q35" s="799"/>
      <c r="R35" s="799">
        <f>((1.486/Defaults!$M$3)*((((PI()*(15/12)^2)/4)-(((15/12)/2)^2*((2*ACOS((((15/12)/2)-((15/12)-(15*0.938333/12)))/((15/12)/2)))-SIN(2*ACOS((((15/12)/2)-((15/12)-(15*0.938333/12)))/((15/12)/2))))/2))/((PI()*(15/12))-((2*ACOS((((15/12)/2)-((15/12)-(15*0.938333/12)))/((15/12)/2)))*((15/12)/2))))^(2/3)*$H$17^0.5)*(((PI()*(15/12)^2)/4)-(((15/12)/2)^2*((2*ACOS((((15/12)/2)-((15/12)-(15*0.938333/12)))/((15/12)/2)))-SIN(2*ACOS((((15/12)/2)-((15/12)-(15*0.938333/12)))/((15/12)/2))))/2))</f>
        <v>0</v>
      </c>
      <c r="S35" s="37"/>
      <c r="T35" s="799">
        <f>((1.486/Defaults!$M$3)*((((PI()*(18/12)^2)/4)-(((18/12)/2)^2*((2*ACOS((((18/12)/2)-((18/12)-(18*0.938333/12)))/((18/12)/2)))-SIN(2*ACOS((((18/12)/2)-((18/12)-(18*0.938333/12)))/((18/12)/2))))/2))/((PI()*(18/12))-((2*ACOS((((18/12)/2)-((18/12)-(18*0.938333/12)))/((18/12)/2)))*((18/12)/2))))^(2/3)*$H$17^0.5)*(((PI()*(18/12)^2)/4)-(((18/12)/2)^2*((2*ACOS((((18/12)/2)-((18/12)-(18*0.938333/12)))/((18/12)/2)))-SIN(2*ACOS((((18/12)/2)-((18/12)-(18*0.938333/12)))/((18/12)/2))))/2))</f>
        <v>0</v>
      </c>
      <c r="U35" s="37"/>
      <c r="V35" s="37"/>
      <c r="W35" s="221">
        <f>((1.486/Defaults!$M$3)*((((PI()*(24/12)^2)/4)-(((24/12)/2)^2*((2*ACOS((((24/12)/2)-((24/12)-(24*0.938333/12)))/((24/12)/2)))-SIN(2*ACOS((((24/12)/2)-((24/12)-(24*0.938333/12)))/((24/12)/2))))/2))/((PI()*(24/12))-((2*ACOS((((24/12)/2)-((24/12)-(24*0.938333/12)))/((24/12)/2)))*((24/12)/2))))^(2/3)*$H$17^0.5)*(((PI()*(24/12)^2)/4)-(((24/12)/2)^2*((2*ACOS((((24/12)/2)-((24/12)-(24*0.938333/12)))/((24/12)/2)))-SIN(2*ACOS((((24/12)/2)-((24/12)-(24*0.938333/12)))/((24/12)/2))))/2))</f>
        <v>0</v>
      </c>
      <c r="X35" s="177" t="e">
        <f t="shared" ref="X35:X36" si="27">IF(($F$17+$G$17)&lt;=$L35,5,IF(($F$17+$G$17)&lt;=$M35,6,IF(($F$17+$G$17)&lt;=$N35,8,IF(($F$17+$G$17)&lt;=$O35,10,IF(($F$17+$G$17)&lt;=$P35,12,IF(($F$17+$G$17)&lt;=$Q35,14,IF(($F$17+$G$17)&lt;=$R35,15,IF(($F$17+$G$17)&lt;=$S35,16,IF(($F$17+$G$17)&lt;=$T35,18,IF(($F$17+$G$17)&lt;=$U35,20,IF(($F$17+$G$17)&lt;=$V35,21,IF(($F$17+$G$17)&lt;=$W35,24,"Too Large"))))))))))))</f>
        <v>#VALUE!</v>
      </c>
      <c r="AF35" s="403" t="str">
        <f t="shared" si="3"/>
        <v/>
      </c>
      <c r="AG35" s="402">
        <v>9</v>
      </c>
      <c r="AH35" s="404" t="str">
        <f t="shared" si="10"/>
        <v/>
      </c>
      <c r="AI35" s="66" t="str">
        <f>IF(ISNUMBER(D26),VLOOKUP(AH35,$D$17:$H$26,5,FALSE),"")</f>
        <v/>
      </c>
      <c r="AK35" s="402"/>
      <c r="AL35" s="402" t="str">
        <f t="shared" si="22"/>
        <v/>
      </c>
      <c r="AM35" s="402" t="str">
        <f t="shared" si="5"/>
        <v/>
      </c>
      <c r="AN35" s="402" t="str">
        <f>IF(AL35="OUTLET",AH34,"")</f>
        <v/>
      </c>
      <c r="AO35" s="402" t="str">
        <f t="shared" si="12"/>
        <v/>
      </c>
      <c r="AP35" s="402" t="str">
        <f t="shared" si="15"/>
        <v/>
      </c>
      <c r="AQ35" s="402" t="str">
        <f t="shared" si="17"/>
        <v/>
      </c>
      <c r="AR35" s="402" t="str">
        <f t="shared" si="18"/>
        <v/>
      </c>
      <c r="AS35" s="402" t="str">
        <f t="shared" si="19"/>
        <v/>
      </c>
      <c r="AT35" s="402" t="str">
        <f t="shared" si="23"/>
        <v/>
      </c>
      <c r="AU35" s="402" t="str">
        <f t="shared" si="26"/>
        <v/>
      </c>
      <c r="AV35" s="408" t="str">
        <f t="shared" ref="AV35:AV36" si="28">IF(AL35="OUTLET",AH26,"")</f>
        <v/>
      </c>
      <c r="AW35" s="402"/>
      <c r="AX35" s="402" t="str">
        <f>IF(COUNT(AV$35:AV$36)&gt;0,AV$37,"")</f>
        <v/>
      </c>
      <c r="AY35" s="402" t="str">
        <f t="shared" si="13"/>
        <v/>
      </c>
      <c r="AZ35" s="402" t="str">
        <f t="shared" si="16"/>
        <v/>
      </c>
      <c r="BA35" s="402" t="str">
        <f t="shared" si="14"/>
        <v/>
      </c>
      <c r="BB35" s="402" t="str">
        <f t="shared" si="6"/>
        <v/>
      </c>
      <c r="BC35" s="402" t="str">
        <f t="shared" si="7"/>
        <v/>
      </c>
      <c r="BD35" s="402" t="str">
        <f t="shared" si="8"/>
        <v/>
      </c>
      <c r="BE35" s="407" t="str">
        <f t="shared" si="9"/>
        <v/>
      </c>
    </row>
    <row r="36" spans="1:57" ht="15" customHeight="1" x14ac:dyDescent="0.2">
      <c r="A36" s="97">
        <v>4</v>
      </c>
      <c r="B36" s="141" t="str">
        <f>IF(AND(ISNUMBER(D20),ISNUMBER(E20),ISTEXT(L20))=TRUE,VLOOKUP(L20,K58:X64,14,FALSE),"")</f>
        <v/>
      </c>
      <c r="C36" s="24"/>
      <c r="D36" s="142" t="str">
        <f>IF(ISNUMBER(B36),IF(ISNUMBER(C36),IF(L20=Defaults!$L$2,VLOOKUP(C36,Defaults!$L$10:$M$17,2,FALSE),VLOOKUP(L20,Defaults!$L$2:$M$8,2,FALSE)),IF(L20=Defaults!$L$2,VLOOKUP(B36,Defaults!$L$10:$M$17,2,FALSE),VLOOKUP(L20,Defaults!$L$2:$M$8,2,FALSE))),"")</f>
        <v/>
      </c>
      <c r="E36" s="152" t="str">
        <f t="shared" si="20"/>
        <v/>
      </c>
      <c r="F36" s="152" t="str">
        <f t="shared" si="24"/>
        <v/>
      </c>
      <c r="G36" s="389" t="str">
        <f t="shared" si="25"/>
        <v/>
      </c>
      <c r="H36" s="143" t="str">
        <f t="shared" si="21"/>
        <v/>
      </c>
      <c r="I36" s="847" t="str">
        <f>IF(ISNUMBER(F36),IF(ISBLANK(M20),"",IF(OR(L20=Defaults!$L$2,L20=Defaults!$L$3,L20=Defaults!$L$4)=TRUE,IF(F36&lt;=VLOOKUP(M20,Defaults!$O$43:$P$66,2,TRUE),"Perforated Tubing","Non-Perforated Tubing"),"")),"")</f>
        <v/>
      </c>
      <c r="J36" s="847"/>
      <c r="K36" s="798" t="str">
        <f>Defaults!$L$4</f>
        <v>Flexible DW</v>
      </c>
      <c r="L36" s="37"/>
      <c r="M36" s="37"/>
      <c r="N36" s="799">
        <f>((1.486/Defaults!$M$4)*((((PI()*(8/12)^2)/4)-(((8/12)/2)^2*((2*ACOS((((8/12)/2)-((8/12)-(8*0.938333/12)))/((8/12)/2)))-SIN(2*ACOS((((8/12)/2)-((8/12)-(8*0.938333/12)))/((8/12)/2))))/2))/((PI()*(8/12))-((2*ACOS((((8/12)/2)-((8/12)-(8*0.938333/12)))/((8/12)/2)))*((8/12)/2))))^(2/3)*$H$17^0.5)*(((PI()*(8/12)^2)/4)-(((8/12)/2)^2*((2*ACOS((((8/12)/2)-((8/12)-(8*0.938333/12)))/((8/12)/2)))-SIN(2*ACOS((((8/12)/2)-((8/12)-(8*0.938333/12)))/((8/12)/2))))/2))</f>
        <v>0</v>
      </c>
      <c r="O36" s="37"/>
      <c r="P36" s="799">
        <f>((1.486/Defaults!$M$4)*((((PI()*(12/12)^2)/4)-(((12/12)/2)^2*((2*ACOS((((12/12)/2)-((12/12)-(12*0.938333/12)))/((12/12)/2)))-SIN(2*ACOS((((12/12)/2)-((12/12)-(12*0.938333/12)))/((12/12)/2))))/2))/((PI()*(12/12))-((2*ACOS((((12/12)/2)-((12/12)-(12*0.938333/12)))/((12/12)/2)))*((12/12)/2))))^(2/3)*$H$17^0.5)*(((PI()*(12/12)^2)/4)-(((12/12)/2)^2*((2*ACOS((((12/12)/2)-((12/12)-(12*0.938333/12)))/((12/12)/2)))-SIN(2*ACOS((((12/12)/2)-((12/12)-(12*0.938333/12)))/((12/12)/2))))/2))</f>
        <v>0</v>
      </c>
      <c r="Q36" s="37"/>
      <c r="R36" s="799">
        <f>((1.486/Defaults!$M$4)*((((PI()*(15/12)^2)/4)-(((15/12)/2)^2*((2*ACOS((((15/12)/2)-((15/12)-(15*0.938333/12)))/((15/12)/2)))-SIN(2*ACOS((((15/12)/2)-((15/12)-(15*0.938333/12)))/((15/12)/2))))/2))/((PI()*(15/12))-((2*ACOS((((15/12)/2)-((15/12)-(15*0.938333/12)))/((15/12)/2)))*((15/12)/2))))^(2/3)*$H$17^0.5)*(((PI()*(15/12)^2)/4)-(((15/12)/2)^2*((2*ACOS((((15/12)/2)-((15/12)-(15*0.938333/12)))/((15/12)/2)))-SIN(2*ACOS((((15/12)/2)-((15/12)-(15*0.938333/12)))/((15/12)/2))))/2))</f>
        <v>0</v>
      </c>
      <c r="S36" s="37"/>
      <c r="T36" s="37"/>
      <c r="U36" s="37"/>
      <c r="V36" s="37"/>
      <c r="W36" s="37"/>
      <c r="X36" s="177" t="e">
        <f t="shared" si="27"/>
        <v>#VALUE!</v>
      </c>
      <c r="AF36" s="403" t="str">
        <f t="shared" si="3"/>
        <v/>
      </c>
      <c r="AG36" s="402">
        <v>10</v>
      </c>
      <c r="AH36" s="404" t="str">
        <f t="shared" si="10"/>
        <v/>
      </c>
      <c r="AI36" s="66"/>
      <c r="AK36" s="402"/>
      <c r="AL36" s="402" t="str">
        <f t="shared" si="22"/>
        <v/>
      </c>
      <c r="AM36" s="402" t="str">
        <f t="shared" si="5"/>
        <v/>
      </c>
      <c r="AN36" s="409" t="str">
        <f t="shared" si="11"/>
        <v/>
      </c>
      <c r="AO36" s="409" t="str">
        <f t="shared" si="12"/>
        <v/>
      </c>
      <c r="AP36" s="409" t="str">
        <f t="shared" si="15"/>
        <v/>
      </c>
      <c r="AQ36" s="409" t="str">
        <f t="shared" si="17"/>
        <v/>
      </c>
      <c r="AR36" s="409" t="str">
        <f t="shared" si="18"/>
        <v/>
      </c>
      <c r="AS36" s="409" t="str">
        <f t="shared" si="19"/>
        <v/>
      </c>
      <c r="AT36" s="409" t="str">
        <f t="shared" si="23"/>
        <v/>
      </c>
      <c r="AU36" s="409" t="str">
        <f t="shared" si="26"/>
        <v/>
      </c>
      <c r="AV36" s="409" t="str">
        <f t="shared" si="28"/>
        <v/>
      </c>
      <c r="AW36" s="410" t="str">
        <f t="shared" ref="AW36" si="29">IF(AL36="OUTLET",AH26,"")</f>
        <v/>
      </c>
      <c r="AX36" s="402" t="str">
        <f>IF(COUNT(AW$36:AW$36)&gt;0,AW$37,"")</f>
        <v/>
      </c>
      <c r="AY36" s="402" t="str">
        <f t="shared" si="13"/>
        <v/>
      </c>
      <c r="AZ36" s="402" t="str">
        <f t="shared" si="16"/>
        <v/>
      </c>
      <c r="BA36" s="402" t="str">
        <f t="shared" si="14"/>
        <v/>
      </c>
      <c r="BB36" s="402" t="str">
        <f t="shared" si="6"/>
        <v/>
      </c>
      <c r="BC36" s="402" t="str">
        <f t="shared" si="7"/>
        <v/>
      </c>
      <c r="BD36" s="402" t="str">
        <f t="shared" si="8"/>
        <v/>
      </c>
      <c r="BE36" s="402"/>
    </row>
    <row r="37" spans="1:57" ht="15" customHeight="1" x14ac:dyDescent="0.2">
      <c r="A37" s="97">
        <v>5</v>
      </c>
      <c r="B37" s="141" t="str">
        <f>IF(AND(ISNUMBER(D21),ISNUMBER(E21),ISTEXT(L21))=TRUE,VLOOKUP(L21,K66:X72,14,FALSE),"")</f>
        <v/>
      </c>
      <c r="C37" s="24"/>
      <c r="D37" s="142" t="str">
        <f>IF(ISNUMBER(B37),IF(ISNUMBER(C37),IF(L21=Defaults!$L$2,VLOOKUP(C37,Defaults!$L$10:$M$17,2,FALSE),VLOOKUP(L21,Defaults!$L$2:$M$8,2,FALSE)),IF(L21=Defaults!$L$2,VLOOKUP(B37,Defaults!$L$10:$M$17,2,FALSE),VLOOKUP(L21,Defaults!$L$2:$M$8,2,FALSE))),"")</f>
        <v/>
      </c>
      <c r="E37" s="152" t="str">
        <f t="shared" si="20"/>
        <v/>
      </c>
      <c r="F37" s="152" t="str">
        <f t="shared" si="24"/>
        <v/>
      </c>
      <c r="G37" s="389" t="str">
        <f t="shared" si="25"/>
        <v/>
      </c>
      <c r="H37" s="143" t="str">
        <f t="shared" si="21"/>
        <v/>
      </c>
      <c r="I37" s="847" t="str">
        <f>IF(ISNUMBER(F37),IF(ISBLANK(M21),"",IF(OR(L21=Defaults!$L$2,L21=Defaults!$L$3,L21=Defaults!$L$4)=TRUE,IF(F37&lt;=VLOOKUP(M21,Defaults!$O$43:$P$66,2,TRUE),"Perforated Tubing","Non-Perforated Tubing"),"")),"")</f>
        <v/>
      </c>
      <c r="J37" s="847"/>
      <c r="K37" s="798" t="str">
        <f>Defaults!$L$5</f>
        <v>CMP-Annular</v>
      </c>
      <c r="L37" s="37"/>
      <c r="M37" s="799">
        <f>((1.486/Defaults!$M$5)*((((PI()*(6/12)^2)/4)-(((6/12)/2)^2*((2*ACOS((((6/12)/2)-((6/12)-(6*0.938333/12)))/((6/12)/2)))-SIN(2*ACOS((((6/12)/2)-((6/12)-(6*0.938333/12)))/((6/12)/2))))/2))/((PI()*(6/12))-((2*ACOS((((6/12)/2)-((6/12)-(6*0.938333/12)))/((6/12)/2)))*((6/12)/2))))^(2/3)*$H$17^0.5)*(((PI()*(6/12)^2)/4)-(((6/12)/2)^2*((2*ACOS((((6/12)/2)-((6/12)-(6*0.938333/12)))/((6/12)/2)))-SIN(2*ACOS((((6/12)/2)-((6/12)-(6*0.938333/12)))/((6/12)/2))))/2))</f>
        <v>0</v>
      </c>
      <c r="N37" s="799">
        <f>((1.486/Defaults!$M$5)*((((PI()*(8/12)^2)/4)-(((8/12)/2)^2*((2*ACOS((((8/12)/2)-((8/12)-(8*0.938333/12)))/((8/12)/2)))-SIN(2*ACOS((((8/12)/2)-((8/12)-(8*0.938333/12)))/((8/12)/2))))/2))/((PI()*(8/12))-((2*ACOS((((8/12)/2)-((8/12)-(8*0.938333/12)))/((8/12)/2)))*((8/12)/2))))^(2/3)*$H$17^0.5)*(((PI()*(8/12)^2)/4)-(((8/12)/2)^2*((2*ACOS((((8/12)/2)-((8/12)-(8*0.938333/12)))/((8/12)/2)))-SIN(2*ACOS((((8/12)/2)-((8/12)-(8*0.938333/12)))/((8/12)/2))))/2))</f>
        <v>0</v>
      </c>
      <c r="O37" s="799">
        <f>((1.486/Defaults!$M$5)*((((PI()*(10/12)^2)/4)-(((10/12)/2)^2*((2*ACOS((((10/12)/2)-((10/12)-(10*0.938333/12)))/((10/12)/2)))-SIN(2*ACOS((((10/12)/2)-((10/12)-(10*0.938333/12)))/((10/12)/2))))/2))/((PI()*(10/12))-((2*ACOS((((10/12)/2)-((10/12)-(10*0.938333/12)))/((10/12)/2)))*((10/12)/2))))^(2/3)*$H$17^0.5)*(((PI()*(10/12)^2)/4)-(((10/12)/2)^2*((2*ACOS((((10/12)/2)-((10/12)-(10*0.938333/12)))/((10/12)/2)))-SIN(2*ACOS((((10/12)/2)-((10/12)-(10*0.938333/12)))/((10/12)/2))))/2))</f>
        <v>0</v>
      </c>
      <c r="P37" s="799">
        <f>((1.486/Defaults!$M$5)*((((PI()*(12/12)^2)/4)-(((12/12)/2)^2*((2*ACOS((((12/12)/2)-((12/12)-(12*0.938333/12)))/((12/12)/2)))-SIN(2*ACOS((((12/12)/2)-((12/12)-(12*0.938333/12)))/((12/12)/2))))/2))/((PI()*(12/12))-((2*ACOS((((12/12)/2)-((12/12)-(12*0.938333/12)))/((12/12)/2)))*((12/12)/2))))^(2/3)*$H$17^0.5)*(((PI()*(12/12)^2)/4)-(((12/12)/2)^2*((2*ACOS((((12/12)/2)-((12/12)-(12*0.938333/12)))/((12/12)/2)))-SIN(2*ACOS((((12/12)/2)-((12/12)-(12*0.938333/12)))/((12/12)/2))))/2))</f>
        <v>0</v>
      </c>
      <c r="Q37" s="799"/>
      <c r="R37" s="799">
        <f>((1.486/Defaults!$M$5)*((((PI()*(15/12)^2)/4)-(((15/12)/2)^2*((2*ACOS((((15/12)/2)-((15/12)-(15*0.938333/12)))/((15/12)/2)))-SIN(2*ACOS((((15/12)/2)-((15/12)-(15*0.938333/12)))/((15/12)/2))))/2))/((PI()*(15/12))-((2*ACOS((((15/12)/2)-((15/12)-(15*0.938333/12)))/((15/12)/2)))*((15/12)/2))))^(2/3)*$H$17^0.5)*(((PI()*(15/12)^2)/4)-(((15/12)/2)^2*((2*ACOS((((15/12)/2)-((15/12)-(15*0.938333/12)))/((15/12)/2)))-SIN(2*ACOS((((15/12)/2)-((15/12)-(15*0.938333/12)))/((15/12)/2))))/2))</f>
        <v>0</v>
      </c>
      <c r="S37" s="37"/>
      <c r="T37" s="799">
        <f>((1.486/Defaults!$M$5)*((((PI()*(18/12)^2)/4)-(((18/12)/2)^2*((2*ACOS((((18/12)/2)-((18/12)-(18*0.938333/12)))/((18/12)/2)))-SIN(2*ACOS((((18/12)/2)-((18/12)-(18*0.938333/12)))/((18/12)/2))))/2))/((PI()*(18/12))-((2*ACOS((((18/12)/2)-((18/12)-(18*0.938333/12)))/((18/12)/2)))*((18/12)/2))))^(2/3)*$H$17^0.5)*(((PI()*(18/12)^2)/4)-(((18/12)/2)^2*((2*ACOS((((18/12)/2)-((18/12)-(18*0.938333/12)))/((18/12)/2)))-SIN(2*ACOS((((18/12)/2)-((18/12)-(18*0.938333/12)))/((18/12)/2))))/2))</f>
        <v>0</v>
      </c>
      <c r="U37" s="37"/>
      <c r="V37" s="37"/>
      <c r="W37" s="221">
        <f>((1.486/Defaults!$M$5)*((((PI()*(24/12)^2)/4)-(((24/12)/2)^2*((2*ACOS((((24/12)/2)-((24/12)-(24*0.938333/12)))/((24/12)/2)))-SIN(2*ACOS((((24/12)/2)-((24/12)-(24*0.938333/12)))/((24/12)/2))))/2))/((PI()*(24/12))-((2*ACOS((((24/12)/2)-((24/12)-(24*0.938333/12)))/((24/12)/2)))*((24/12)/2))))^(2/3)*$H$17^0.5)*(((PI()*(24/12)^2)/4)-(((24/12)/2)^2*((2*ACOS((((24/12)/2)-((24/12)-(24*0.938333/12)))/((24/12)/2)))-SIN(2*ACOS((((24/12)/2)-((24/12)-(24*0.938333/12)))/((24/12)/2))))/2))</f>
        <v>0</v>
      </c>
      <c r="X37" s="177" t="e">
        <f>IF(($F$17+$G$17)&lt;=$L37,5,IF(($F$17+$G$17)&lt;=$M37,6,IF(($F$17+$G$17)&lt;=$N37,8,IF(($F$17+$G$17)&lt;=$O37,10,IF(($F$17+$G$17)&lt;=$P37,12,IF(($F$17+$G$17)&lt;=$Q37,14,IF(($F$17+$G$17)&lt;=$R37,15,IF(($F$17+$G$17)&lt;=$S37,16,IF(($F$17+$G$17)&lt;=$T37,18,IF(($F$17+$G$17)&lt;=$U37,20,IF(($F$17+$G$17)&lt;=$V37,21,IF(($F$17+$G$17)&lt;=$W37,24,"Too Large"))))))))))))</f>
        <v>#VALUE!</v>
      </c>
      <c r="AF37" s="402"/>
      <c r="AG37" s="402"/>
      <c r="AH37" s="411"/>
      <c r="AI37" s="66"/>
      <c r="AK37" s="402"/>
      <c r="AL37" s="402"/>
      <c r="AM37" s="402"/>
      <c r="AN37" s="402">
        <f>SUM(AN26:AN36)</f>
        <v>0</v>
      </c>
      <c r="AO37" s="402">
        <f t="shared" ref="AO37:AW37" si="30">SUM(AO26:AO36)</f>
        <v>0</v>
      </c>
      <c r="AP37" s="402">
        <f t="shared" si="30"/>
        <v>0</v>
      </c>
      <c r="AQ37" s="402">
        <f t="shared" si="30"/>
        <v>0</v>
      </c>
      <c r="AR37" s="402">
        <f t="shared" si="30"/>
        <v>0</v>
      </c>
      <c r="AS37" s="402">
        <f t="shared" si="30"/>
        <v>0</v>
      </c>
      <c r="AT37" s="402">
        <f t="shared" si="30"/>
        <v>0</v>
      </c>
      <c r="AU37" s="402">
        <f t="shared" si="30"/>
        <v>0</v>
      </c>
      <c r="AV37" s="402">
        <f t="shared" si="30"/>
        <v>0</v>
      </c>
      <c r="AW37" s="402">
        <f t="shared" si="30"/>
        <v>0</v>
      </c>
      <c r="AX37" s="402"/>
      <c r="AY37" s="402"/>
      <c r="AZ37" s="402"/>
      <c r="BA37" s="402"/>
      <c r="BB37" s="402"/>
      <c r="BC37" s="402"/>
      <c r="BD37" s="402"/>
      <c r="BE37" s="402"/>
    </row>
    <row r="38" spans="1:57" ht="15" customHeight="1" x14ac:dyDescent="0.2">
      <c r="A38" s="104">
        <v>6</v>
      </c>
      <c r="B38" s="141" t="str">
        <f>IF(AND(ISNUMBER(D22),ISNUMBER(E22),ISTEXT(L22))=TRUE,VLOOKUP(L22,K74:X80,14,FALSE),"")</f>
        <v/>
      </c>
      <c r="C38" s="24"/>
      <c r="D38" s="142" t="str">
        <f>IF(ISNUMBER(B38),IF(ISNUMBER(C38),IF(L22=Defaults!$L$2,VLOOKUP(C38,Defaults!$L$10:$M$17,2,FALSE),VLOOKUP(L22,Defaults!$L$2:$M$8,2,FALSE)),IF(L22=Defaults!$L$2,VLOOKUP(B38,Defaults!$L$10:$M$17,2,FALSE),VLOOKUP(L22,Defaults!$L$2:$M$8,2,FALSE))),"")</f>
        <v/>
      </c>
      <c r="E38" s="152" t="str">
        <f t="shared" si="20"/>
        <v/>
      </c>
      <c r="F38" s="152" t="str">
        <f t="shared" si="24"/>
        <v/>
      </c>
      <c r="G38" s="389" t="str">
        <f t="shared" si="25"/>
        <v/>
      </c>
      <c r="H38" s="143" t="str">
        <f t="shared" si="21"/>
        <v/>
      </c>
      <c r="I38" s="847" t="str">
        <f>IF(ISNUMBER(F38),IF(ISBLANK(M22),"",IF(OR(L22=Defaults!$L$2,L22=Defaults!$L$3,L22=Defaults!$L$4)=TRUE,IF(F38&lt;=VLOOKUP(M22,Defaults!$O$43:$P$66,2,TRUE),"Perforated Tubing","Non-Perforated Tubing"),"")),"")</f>
        <v/>
      </c>
      <c r="J38" s="847"/>
      <c r="K38" s="798" t="str">
        <f>Defaults!$L$6</f>
        <v>CMP-Helical</v>
      </c>
      <c r="L38" s="37"/>
      <c r="M38" s="799">
        <f>((1.486/Defaults!$M$6)*((((PI()*(6/12)^2)/4)-(((6/12)/2)^2*((2*ACOS((((6/12)/2)-((6/12)-(6*0.938333/12)))/((6/12)/2)))-SIN(2*ACOS((((6/12)/2)-((6/12)-(6*0.938333/12)))/((6/12)/2))))/2))/((PI()*(6/12))-((2*ACOS((((6/12)/2)-((6/12)-(6*0.938333/12)))/((6/12)/2)))*((6/12)/2))))^(2/3)*$H$17^0.5)*(((PI()*(6/12)^2)/4)-(((6/12)/2)^2*((2*ACOS((((6/12)/2)-((6/12)-(6*0.938333/12)))/((6/12)/2)))-SIN(2*ACOS((((6/12)/2)-((6/12)-(6*0.938333/12)))/((6/12)/2))))/2))</f>
        <v>0</v>
      </c>
      <c r="N38" s="799">
        <f>((1.486/Defaults!$M$6)*((((PI()*(8/12)^2)/4)-(((8/12)/2)^2*((2*ACOS((((8/12)/2)-((8/12)-(8*0.938333/12)))/((8/12)/2)))-SIN(2*ACOS((((8/12)/2)-((8/12)-(8*0.938333/12)))/((8/12)/2))))/2))/((PI()*(8/12))-((2*ACOS((((8/12)/2)-((8/12)-(8*0.938333/12)))/((8/12)/2)))*((8/12)/2))))^(2/3)*$H$17^0.5)*(((PI()*(8/12)^2)/4)-(((8/12)/2)^2*((2*ACOS((((8/12)/2)-((8/12)-(8*0.938333/12)))/((8/12)/2)))-SIN(2*ACOS((((8/12)/2)-((8/12)-(8*0.938333/12)))/((8/12)/2))))/2))</f>
        <v>0</v>
      </c>
      <c r="O38" s="799">
        <f>((1.486/Defaults!$M$6)*((((PI()*(10/12)^2)/4)-(((10/12)/2)^2*((2*ACOS((((10/12)/2)-((10/12)-(10*0.938333/12)))/((10/12)/2)))-SIN(2*ACOS((((10/12)/2)-((10/12)-(10*0.938333/12)))/((10/12)/2))))/2))/((PI()*(10/12))-((2*ACOS((((10/12)/2)-((10/12)-(10*0.938333/12)))/((10/12)/2)))*((10/12)/2))))^(2/3)*$H$17^0.5)*(((PI()*(10/12)^2)/4)-(((10/12)/2)^2*((2*ACOS((((10/12)/2)-((10/12)-(10*0.938333/12)))/((10/12)/2)))-SIN(2*ACOS((((10/12)/2)-((10/12)-(10*0.938333/12)))/((10/12)/2))))/2))</f>
        <v>0</v>
      </c>
      <c r="P38" s="799">
        <f>((1.486/Defaults!$M$6)*((((PI()*(12/12)^2)/4)-(((12/12)/2)^2*((2*ACOS((((12/12)/2)-((12/12)-(12*0.938333/12)))/((12/12)/2)))-SIN(2*ACOS((((12/12)/2)-((12/12)-(12*0.938333/12)))/((12/12)/2))))/2))/((PI()*(12/12))-((2*ACOS((((12/12)/2)-((12/12)-(12*0.938333/12)))/((12/12)/2)))*((12/12)/2))))^(2/3)*$H$17^0.5)*(((PI()*(12/12)^2)/4)-(((12/12)/2)^2*((2*ACOS((((12/12)/2)-((12/12)-(12*0.938333/12)))/((12/12)/2)))-SIN(2*ACOS((((12/12)/2)-((12/12)-(12*0.938333/12)))/((12/12)/2))))/2))</f>
        <v>0</v>
      </c>
      <c r="Q38" s="799"/>
      <c r="R38" s="799">
        <f>((1.486/Defaults!$M$6)*((((PI()*(15/12)^2)/4)-(((15/12)/2)^2*((2*ACOS((((15/12)/2)-((15/12)-(15*0.938333/12)))/((15/12)/2)))-SIN(2*ACOS((((15/12)/2)-((15/12)-(15*0.938333/12)))/((15/12)/2))))/2))/((PI()*(15/12))-((2*ACOS((((15/12)/2)-((15/12)-(15*0.938333/12)))/((15/12)/2)))*((15/12)/2))))^(2/3)*$H$17^0.5)*(((PI()*(15/12)^2)/4)-(((15/12)/2)^2*((2*ACOS((((15/12)/2)-((15/12)-(15*0.938333/12)))/((15/12)/2)))-SIN(2*ACOS((((15/12)/2)-((15/12)-(15*0.938333/12)))/((15/12)/2))))/2))</f>
        <v>0</v>
      </c>
      <c r="S38" s="37"/>
      <c r="T38" s="799">
        <f>((1.486/Defaults!$M$6)*((((PI()*(18/12)^2)/4)-(((18/12)/2)^2*((2*ACOS((((18/12)/2)-((18/12)-(18*0.938333/12)))/((18/12)/2)))-SIN(2*ACOS((((18/12)/2)-((18/12)-(18*0.938333/12)))/((18/12)/2))))/2))/((PI()*(18/12))-((2*ACOS((((18/12)/2)-((18/12)-(18*0.938333/12)))/((18/12)/2)))*((18/12)/2))))^(2/3)*$H$17^0.5)*(((PI()*(18/12)^2)/4)-(((18/12)/2)^2*((2*ACOS((((18/12)/2)-((18/12)-(18*0.938333/12)))/((18/12)/2)))-SIN(2*ACOS((((18/12)/2)-((18/12)-(18*0.938333/12)))/((18/12)/2))))/2))</f>
        <v>0</v>
      </c>
      <c r="U38" s="37"/>
      <c r="V38" s="37"/>
      <c r="W38" s="221">
        <f>((1.486/Defaults!$M$6)*((((PI()*(24/12)^2)/4)-(((24/12)/2)^2*((2*ACOS((((24/12)/2)-((24/12)-(24*0.938333/12)))/((24/12)/2)))-SIN(2*ACOS((((24/12)/2)-((24/12)-(24*0.938333/12)))/((24/12)/2))))/2))/((PI()*(24/12))-((2*ACOS((((24/12)/2)-((24/12)-(24*0.938333/12)))/((24/12)/2)))*((24/12)/2))))^(2/3)*$H$17^0.5)*(((PI()*(24/12)^2)/4)-(((24/12)/2)^2*((2*ACOS((((24/12)/2)-((24/12)-(24*0.938333/12)))/((24/12)/2)))-SIN(2*ACOS((((24/12)/2)-((24/12)-(24*0.938333/12)))/((24/12)/2))))/2))</f>
        <v>0</v>
      </c>
      <c r="X38" s="177" t="e">
        <f>IF(($F$17+$G$17)&lt;=$L38,5,IF(($F$17+$G$17)&lt;=$M38,6,IF(($F$17+$G$17)&lt;=$N38,8,IF(($F$17+$G$17)&lt;=$O38,10,IF(($F$17+$G$17)&lt;=$P38,12,IF(($F$17+$G$17)&lt;=$Q38,14,IF(($F$17+$G$17)&lt;=$R38,15,IF(($F$17+$G$17)&lt;=$S38,16,IF(($F$17+$G$17)&lt;=$T38,18,IF(($F$17+$G$17)&lt;=$U38,20,IF(($F$17+$G$17)&lt;=$V38,21,IF(($F$17+$G$17)&lt;=$W38,24,"Too Large"))))))))))))</f>
        <v>#VALUE!</v>
      </c>
      <c r="AF38" s="402"/>
      <c r="AG38" s="402"/>
      <c r="AK38" s="402"/>
      <c r="AL38" s="402"/>
      <c r="AM38" s="402" t="str">
        <f t="shared" si="5"/>
        <v/>
      </c>
      <c r="AN38" s="402"/>
      <c r="AO38" s="402"/>
      <c r="AP38" s="402"/>
      <c r="AQ38" s="402"/>
      <c r="AR38" s="402"/>
      <c r="AS38" s="402"/>
      <c r="AT38" s="402"/>
      <c r="AU38" s="402"/>
      <c r="AV38" s="402"/>
      <c r="AW38" s="402"/>
      <c r="AX38" s="402"/>
      <c r="AY38" s="402"/>
      <c r="AZ38" s="402"/>
      <c r="BA38" s="402"/>
      <c r="BB38" s="402"/>
      <c r="BC38" s="402"/>
      <c r="BD38" s="402"/>
      <c r="BE38" s="402"/>
    </row>
    <row r="39" spans="1:57" ht="15" customHeight="1" x14ac:dyDescent="0.2">
      <c r="A39" s="104">
        <v>7</v>
      </c>
      <c r="B39" s="141" t="str">
        <f>IF(AND(ISNUMBER(D23),ISNUMBER(E23),ISTEXT(L23))=TRUE,VLOOKUP(L23,K82:X88,14,FALSE),"")</f>
        <v/>
      </c>
      <c r="C39" s="24"/>
      <c r="D39" s="142" t="str">
        <f>IF(ISNUMBER(B39),IF(ISNUMBER(C39),IF(L23=Defaults!$L$2,VLOOKUP(C39,Defaults!$L$10:$M$17,2,FALSE),VLOOKUP(L23,Defaults!$L$2:$M$8,2,FALSE)),IF(L23=Defaults!$L$2,VLOOKUP(B39,Defaults!$L$10:$M$17,2,FALSE),VLOOKUP(L23,Defaults!$L$2:$M$8,2,FALSE))),"")</f>
        <v/>
      </c>
      <c r="E39" s="152" t="str">
        <f t="shared" si="20"/>
        <v/>
      </c>
      <c r="F39" s="152" t="str">
        <f t="shared" si="24"/>
        <v/>
      </c>
      <c r="G39" s="389" t="str">
        <f t="shared" si="25"/>
        <v/>
      </c>
      <c r="H39" s="143" t="str">
        <f t="shared" si="21"/>
        <v/>
      </c>
      <c r="I39" s="847" t="str">
        <f>IF(ISNUMBER(F39),IF(ISBLANK(M23),"",IF(OR(L23=Defaults!$L$2,L23=Defaults!$L$3,L23=Defaults!$L$4)=TRUE,IF(F39&lt;=VLOOKUP(M23,Defaults!$O$43:$P$66,2,TRUE),"Perforated Tubing","Non-Perforated Tubing"),"")),"")</f>
        <v/>
      </c>
      <c r="J39" s="847"/>
      <c r="K39" s="798" t="str">
        <f>Defaults!$L$7</f>
        <v>PVC</v>
      </c>
      <c r="L39" s="37">
        <f>((1.486/Defaults!$M$7)*((((PI()*(5/12)^2)/4)-(((5/12)/2)^2*((2*ACOS((((5/12)/2)-((5/12)-(5*0.938333/12)))/((5/12)/2)))-SIN(2*ACOS((((5/12)/2)-((5/12)-(5*0.938333/12)))/((5/12)/2))))/2))/((PI()*(5/12))-((2*ACOS((((5/12)/2)-((5/12)-(5*0.938333/12)))/((5/12)/2)))*((5/12)/2))))^(2/3)*$H$17^0.5)*(((PI()*(5/12)^2)/4)-(((5/12)/2)^2*((2*ACOS((((5/12)/2)-((5/12)-(5*0.938333/12)))/((5/12)/2)))-SIN(2*ACOS((((5/12)/2)-((5/12)-(5*0.938333/12)))/((5/12)/2))))/2))</f>
        <v>0</v>
      </c>
      <c r="M39" s="799">
        <f>((1.486/Defaults!$M$7)*((((PI()*(6/12)^2)/4)-(((6/12)/2)^2*((2*ACOS((((6/12)/2)-((6/12)-(6*0.938333/12)))/((6/12)/2)))-SIN(2*ACOS((((6/12)/2)-((6/12)-(6*0.938333/12)))/((6/12)/2))))/2))/((PI()*(6/12))-((2*ACOS((((6/12)/2)-((6/12)-(6*0.938333/12)))/((6/12)/2)))*((6/12)/2))))^(2/3)*$H$17^0.5)*(((PI()*(6/12)^2)/4)-(((6/12)/2)^2*((2*ACOS((((6/12)/2)-((6/12)-(6*0.938333/12)))/((6/12)/2)))-SIN(2*ACOS((((6/12)/2)-((6/12)-(6*0.938333/12)))/((6/12)/2))))/2))</f>
        <v>0</v>
      </c>
      <c r="N39" s="799">
        <f>((1.486/Defaults!$M$7)*((((PI()*(8/12)^2)/4)-(((8/12)/2)^2*((2*ACOS((((8/12)/2)-((8/12)-(8*0.938333/12)))/((8/12)/2)))-SIN(2*ACOS((((8/12)/2)-((8/12)-(8*0.938333/12)))/((8/12)/2))))/2))/((PI()*(8/12))-((2*ACOS((((8/12)/2)-((8/12)-(8*0.938333/12)))/((8/12)/2)))*((8/12)/2))))^(2/3)*$H$17^0.5)*(((PI()*(8/12)^2)/4)-(((8/12)/2)^2*((2*ACOS((((8/12)/2)-((8/12)-(8*0.938333/12)))/((8/12)/2)))-SIN(2*ACOS((((8/12)/2)-((8/12)-(8*0.938333/12)))/((8/12)/2))))/2))</f>
        <v>0</v>
      </c>
      <c r="O39" s="799">
        <f>((1.486/Defaults!$M$7)*((((PI()*(9.98/12)^2)/4)-(((9.98/12)/2)^2*((2*ACOS((((9.98/12)/2)-((9.98/12)-(9.98*0.938333/12)))/((9.98/12)/2)))-SIN(2*ACOS((((9.98/12)/2)-((9.98/12)-(9.98*0.938333/12)))/((9.98/12)/2))))/2))/((PI()*(9.98/12))-((2*ACOS((((9.98/12)/2)-((9.98/12)-(9.98*0.938333/12)))/((9.98/12)/2)))*((9.98/12)/2))))^(2/3)*$H$17^0.5)*(((PI()*(9.98/12)^2)/4)-(((9.98/12)/2)^2*((2*ACOS((((9.98/12)/2)-((9.98/12)-(9.98*0.938333/12)))/((9.98/12)/2)))-SIN(2*ACOS((((9.98/12)/2)-((9.98/12)-(9.98*0.938333/12)))/((9.98/12)/2))))/2))</f>
        <v>0</v>
      </c>
      <c r="P39" s="799">
        <f>((1.486/Defaults!$M$7)*((((PI()*(11.89/12)^2)/4)-(((11.89/12)/2)^2*((2*ACOS((((11.89/12)/2)-((11.89/12)-(11.89*0.938333/12)))/((11.89/12)/2)))-SIN(2*ACOS((((11.89/12)/2)-((11.89/12)-(11.89*0.938333/12)))/((11.89/12)/2))))/2))/((PI()*(11.89/12))-((2*ACOS((((11.89/12)/2)-((11.89/12)-(11.89*0.938333/12)))/((11.89/12)/2)))*((11.89/12)/2))))^(2/3)*$H$17^0.5)*(((PI()*(11.89/12)^2)/4)-(((11.89/12)/2)^2*((2*ACOS((((11.89/12)/2)-((11.89/12)-(11.89*0.938333/12)))/((11.89/12)/2)))-SIN(2*ACOS((((11.89/12)/2)-((11.89/12)-(11.89*0.938333/12)))/((11.89/12)/2))))/2))</f>
        <v>0</v>
      </c>
      <c r="Q39" s="799">
        <f>((1.486/Defaults!$M$7)*((((PI()*(13.07/12)^2)/4)-(((13.07/12)/2)^2*((2*ACOS((((13.07/12)/2)-((13.07/12)-(13.07*0.938333/12)))/((13.07/12)/2)))-SIN(2*ACOS((((13.07/12)/2)-((13.07/12)-(13.07*0.938333/12)))/((13.07/12)/2))))/2))/((PI()*(13.07/12))-((2*ACOS((((13.07/12)/2)-((13.07/12)-(13.07*0.938333/12)))/((13.07/12)/2)))*((13.07/12)/2))))^(2/3)*$H$17^0.5)*(((PI()*(13.07/12)^2)/4)-(((13.07/12)/2)^2*((2*ACOS((((13.07/12)/2)-((13.07/12)-(13.07*0.938333/12)))/((13.07/12)/2)))-SIN(2*ACOS((((13.07/12)/2)-((13.07/12)-(13.07*0.938333/12)))/((13.07/12)/2))))/2))</f>
        <v>0</v>
      </c>
      <c r="R39" s="799"/>
      <c r="S39" s="799">
        <f>((1.486/Defaults!$M$7)*((((PI()*(14.94/12)^2)/4)-(((14.94/12)/2)^2*((2*ACOS((((14.94/12)/2)-((14.94/12)-(14.94*0.938333/12)))/((14.94/12)/2)))-SIN(2*ACOS((((14.94/12)/2)-((14.94/12)-(14.94*0.938333/12)))/((14.94/12)/2))))/2))/((PI()*(14.94/12))-((2*ACOS((((14.94/12)/2)-((14.94/12)-(14.94*0.938333/12)))/((14.94/12)/2)))*((14.94/12)/2))))^(2/3)*$H$17^0.5)*(((PI()*(14.94/12)^2)/4)-(((14.94/12)/2)^2*((2*ACOS((((14.94/12)/2)-((14.94/12)-(14.94*0.938333/12)))/((14.94/12)/2)))-SIN(2*ACOS((((14.94/12)/2)-((14.94/12)-(14.94*0.938333/12)))/((14.94/12)/2))))/2))</f>
        <v>0</v>
      </c>
      <c r="T39" s="799">
        <f>((1.486/Defaults!$M$7)*((((PI()*(16.8/12)^2)/4)-(((16.8/12)/2)^2*((2*ACOS((((16.8/12)/2)-((16.8/12)-(16.8*0.938333/12)))/((16.8/12)/2)))-SIN(2*ACOS((((16.8/12)/2)-((16.8/12)-(16.8*0.938333/12)))/((16.8/12)/2))))/2))/((PI()*(16.8/12))-((2*ACOS((((16.8/12)/2)-((16.8/12)-(16.8*0.938333/12)))/((16.8/12)/2)))*((16.8/12)/2))))^(2/3)*$H$17^0.5)*(((PI()*(16.8/12)^2)/4)-(((16.8/12)/2)^2*((2*ACOS((((16.8/12)/2)-((16.8/12)-(16.8*0.938333/12)))/((16.8/12)/2)))-SIN(2*ACOS((((16.8/12)/2)-((16.8/12)-(16.8*0.938333/12)))/((16.8/12)/2))))/2))</f>
        <v>0</v>
      </c>
      <c r="U39" s="799">
        <f>((1.486/Defaults!$M$7)*((((PI()*(18.74/12)^2)/4)-(((18.74/12)/2)^2*((2*ACOS((((18.74/12)/2)-((18.74/12)-(18.74*0.938333/12)))/((18.74/12)/2)))-SIN(2*ACOS((((18.74/12)/2)-((18.74/12)-(18.74*0.938333/12)))/((18.74/12)/2))))/2))/((PI()*(18.74/12))-((2*ACOS((((18.74/12)/2)-((18.74/12)-(18.74*0.938333/12)))/((18.74/12)/2)))*((18.74/12)/2))))^(2/3)*$H$17^0.5)*(((PI()*(18.74/12)^2)/4)-(((18.74/12)/2)^2*((2*ACOS((((18.74/12)/2)-((18.74/12)-(18.74*0.938333/12)))/((18.74/12)/2)))-SIN(2*ACOS((((18.74/12)/2)-((18.74/12)-(18.74*0.938333/12)))/((18.74/12)/2))))/2))</f>
        <v>0</v>
      </c>
      <c r="V39" s="37"/>
      <c r="W39" s="221">
        <f>((1.486/Defaults!$M$7)*((((PI()*(22.54/12)^2)/4)-(((22.54/12)/2)^2*((2*ACOS((((22.54/12)/2)-((22.54/12)-(22.54*0.938333/12)))/((22.54/12)/2)))-SIN(2*ACOS((((22.54/12)/2)-((22.54/12)-(22.54*0.938333/12)))/((22.54/12)/2))))/2))/((PI()*(22.54/12))-((2*ACOS((((22.54/12)/2)-((22.54/12)-(22.54*0.938333/12)))/((22.54/12)/2)))*((22.54/12)/2))))^(2/3)*$H$17^0.5)*(((PI()*(22.54/12)^2)/4)-(((22.54/12)/2)^2*((2*ACOS((((22.54/12)/2)-((22.54/12)-(22.54*0.938333/12)))/((22.54/12)/2)))-SIN(2*ACOS((((22.54/12)/2)-((22.54/12)-(22.54*0.938333/12)))/((22.54/12)/2))))/2))</f>
        <v>0</v>
      </c>
      <c r="X39" s="177" t="e">
        <f>IF(($F$17+$G$17)&lt;=$L39,5,IF(($F$17+$G$17)&lt;=$M39,6,IF(($F$17+$G$17)&lt;=$N39,8,IF(($F$17+$G$17)&lt;=$O39,10,IF(($F$17+$G$17)&lt;=$P39,12,IF(($F$17+$G$17)&lt;=$Q39,14,IF(($F$17+$G$17)&lt;=$R39,15,IF(($F$17+$G$17)&lt;=$S39,16,IF(($F$17+$G$17)&lt;=$T39,18,IF(($F$17+$G$17)&lt;=$U39,20,IF(($F$17+$G$17)&lt;=$V39,21,IF(($F$17+$G$17)&lt;=$W39,24,"Too Large"))))))))))))</f>
        <v>#VALUE!</v>
      </c>
      <c r="AF39" s="406">
        <f>E29</f>
        <v>0</v>
      </c>
      <c r="AG39" s="406">
        <f>E28</f>
        <v>0</v>
      </c>
      <c r="AH39">
        <f t="shared" ref="AH39" si="31">COUNT(AH26:AH36)</f>
        <v>0</v>
      </c>
      <c r="AN39">
        <f t="shared" ref="AN39:AZ39" si="32">COUNT(AN26:AN36)</f>
        <v>0</v>
      </c>
      <c r="AO39">
        <f t="shared" si="32"/>
        <v>0</v>
      </c>
      <c r="AP39">
        <f t="shared" si="32"/>
        <v>0</v>
      </c>
      <c r="AQ39">
        <f t="shared" si="32"/>
        <v>0</v>
      </c>
      <c r="AR39">
        <f t="shared" si="32"/>
        <v>0</v>
      </c>
      <c r="AS39">
        <f t="shared" si="32"/>
        <v>0</v>
      </c>
      <c r="AT39">
        <f t="shared" si="32"/>
        <v>0</v>
      </c>
      <c r="AU39">
        <f t="shared" si="32"/>
        <v>0</v>
      </c>
      <c r="AV39">
        <f t="shared" si="32"/>
        <v>0</v>
      </c>
      <c r="AW39">
        <f t="shared" si="32"/>
        <v>0</v>
      </c>
      <c r="AX39">
        <f t="shared" si="32"/>
        <v>0</v>
      </c>
      <c r="AZ39">
        <f t="shared" si="32"/>
        <v>1</v>
      </c>
    </row>
    <row r="40" spans="1:57" ht="15" customHeight="1" x14ac:dyDescent="0.2">
      <c r="A40" s="104">
        <v>8</v>
      </c>
      <c r="B40" s="141" t="str">
        <f>IF(AND(ISNUMBER(D24),ISNUMBER(E24),ISTEXT(L24))=TRUE,VLOOKUP(L24,K90:X96,14,FALSE),"")</f>
        <v/>
      </c>
      <c r="C40" s="24"/>
      <c r="D40" s="142" t="str">
        <f>IF(ISNUMBER(B40),IF(ISNUMBER(C40),IF(L24=Defaults!$L$2,VLOOKUP(C40,Defaults!$L$10:$M$17,2,FALSE),VLOOKUP(L24,Defaults!$L$2:$M$8,2,FALSE)),IF(L24=Defaults!$L$2,VLOOKUP(B40,Defaults!$L$10:$M$17,2,FALSE),VLOOKUP(L24,Defaults!$L$2:$M$8,2,FALSE))),"")</f>
        <v/>
      </c>
      <c r="E40" s="152" t="str">
        <f t="shared" si="20"/>
        <v/>
      </c>
      <c r="F40" s="152" t="str">
        <f t="shared" si="24"/>
        <v/>
      </c>
      <c r="G40" s="389" t="str">
        <f t="shared" si="25"/>
        <v/>
      </c>
      <c r="H40" s="143" t="str">
        <f t="shared" si="21"/>
        <v/>
      </c>
      <c r="I40" s="847" t="str">
        <f>IF(ISNUMBER(F40),IF(ISBLANK(M24),"",IF(OR(L24=Defaults!$L$2,L24=Defaults!$L$3,L24=Defaults!$L$4)=TRUE,IF(F40&lt;=VLOOKUP(M24,Defaults!$O$43:$P$66,2,TRUE),"Perforated Tubing","Non-Perforated Tubing"),"")),"")</f>
        <v/>
      </c>
      <c r="J40" s="847"/>
      <c r="K40" s="800" t="str">
        <f>Defaults!$L$8</f>
        <v>Concrete</v>
      </c>
      <c r="L40" s="70">
        <f>((1.486/Defaults!$M$8)*((((PI()*(5/12)^2)/4)-(((5/12)/2)^2*((2*ACOS((((5/12)/2)-((5/12)-(5*0.938333/12)))/((5/12)/2)))-SIN(2*ACOS((((5/12)/2)-((5/12)-(5*0.938333/12)))/((5/12)/2))))/2))/((PI()*(5/12))-((2*ACOS((((5/12)/2)-((5/12)-(5*0.938333/12)))/((5/12)/2)))*((5/12)/2))))^(2/3)*$H$17^0.5)*(((PI()*(5/12)^2)/4)-(((5/12)/2)^2*((2*ACOS((((5/12)/2)-((5/12)-(5*0.938333/12)))/((5/12)/2)))-SIN(2*ACOS((((5/12)/2)-((5/12)-(5*0.938333/12)))/((5/12)/2))))/2))</f>
        <v>0</v>
      </c>
      <c r="M40" s="801">
        <f>((1.486/Defaults!$M$8)*((((PI()*(6/12)^2)/4)-(((6/12)/2)^2*((2*ACOS((((6/12)/2)-((6/12)-(6*0.938333/12)))/((6/12)/2)))-SIN(2*ACOS((((6/12)/2)-((6/12)-(6*0.938333/12)))/((6/12)/2))))/2))/((PI()*(6/12))-((2*ACOS((((6/12)/2)-((6/12)-(6*0.938333/12)))/((6/12)/2)))*((6/12)/2))))^(2/3)*$H$17^0.5)*(((PI()*(6/12)^2)/4)-(((6/12)/2)^2*((2*ACOS((((6/12)/2)-((6/12)-(6*0.938333/12)))/((6/12)/2)))-SIN(2*ACOS((((6/12)/2)-((6/12)-(6*0.938333/12)))/((6/12)/2))))/2))</f>
        <v>0</v>
      </c>
      <c r="N40" s="801">
        <f>((1.486/Defaults!$M$8)*((((PI()*(8/12)^2)/4)-(((8/12)/2)^2*((2*ACOS((((8/12)/2)-((8/12)-(8*0.938333/12)))/((8/12)/2)))-SIN(2*ACOS((((8/12)/2)-((8/12)-(8*0.938333/12)))/((8/12)/2))))/2))/((PI()*(8/12))-((2*ACOS((((8/12)/2)-((8/12)-(8*0.938333/12)))/((8/12)/2)))*((8/12)/2))))^(2/3)*$H$17^0.5)*(((PI()*(8/12)^2)/4)-(((8/12)/2)^2*((2*ACOS((((8/12)/2)-((8/12)-(8*0.938333/12)))/((8/12)/2)))-SIN(2*ACOS((((8/12)/2)-((8/12)-(8*0.938333/12)))/((8/12)/2))))/2))</f>
        <v>0</v>
      </c>
      <c r="O40" s="801">
        <f>((1.486/Defaults!$M$8)*((((PI()*(10/12)^2)/4)-(((10/12)/2)^2*((2*ACOS((((10/12)/2)-((10/12)-(10*0.938333/12)))/((10/12)/2)))-SIN(2*ACOS((((10/12)/2)-((10/12)-(10*0.938333/12)))/((10/12)/2))))/2))/((PI()*(10/12))-((2*ACOS((((10/12)/2)-((10/12)-(10*0.938333/12)))/((10/12)/2)))*((10/12)/2))))^(2/3)*$H$17^0.5)*(((PI()*(10/12)^2)/4)-(((10/12)/2)^2*((2*ACOS((((10/12)/2)-((10/12)-(10*0.938333/12)))/((10/12)/2)))-SIN(2*ACOS((((10/12)/2)-((10/12)-(10*0.938333/12)))/((10/12)/2))))/2))</f>
        <v>0</v>
      </c>
      <c r="P40" s="801">
        <f>((1.486/Defaults!$M$8)*((((PI()*(12/12)^2)/4)-(((12/12)/2)^2*((2*ACOS((((12/12)/2)-((12/12)-(12*0.938333/12)))/((12/12)/2)))-SIN(2*ACOS((((12/12)/2)-((12/12)-(12*0.938333/12)))/((12/12)/2))))/2))/((PI()*(12/12))-((2*ACOS((((12/12)/2)-((12/12)-(12*0.938333/12)))/((12/12)/2)))*((12/12)/2))))^(2/3)*$H$17^0.5)*(((PI()*(12/12)^2)/4)-(((12/12)/2)^2*((2*ACOS((((12/12)/2)-((12/12)-(12*0.938333/12)))/((12/12)/2)))-SIN(2*ACOS((((12/12)/2)-((12/12)-(12*0.938333/12)))/((12/12)/2))))/2))</f>
        <v>0</v>
      </c>
      <c r="Q40" s="801"/>
      <c r="R40" s="801">
        <f>((1.486/Defaults!$M$8)*((((PI()*(15/12)^2)/4)-(((15/12)/2)^2*((2*ACOS((((15/12)/2)-((15/12)-(15*0.938333/12)))/((15/12)/2)))-SIN(2*ACOS((((15/12)/2)-((15/12)-(15*0.938333/12)))/((15/12)/2))))/2))/((PI()*(15/12))-((2*ACOS((((15/12)/2)-((15/12)-(15*0.938333/12)))/((15/12)/2)))*((15/12)/2))))^(2/3)*$H$17^0.5)*(((PI()*(15/12)^2)/4)-(((15/12)/2)^2*((2*ACOS((((15/12)/2)-((15/12)-(15*0.938333/12)))/((15/12)/2)))-SIN(2*ACOS((((15/12)/2)-((15/12)-(15*0.938333/12)))/((15/12)/2))))/2))</f>
        <v>0</v>
      </c>
      <c r="S40" s="801"/>
      <c r="T40" s="801">
        <f>((1.486/Defaults!$M$8)*((((PI()*(18/12)^2)/4)-(((18/12)/2)^2*((2*ACOS((((18/12)/2)-((18/12)-(18*0.938333/12)))/((18/12)/2)))-SIN(2*ACOS((((18/12)/2)-((18/12)-(18*0.938333/12)))/((18/12)/2))))/2))/((PI()*(18/12))-((2*ACOS((((18/12)/2)-((18/12)-(18*0.938333/12)))/((18/12)/2)))*((18/12)/2))))^(2/3)*$H$17^0.5)*(((PI()*(18/12)^2)/4)-(((18/12)/2)^2*((2*ACOS((((18/12)/2)-((18/12)-(18*0.938333/12)))/((18/12)/2)))-SIN(2*ACOS((((18/12)/2)-((18/12)-(18*0.938333/12)))/((18/12)/2))))/2))</f>
        <v>0</v>
      </c>
      <c r="U40" s="801"/>
      <c r="V40" s="801">
        <f>((1.486/Defaults!$M$8)*((((PI()*(21/12)^2)/4)-(((21/12)/2)^2*((2*ACOS((((21/12)/2)-((21/12)-(21*0.938333/12)))/((21/12)/2)))-SIN(2*ACOS((((21/12)/2)-((21/12)-(21*0.938333/12)))/((21/12)/2))))/2))/((PI()*(21/12))-((2*ACOS((((21/12)/2)-((21/12)-(21*0.938333/12)))/((21/12)/2)))*((21/12)/2))))^(2/3)*$H$17^0.5)*(((PI()*(21/12)^2)/4)-(((21/12)/2)^2*((2*ACOS((((21/12)/2)-((21/12)-(21*0.938333/12)))/((21/12)/2)))-SIN(2*ACOS((((21/12)/2)-((21/12)-(21*0.938333/12)))/((21/12)/2))))/2))</f>
        <v>0</v>
      </c>
      <c r="W40" s="802">
        <f>((1.486/Defaults!$M$8)*((((PI()*(24/12)^2)/4)-(((24/12)/2)^2*((2*ACOS((((24/12)/2)-((24/12)-(24*0.938333/12)))/((24/12)/2)))-SIN(2*ACOS((((24/12)/2)-((24/12)-(24*0.938333/12)))/((24/12)/2))))/2))/((PI()*(24/12))-((2*ACOS((((24/12)/2)-((24/12)-(24*0.938333/12)))/((24/12)/2)))*((24/12)/2))))^(2/3)*$H$17^0.5)*(((PI()*(24/12)^2)/4)-(((24/12)/2)^2*((2*ACOS((((24/12)/2)-((24/12)-(24*0.938333/12)))/((24/12)/2)))-SIN(2*ACOS((((24/12)/2)-((24/12)-(24*0.938333/12)))/((24/12)/2))))/2))</f>
        <v>0</v>
      </c>
      <c r="X40" s="179" t="e">
        <f>IF(($F$17+$G$17)&lt;=$L40,5,IF(($F$17+$G$17)&lt;=$M40,6,IF(($F$17+$G$17)&lt;=$N40,8,IF(($F$17+$G$17)&lt;=$O40,10,IF(($F$17+$G$17)&lt;=$P40,12,IF(($F$17+$G$17)&lt;=$Q40,14,IF(($F$17+$G$17)&lt;=$R40,15,IF(($F$17+$G$17)&lt;=$S40,16,IF(($F$17+$G$17)&lt;=$T40,18,IF(($F$17+$G$17)&lt;=$U40,20,IF(($F$17+$G$17)&lt;=$V40,21,IF(($F$17+$G$17)&lt;=$W40,24,"Too Large"))))))))))))</f>
        <v>#VALUE!</v>
      </c>
      <c r="AF40" s="402"/>
      <c r="AG40" t="str">
        <f>IF(ISNUMBER(AM26),AH26,IF(ISNUMBER(AM27),AH27,IF(ISNUMBER(AM28),AH28,IF(ISNUMBER(AM29),AH29,IF(ISNUMBER(AM30),AH30,IF(ISNUMBER(AM31),AH31,IF(ISNUMBER(AM32),AH32,IF(ISNUMBER(AM33),AH33,IF(ISNUMBER(AM34),AH34,IF(ISNUMBER(AM35),AH35,IF(ISNUMBER(AM36),AH36,"")))))))))))</f>
        <v/>
      </c>
      <c r="AH40" t="str">
        <f>ADDRESS(AH39+25,34,1,1)</f>
        <v>$AH$25</v>
      </c>
      <c r="AX40" t="str">
        <f>ADDRESS(AX39+25,50,1,1)</f>
        <v>$AX$25</v>
      </c>
      <c r="AZ40" t="str">
        <f>ADDRESS(AZ39+25,52,1,1)</f>
        <v>$AZ$26</v>
      </c>
      <c r="BA40" s="402"/>
      <c r="BB40" s="402"/>
      <c r="BC40" s="402"/>
      <c r="BD40" s="402"/>
      <c r="BE40" s="402"/>
    </row>
    <row r="41" spans="1:57" ht="15" customHeight="1" x14ac:dyDescent="0.2">
      <c r="A41" s="104">
        <v>9</v>
      </c>
      <c r="B41" s="141" t="str">
        <f>IF(AND(ISNUMBER(D25),ISNUMBER(E25),ISTEXT(L25))=TRUE,VLOOKUP(L25,K98:X104,14,FALSE),"")</f>
        <v/>
      </c>
      <c r="C41" s="24"/>
      <c r="D41" s="142" t="str">
        <f>IF(ISNUMBER(B41),IF(ISNUMBER(C41),IF(L25=Defaults!$L$2,VLOOKUP(C41,Defaults!$L$10:$M$17,2,FALSE),VLOOKUP(L25,Defaults!$L$2:$M$8,2,FALSE)),IF(L25=Defaults!$L$2,VLOOKUP(B41,Defaults!$L$10:$M$17,2,FALSE),VLOOKUP(L25,Defaults!$L$2:$M$8,2,FALSE))),"")</f>
        <v/>
      </c>
      <c r="E41" s="152" t="str">
        <f t="shared" si="20"/>
        <v/>
      </c>
      <c r="F41" s="152" t="str">
        <f t="shared" si="24"/>
        <v/>
      </c>
      <c r="G41" s="389" t="str">
        <f t="shared" si="25"/>
        <v/>
      </c>
      <c r="H41" s="143" t="str">
        <f t="shared" si="21"/>
        <v/>
      </c>
      <c r="I41" s="847" t="str">
        <f>IF(ISNUMBER(F41),IF(ISBLANK(M25),"",IF(OR(L25=Defaults!$L$2,L25=Defaults!$L$3,L25=Defaults!$L$4)=TRUE,IF(F41&lt;=VLOOKUP(M25,Defaults!$O$43:$P$66,2,TRUE),"Perforated Tubing","Non-Perforated Tubing"),"")),"")</f>
        <v/>
      </c>
      <c r="J41" s="847"/>
      <c r="K41" s="796" t="s">
        <v>418</v>
      </c>
      <c r="L41" s="797">
        <v>5</v>
      </c>
      <c r="M41" s="797">
        <v>6</v>
      </c>
      <c r="N41" s="797">
        <v>8</v>
      </c>
      <c r="O41" s="797">
        <v>10</v>
      </c>
      <c r="P41" s="797">
        <v>12</v>
      </c>
      <c r="Q41" s="797">
        <v>14</v>
      </c>
      <c r="R41" s="797">
        <v>15</v>
      </c>
      <c r="S41" s="797">
        <v>16</v>
      </c>
      <c r="T41" s="797">
        <v>18</v>
      </c>
      <c r="U41" s="797">
        <v>20</v>
      </c>
      <c r="V41" s="797">
        <v>21</v>
      </c>
      <c r="W41" s="797">
        <v>24</v>
      </c>
      <c r="X41" s="791" t="s">
        <v>178</v>
      </c>
    </row>
    <row r="42" spans="1:57" ht="15" customHeight="1" x14ac:dyDescent="0.2">
      <c r="A42" s="104">
        <v>10</v>
      </c>
      <c r="B42" s="141" t="str">
        <f>IF(AND(ISNUMBER(D26),ISNUMBER(E26),ISTEXT(L26))=TRUE,VLOOKUP(L26,K106:X112,14,FALSE),"")</f>
        <v/>
      </c>
      <c r="C42" s="24"/>
      <c r="D42" s="142" t="str">
        <f>IF(ISNUMBER(B42),IF(ISNUMBER(C42),IF(L26=Defaults!$L$2,VLOOKUP(C42,Defaults!$L$10:$M$17,2,FALSE),VLOOKUP(L26,Defaults!$L$2:$M$8,2,FALSE)),IF(L26=Defaults!$L$2,VLOOKUP(B42,Defaults!$L$10:$M$17,2,FALSE),VLOOKUP(L26,Defaults!$L$2:$M$8,2,FALSE))),"")</f>
        <v/>
      </c>
      <c r="E42" s="152" t="str">
        <f t="shared" si="20"/>
        <v/>
      </c>
      <c r="F42" s="152" t="str">
        <f t="shared" si="24"/>
        <v/>
      </c>
      <c r="G42" s="389" t="str">
        <f t="shared" si="25"/>
        <v/>
      </c>
      <c r="H42" s="143" t="str">
        <f t="shared" si="21"/>
        <v/>
      </c>
      <c r="I42" s="847" t="str">
        <f>IF(ISNUMBER(F42),IF(ISBLANK(M26),"",IF(OR(L26=Defaults!$L$2,L26=Defaults!$L$3,L26=Defaults!$L$4)=TRUE,IF(F42&lt;=VLOOKUP(M26,Defaults!$O$43:$P$66,2,TRUE),"Perforated Tubing","Non-Perforated Tubing"),"")),"")</f>
        <v/>
      </c>
      <c r="J42" s="847"/>
      <c r="K42" s="798" t="str">
        <f>Defaults!$L$2</f>
        <v>CPT (Tile)</v>
      </c>
      <c r="L42" s="37">
        <f>((1.486/Defaults!$M$11)*((((PI()*(5/12)^2)/4)-(((5/12)/2)^2*((2*ACOS((((5/12)/2)-((5/12)-(5*0.938333/12)))/((5/12)/2)))-SIN(2*ACOS((((5/12)/2)-((5/12)-(5*0.938333/12)))/((5/12)/2))))/2))/((PI()*(5/12))-((2*ACOS((((5/12)/2)-((5/12)-(5*0.938333/12)))/((5/12)/2)))*((5/12)/2))))^(2/3)*$H$18^0.5)*(((PI()*(5/12)^2)/4)-(((5/12)/2)^2*((2*ACOS((((5/12)/2)-((5/12)-(5*0.938333/12)))/((5/12)/2)))-SIN(2*ACOS((((5/12)/2)-((5/12)-(5*0.938333/12)))/((5/12)/2))))/2))</f>
        <v>0</v>
      </c>
      <c r="M42" s="799">
        <f>((1.486/Defaults!$M$11)*((((PI()*(6/12)^2)/4)-(((6/12)/2)^2*((2*ACOS((((6/12)/2)-((6/12)-(6*0.938333/12)))/((6/12)/2)))-SIN(2*ACOS((((6/12)/2)-((6/12)-(6*0.938333/12)))/((6/12)/2))))/2))/((PI()*(6/12))-((2*ACOS((((6/12)/2)-((6/12)-(6*0.938333/12)))/((6/12)/2)))*((6/12)/2))))^(2/3)*$H$18^0.5)*(((PI()*(6/12)^2)/4)-(((6/12)/2)^2*((2*ACOS((((6/12)/2)-((6/12)-(6*0.938333/12)))/((6/12)/2)))-SIN(2*ACOS((((6/12)/2)-((6/12)-(6*0.938333/12)))/((6/12)/2))))/2))</f>
        <v>0</v>
      </c>
      <c r="N42" s="799">
        <f>((1.486/Defaults!$M$12)*((((PI()*(8/12)^2)/4)-(((8/12)/2)^2*((2*ACOS((((8/12)/2)-((8/12)-(8*0.938333/12)))/((8/12)/2)))-SIN(2*ACOS((((8/12)/2)-((8/12)-(8*0.938333/12)))/((8/12)/2))))/2))/((PI()*(8/12))-((2*ACOS((((8/12)/2)-((8/12)-(8*0.938333/12)))/((8/12)/2)))*((8/12)/2))))^(2/3)*$H$18^0.5)*(((PI()*(8/12)^2)/4)-(((8/12)/2)^2*((2*ACOS((((8/12)/2)-((8/12)-(8*0.938333/12)))/((8/12)/2)))-SIN(2*ACOS((((8/12)/2)-((8/12)-(8*0.938333/12)))/((8/12)/2))))/2))</f>
        <v>0</v>
      </c>
      <c r="O42" s="799">
        <f>((1.486/Defaults!$M$13)*((((PI()*(10/12)^2)/4)-(((10/12)/2)^2*((2*ACOS((((10/12)/2)-((10/12)-(10*0.938333/12)))/((10/12)/2)))-SIN(2*ACOS((((10/12)/2)-((10/12)-(10*0.938333/12)))/((10/12)/2))))/2))/((PI()*(10/12))-((2*ACOS((((10/12)/2)-((10/12)-(10*0.938333/12)))/((10/12)/2)))*((10/12)/2))))^(2/3)*$H$18^0.5)*(((PI()*(10/12)^2)/4)-(((10/12)/2)^2*((2*ACOS((((10/12)/2)-((10/12)-(10*0.938333/12)))/((10/12)/2)))-SIN(2*ACOS((((10/12)/2)-((10/12)-(10*0.938333/12)))/((10/12)/2))))/2))</f>
        <v>0</v>
      </c>
      <c r="P42" s="799">
        <f>((1.486/Defaults!$M$14)*((((PI()*(12/12)^2)/4)-(((12/12)/2)^2*((2*ACOS((((12/12)/2)-((12/12)-(12*0.938333/12)))/((12/12)/2)))-SIN(2*ACOS((((12/12)/2)-((12/12)-(12*0.938333/12)))/((12/12)/2))))/2))/((PI()*(12/12))-((2*ACOS((((12/12)/2)-((12/12)-(12*0.938333/12)))/((12/12)/2)))*((12/12)/2))))^(2/3)*$H$18^0.5)*(((PI()*(12/12)^2)/4)-(((12/12)/2)^2*((2*ACOS((((12/12)/2)-((12/12)-(12*0.938333/12)))/((12/12)/2)))-SIN(2*ACOS((((12/12)/2)-((12/12)-(12*0.938333/12)))/((12/12)/2))))/2))</f>
        <v>0</v>
      </c>
      <c r="Q42" s="799"/>
      <c r="R42" s="799">
        <f>((1.486/Defaults!$M$15)*((((PI()*(15/12)^2)/4)-(((15/12)/2)^2*((2*ACOS((((15/12)/2)-((15/12)-(15*0.938333/12)))/((15/12)/2)))-SIN(2*ACOS((((15/12)/2)-((15/12)-(15*0.938333/12)))/((15/12)/2))))/2))/((PI()*(15/12))-((2*ACOS((((15/12)/2)-((15/12)-(15*0.938333/12)))/((15/12)/2)))*((15/12)/2))))^(2/3)*$H$18^0.5)*(((PI()*(15/12)^2)/4)-(((15/12)/2)^2*((2*ACOS((((15/12)/2)-((15/12)-(15*0.938333/12)))/((15/12)/2)))-SIN(2*ACOS((((15/12)/2)-((15/12)-(15*0.938333/12)))/((15/12)/2))))/2))</f>
        <v>0</v>
      </c>
      <c r="S42" s="37"/>
      <c r="T42" s="799">
        <f>((1.486/Defaults!$M$16)*((((PI()*(18/12)^2)/4)-(((18/12)/2)^2*((2*ACOS((((18/12)/2)-((18/12)-(18*0.938333/12)))/((18/12)/2)))-SIN(2*ACOS((((18/12)/2)-((18/12)-(18*0.938333/12)))/((18/12)/2))))/2))/((PI()*(18/12))-((2*ACOS((((18/12)/2)-((18/12)-(18*0.938333/12)))/((18/12)/2)))*((18/12)/2))))^(2/3)*$H$18^0.5)*(((PI()*(18/12)^2)/4)-(((18/12)/2)^2*((2*ACOS((((18/12)/2)-((18/12)-(18*0.938333/12)))/((18/12)/2)))-SIN(2*ACOS((((18/12)/2)-((18/12)-(18*0.938333/12)))/((18/12)/2))))/2))</f>
        <v>0</v>
      </c>
      <c r="U42" s="799"/>
      <c r="V42" s="37"/>
      <c r="W42" s="799">
        <f>((1.486/Defaults!$M$17)*((((PI()*(24/12)^2)/4)-(((24/12)/2)^2*((2*ACOS((((24/12)/2)-((24/12)-(24*0.938333/12)))/((24/12)/2)))-SIN(2*ACOS((((24/12)/2)-((24/12)-(24*0.938333/12)))/((24/12)/2))))/2))/((PI()*(24/12))-((2*ACOS((((24/12)/2)-((24/12)-(24*0.938333/12)))/((24/12)/2)))*((24/12)/2))))^(2/3)*$H$17^0.5)*(((PI()*(24/12)^2)/4)-(((24/12)/2)^2*((2*ACOS((((24/12)/2)-((24/12)-(24*0.938333/12)))/((24/12)/2)))-SIN(2*ACOS((((24/12)/2)-((24/12)-(24*0.938333/12)))/((24/12)/2))))/2))</f>
        <v>0</v>
      </c>
      <c r="X42" s="177" t="e">
        <f>IF(($F$18+$G$18)&lt;=$L42,5,IF(($F$18+$G$18)&lt;=$M42,6,IF(($F$18+$G$18)&lt;=$N42,8,IF(($F$18+$G$18)&lt;=$O42,10,IF(($F$18+$G$18)&lt;=$P42,12,IF(($F$18+$G$18)&lt;=$Q42,14,IF(($F$18+$G$18)&lt;=$R42,15,IF(($F$18+$G$18)&lt;=$S42,16,IF(($F$18+$G$18)&lt;=$T42,18,IF(($F$18+$G$18)&lt;=$U42,20,IF(($F$18+$G$18)&lt;=$V42,21,IF(($F$18+$G$18)&lt;=$W42,24,"Too Large"))))))))))))</f>
        <v>#VALUE!</v>
      </c>
    </row>
    <row r="43" spans="1:57" x14ac:dyDescent="0.2">
      <c r="K43" s="798" t="str">
        <f>Defaults!$L$3</f>
        <v>Dual-Wall CPT</v>
      </c>
      <c r="L43" s="37">
        <f>((1.486/Defaults!$M$3)*((((PI()*(5/12)^2)/4)-(((5/12)/2)^2*((2*ACOS((((5/12)/2)-((5/12)-(5*0.938333/12)))/((5/12)/2)))-SIN(2*ACOS((((5/12)/2)-((5/12)-(5*0.938333/12)))/((5/12)/2))))/2))/((PI()*(5/12))-((2*ACOS((((5/12)/2)-((5/12)-(5*0.938333/12)))/((5/12)/2)))*((5/12)/2))))^(2/3)*$H$18^0.5)*(((PI()*(5/12)^2)/4)-(((5/12)/2)^2*((2*ACOS((((5/12)/2)-((5/12)-(5*0.938333/12)))/((5/12)/2)))-SIN(2*ACOS((((5/12)/2)-((5/12)-(5*0.938333/12)))/((5/12)/2))))/2))</f>
        <v>0</v>
      </c>
      <c r="M43" s="799">
        <f>((1.486/Defaults!$M$3)*((((PI()*(6/12)^2)/4)-(((6/12)/2)^2*((2*ACOS((((6/12)/2)-((6/12)-(6*0.938333/12)))/((6/12)/2)))-SIN(2*ACOS((((6/12)/2)-((6/12)-(6*0.938333/12)))/((6/12)/2))))/2))/((PI()*(6/12))-((2*ACOS((((6/12)/2)-((6/12)-(6*0.938333/12)))/((6/12)/2)))*((6/12)/2))))^(2/3)*$H$18^0.5)*(((PI()*(6/12)^2)/4)-(((6/12)/2)^2*((2*ACOS((((6/12)/2)-((6/12)-(6*0.938333/12)))/((6/12)/2)))-SIN(2*ACOS((((6/12)/2)-((6/12)-(6*0.938333/12)))/((6/12)/2))))/2))</f>
        <v>0</v>
      </c>
      <c r="N43" s="799">
        <f>((1.486/Defaults!$M$3)*((((PI()*(8/12)^2)/4)-(((8/12)/2)^2*((2*ACOS((((8/12)/2)-((8/12)-(8*0.938333/12)))/((8/12)/2)))-SIN(2*ACOS((((8/12)/2)-((8/12)-(8*0.938333/12)))/((8/12)/2))))/2))/((PI()*(8/12))-((2*ACOS((((8/12)/2)-((8/12)-(8*0.938333/12)))/((8/12)/2)))*((8/12)/2))))^(2/3)*$H$18^0.5)*(((PI()*(8/12)^2)/4)-(((8/12)/2)^2*((2*ACOS((((8/12)/2)-((8/12)-(8*0.938333/12)))/((8/12)/2)))-SIN(2*ACOS((((8/12)/2)-((8/12)-(8*0.938333/12)))/((8/12)/2))))/2))</f>
        <v>0</v>
      </c>
      <c r="O43" s="799">
        <f>((1.486/Defaults!$M$3)*((((PI()*(10/12)^2)/4)-(((10/12)/2)^2*((2*ACOS((((10/12)/2)-((10/12)-(10*0.938333/12)))/((10/12)/2)))-SIN(2*ACOS((((10/12)/2)-((10/12)-(10*0.938333/12)))/((10/12)/2))))/2))/((PI()*(10/12))-((2*ACOS((((10/12)/2)-((10/12)-(10*0.938333/12)))/((10/12)/2)))*((10/12)/2))))^(2/3)*$H$18^0.5)*(((PI()*(10/12)^2)/4)-(((10/12)/2)^2*((2*ACOS((((10/12)/2)-((10/12)-(10*0.938333/12)))/((10/12)/2)))-SIN(2*ACOS((((10/12)/2)-((10/12)-(10*0.938333/12)))/((10/12)/2))))/2))</f>
        <v>0</v>
      </c>
      <c r="P43" s="799">
        <f>((1.486/Defaults!$M$3)*((((PI()*(12/12)^2)/4)-(((12/12)/2)^2*((2*ACOS((((12/12)/2)-((12/12)-(12*0.938333/12)))/((12/12)/2)))-SIN(2*ACOS((((12/12)/2)-((12/12)-(12*0.938333/12)))/((12/12)/2))))/2))/((PI()*(12/12))-((2*ACOS((((12/12)/2)-((12/12)-(12*0.938333/12)))/((12/12)/2)))*((12/12)/2))))^(2/3)*$H$18^0.5)*(((PI()*(12/12)^2)/4)-(((12/12)/2)^2*((2*ACOS((((12/12)/2)-((12/12)-(12*0.938333/12)))/((12/12)/2)))-SIN(2*ACOS((((12/12)/2)-((12/12)-(12*0.938333/12)))/((12/12)/2))))/2))</f>
        <v>0</v>
      </c>
      <c r="Q43" s="799"/>
      <c r="R43" s="799">
        <f>((1.486/Defaults!$M$3)*((((PI()*(15/12)^2)/4)-(((15/12)/2)^2*((2*ACOS((((15/12)/2)-((15/12)-(15*0.938333/12)))/((15/12)/2)))-SIN(2*ACOS((((15/12)/2)-((15/12)-(15*0.938333/12)))/((15/12)/2))))/2))/((PI()*(15/12))-((2*ACOS((((15/12)/2)-((15/12)-(15*0.938333/12)))/((15/12)/2)))*((15/12)/2))))^(2/3)*$H$18^0.5)*(((PI()*(15/12)^2)/4)-(((15/12)/2)^2*((2*ACOS((((15/12)/2)-((15/12)-(15*0.938333/12)))/((15/12)/2)))-SIN(2*ACOS((((15/12)/2)-((15/12)-(15*0.938333/12)))/((15/12)/2))))/2))</f>
        <v>0</v>
      </c>
      <c r="S43" s="799"/>
      <c r="T43" s="799">
        <f>((1.486/Defaults!$M$3)*((((PI()*(18/12)^2)/4)-(((18/12)/2)^2*((2*ACOS((((18/12)/2)-((18/12)-(18*0.938333/12)))/((18/12)/2)))-SIN(2*ACOS((((18/12)/2)-((18/12)-(18*0.938333/12)))/((18/12)/2))))/2))/((PI()*(18/12))-((2*ACOS((((18/12)/2)-((18/12)-(18*0.938333/12)))/((18/12)/2)))*((18/12)/2))))^(2/3)*$H$18^0.5)*(((PI()*(18/12)^2)/4)-(((18/12)/2)^2*((2*ACOS((((18/12)/2)-((18/12)-(18*0.938333/12)))/((18/12)/2)))-SIN(2*ACOS((((18/12)/2)-((18/12)-(18*0.938333/12)))/((18/12)/2))))/2))</f>
        <v>0</v>
      </c>
      <c r="U43" s="799"/>
      <c r="V43" s="37"/>
      <c r="W43" s="799">
        <f>((1.486/Defaults!$M$3)*((((PI()*(24/12)^2)/4)-(((24/12)/2)^2*((2*ACOS((((24/12)/2)-((24/12)-(24*0.938333/12)))/((24/12)/2)))-SIN(2*ACOS((((24/12)/2)-((24/12)-(24*0.938333/12)))/((24/12)/2))))/2))/((PI()*(24/12))-((2*ACOS((((24/12)/2)-((24/12)-(24*0.938333/12)))/((24/12)/2)))*((24/12)/2))))^(2/3)*$H$17^0.5)*(((PI()*(24/12)^2)/4)-(((24/12)/2)^2*((2*ACOS((((24/12)/2)-((24/12)-(24*0.938333/12)))/((24/12)/2)))-SIN(2*ACOS((((24/12)/2)-((24/12)-(24*0.938333/12)))/((24/12)/2))))/2))</f>
        <v>0</v>
      </c>
      <c r="X43" s="177" t="e">
        <f t="shared" ref="X43:X44" si="33">IF(($F$18+$G$18)&lt;=$L43,5,IF(($F$18+$G$18)&lt;=$M43,6,IF(($F$18+$G$18)&lt;=$N43,8,IF(($F$18+$G$18)&lt;=$O43,10,IF(($F$18+$G$18)&lt;=$P43,12,IF(($F$18+$G$18)&lt;=$Q43,14,IF(($F$18+$G$18)&lt;=$R43,15,IF(($F$18+$G$18)&lt;=$S43,16,IF(($F$18+$G$18)&lt;=$T43,18,IF(($F$18+$G$18)&lt;=$U43,20,IF(($F$18+$G$18)&lt;=$V43,21,IF(($F$18+$G$18)&lt;=$W43,24,"Too Large"))))))))))))</f>
        <v>#VALUE!</v>
      </c>
    </row>
    <row r="44" spans="1:57" x14ac:dyDescent="0.2">
      <c r="K44" s="798" t="str">
        <f>Defaults!$L$4</f>
        <v>Flexible DW</v>
      </c>
      <c r="L44" s="37"/>
      <c r="M44" s="37"/>
      <c r="N44" s="799">
        <f>((1.486/Defaults!$M$4)*((((PI()*(8/12)^2)/4)-(((8/12)/2)^2*((2*ACOS((((8/12)/2)-((8/12)-(8*0.938333/12)))/((8/12)/2)))-SIN(2*ACOS((((8/12)/2)-((8/12)-(8*0.938333/12)))/((8/12)/2))))/2))/((PI()*(8/12))-((2*ACOS((((8/12)/2)-((8/12)-(8*0.938333/12)))/((8/12)/2)))*((8/12)/2))))^(2/3)*$H$18^0.5)*(((PI()*(8/12)^2)/4)-(((8/12)/2)^2*((2*ACOS((((8/12)/2)-((8/12)-(8*0.938333/12)))/((8/12)/2)))-SIN(2*ACOS((((8/12)/2)-((8/12)-(8*0.938333/12)))/((8/12)/2))))/2))</f>
        <v>0</v>
      </c>
      <c r="O44" s="37"/>
      <c r="P44" s="799">
        <f>((1.486/Defaults!$M$4)*((((PI()*(12/12)^2)/4)-(((12/12)/2)^2*((2*ACOS((((12/12)/2)-((12/12)-(12*0.938333/12)))/((12/12)/2)))-SIN(2*ACOS((((12/12)/2)-((12/12)-(12*0.938333/12)))/((12/12)/2))))/2))/((PI()*(12/12))-((2*ACOS((((12/12)/2)-((12/12)-(12*0.938333/12)))/((12/12)/2)))*((12/12)/2))))^(2/3)*$H$18^0.5)*(((PI()*(12/12)^2)/4)-(((12/12)/2)^2*((2*ACOS((((12/12)/2)-((12/12)-(12*0.938333/12)))/((12/12)/2)))-SIN(2*ACOS((((12/12)/2)-((12/12)-(12*0.938333/12)))/((12/12)/2))))/2))</f>
        <v>0</v>
      </c>
      <c r="Q44" s="37"/>
      <c r="R44" s="799">
        <f>((1.486/Defaults!$M$4)*((((PI()*(15/12)^2)/4)-(((15/12)/2)^2*((2*ACOS((((15/12)/2)-((15/12)-(15*0.938333/12)))/((15/12)/2)))-SIN(2*ACOS((((15/12)/2)-((15/12)-(15*0.938333/12)))/((15/12)/2))))/2))/((PI()*(15/12))-((2*ACOS((((15/12)/2)-((15/12)-(15*0.938333/12)))/((15/12)/2)))*((15/12)/2))))^(2/3)*$H$18^0.5)*(((PI()*(15/12)^2)/4)-(((15/12)/2)^2*((2*ACOS((((15/12)/2)-((15/12)-(15*0.938333/12)))/((15/12)/2)))-SIN(2*ACOS((((15/12)/2)-((15/12)-(15*0.938333/12)))/((15/12)/2))))/2))</f>
        <v>0</v>
      </c>
      <c r="S44" s="37"/>
      <c r="T44" s="37"/>
      <c r="U44" s="37"/>
      <c r="V44" s="37"/>
      <c r="W44" s="37"/>
      <c r="X44" s="177" t="e">
        <f t="shared" si="33"/>
        <v>#VALUE!</v>
      </c>
    </row>
    <row r="45" spans="1:57" ht="12" customHeight="1" x14ac:dyDescent="0.2">
      <c r="K45" s="798" t="str">
        <f>Defaults!$L$5</f>
        <v>CMP-Annular</v>
      </c>
      <c r="L45" s="37"/>
      <c r="M45" s="799">
        <f>((1.486/Defaults!$M$5)*((((PI()*(6/12)^2)/4)-(((6/12)/2)^2*((2*ACOS((((6/12)/2)-((6/12)-(6*0.938333/12)))/((6/12)/2)))-SIN(2*ACOS((((6/12)/2)-((6/12)-(6*0.938333/12)))/((6/12)/2))))/2))/((PI()*(6/12))-((2*ACOS((((6/12)/2)-((6/12)-(6*0.938333/12)))/((6/12)/2)))*((6/12)/2))))^(2/3)*$H$18^0.5)*(((PI()*(6/12)^2)/4)-(((6/12)/2)^2*((2*ACOS((((6/12)/2)-((6/12)-(6*0.938333/12)))/((6/12)/2)))-SIN(2*ACOS((((6/12)/2)-((6/12)-(6*0.938333/12)))/((6/12)/2))))/2))</f>
        <v>0</v>
      </c>
      <c r="N45" s="799">
        <f>((1.486/Defaults!$M$5)*((((PI()*(8/12)^2)/4)-(((8/12)/2)^2*((2*ACOS((((8/12)/2)-((8/12)-(8*0.938333/12)))/((8/12)/2)))-SIN(2*ACOS((((8/12)/2)-((8/12)-(8*0.938333/12)))/((8/12)/2))))/2))/((PI()*(8/12))-((2*ACOS((((8/12)/2)-((8/12)-(8*0.938333/12)))/((8/12)/2)))*((8/12)/2))))^(2/3)*$H$18^0.5)*(((PI()*(8/12)^2)/4)-(((8/12)/2)^2*((2*ACOS((((8/12)/2)-((8/12)-(8*0.938333/12)))/((8/12)/2)))-SIN(2*ACOS((((8/12)/2)-((8/12)-(8*0.938333/12)))/((8/12)/2))))/2))</f>
        <v>0</v>
      </c>
      <c r="O45" s="799">
        <f>((1.486/Defaults!$M$5)*((((PI()*(10/12)^2)/4)-(((10/12)/2)^2*((2*ACOS((((10/12)/2)-((10/12)-(10*0.938333/12)))/((10/12)/2)))-SIN(2*ACOS((((10/12)/2)-((10/12)-(10*0.938333/12)))/((10/12)/2))))/2))/((PI()*(10/12))-((2*ACOS((((10/12)/2)-((10/12)-(10*0.938333/12)))/((10/12)/2)))*((10/12)/2))))^(2/3)*$H$18^0.5)*(((PI()*(10/12)^2)/4)-(((10/12)/2)^2*((2*ACOS((((10/12)/2)-((10/12)-(10*0.938333/12)))/((10/12)/2)))-SIN(2*ACOS((((10/12)/2)-((10/12)-(10*0.938333/12)))/((10/12)/2))))/2))</f>
        <v>0</v>
      </c>
      <c r="P45" s="799">
        <f>((1.486/Defaults!$M$5)*((((PI()*(12/12)^2)/4)-(((12/12)/2)^2*((2*ACOS((((12/12)/2)-((12/12)-(12*0.938333/12)))/((12/12)/2)))-SIN(2*ACOS((((12/12)/2)-((12/12)-(12*0.938333/12)))/((12/12)/2))))/2))/((PI()*(12/12))-((2*ACOS((((12/12)/2)-((12/12)-(12*0.938333/12)))/((12/12)/2)))*((12/12)/2))))^(2/3)*$H$18^0.5)*(((PI()*(12/12)^2)/4)-(((12/12)/2)^2*((2*ACOS((((12/12)/2)-((12/12)-(12*0.938333/12)))/((12/12)/2)))-SIN(2*ACOS((((12/12)/2)-((12/12)-(12*0.938333/12)))/((12/12)/2))))/2))</f>
        <v>0</v>
      </c>
      <c r="Q45" s="799"/>
      <c r="R45" s="799">
        <f>((1.486/Defaults!$M$5)*((((PI()*(15/12)^2)/4)-(((15/12)/2)^2*((2*ACOS((((15/12)/2)-((15/12)-(15*0.938333/12)))/((15/12)/2)))-SIN(2*ACOS((((15/12)/2)-((15/12)-(15*0.938333/12)))/((15/12)/2))))/2))/((PI()*(15/12))-((2*ACOS((((15/12)/2)-((15/12)-(15*0.938333/12)))/((15/12)/2)))*((15/12)/2))))^(2/3)*$H$18^0.5)*(((PI()*(15/12)^2)/4)-(((15/12)/2)^2*((2*ACOS((((15/12)/2)-((15/12)-(15*0.938333/12)))/((15/12)/2)))-SIN(2*ACOS((((15/12)/2)-((15/12)-(15*0.938333/12)))/((15/12)/2))))/2))</f>
        <v>0</v>
      </c>
      <c r="S45" s="799"/>
      <c r="T45" s="799">
        <f>((1.486/Defaults!$M$5)*((((PI()*(18/12)^2)/4)-(((18/12)/2)^2*((2*ACOS((((18/12)/2)-((18/12)-(18*0.938333/12)))/((18/12)/2)))-SIN(2*ACOS((((18/12)/2)-((18/12)-(18*0.938333/12)))/((18/12)/2))))/2))/((PI()*(18/12))-((2*ACOS((((18/12)/2)-((18/12)-(18*0.938333/12)))/((18/12)/2)))*((18/12)/2))))^(2/3)*$H$18^0.5)*(((PI()*(18/12)^2)/4)-(((18/12)/2)^2*((2*ACOS((((18/12)/2)-((18/12)-(18*0.938333/12)))/((18/12)/2)))-SIN(2*ACOS((((18/12)/2)-((18/12)-(18*0.938333/12)))/((18/12)/2))))/2))</f>
        <v>0</v>
      </c>
      <c r="U45" s="799"/>
      <c r="V45" s="37"/>
      <c r="W45" s="799">
        <f>((1.486/Defaults!$M$5)*((((PI()*(24/12)^2)/4)-(((24/12)/2)^2*((2*ACOS((((24/12)/2)-((24/12)-(24*0.938333/12)))/((24/12)/2)))-SIN(2*ACOS((((24/12)/2)-((24/12)-(24*0.938333/12)))/((24/12)/2))))/2))/((PI()*(24/12))-((2*ACOS((((24/12)/2)-((24/12)-(24*0.938333/12)))/((24/12)/2)))*((24/12)/2))))^(2/3)*$H$17^0.5)*(((PI()*(24/12)^2)/4)-(((24/12)/2)^2*((2*ACOS((((24/12)/2)-((24/12)-(24*0.938333/12)))/((24/12)/2)))-SIN(2*ACOS((((24/12)/2)-((24/12)-(24*0.938333/12)))/((24/12)/2))))/2))</f>
        <v>0</v>
      </c>
      <c r="X45" s="177" t="e">
        <f>IF(($F$18+$G$18)&lt;=$L45,5,IF(($F$18+$G$18)&lt;=$M45,6,IF(($F$18+$G$18)&lt;=$N45,8,IF(($F$18+$G$18)&lt;=$O45,10,IF(($F$18+$G$18)&lt;=$P45,12,IF(($F$18+$G$18)&lt;=$Q45,14,IF(($F$18+$G$18)&lt;=$R45,15,IF(($F$18+$G$18)&lt;=$S45,16,IF(($F$18+$G$18)&lt;=$T45,18,IF(($F$18+$G$18)&lt;=$U45,20,IF(($F$18+$G$18)&lt;=$V45,21,IF(($F$18+$G$18)&lt;=$W45,24,"Too Large"))))))))))))</f>
        <v>#VALUE!</v>
      </c>
    </row>
    <row r="46" spans="1:57" ht="12" hidden="1" customHeight="1" x14ac:dyDescent="0.2">
      <c r="D46" s="105" t="str">
        <f>IF(ISNUMBER(B33),IF(ISNUMBER(C33),C33,B33),"")</f>
        <v/>
      </c>
      <c r="E46" s="793" t="str">
        <f>IF(D46=5,VLOOKUP((F17+G17),$L$113:$M$582,2,TRUE)+0.01,IF(D46=6,VLOOKUP((F17+G17),$L$113:$M$676,2,TRUE)+0.01,IF(D46=8,VLOOKUP((F17+G17),$L$113:$M$864,2,TRUE)+0.01,IF(D46=10,VLOOKUP((F17+G17),$L$113:$M$1052,2,TRUE)+0.01,IF(D46=12,VLOOKUP((F17+G17),$L$113:$M$1239,2,TRUE)+0.01,IF(D46=14,VLOOKUP((F17+G17),$L$113:$M$1428,2,TRUE)+0.01,IF(D46=15,VLOOKUP((F17+G17),$L$113:$M$1521,2,TRUE)+0.01,IF(D46=16,VLOOKUP((F17+G17),$L$113:$M$1615,2,TRUE)+0.01,IF(D46=18,VLOOKUP((F17+G17),$L$113:$M$1802,2,TRUE)+0.01,IF(D46=20,VLOOKUP((F17+G17),$L$113:$M$1950,2,TRUE)+0.02,IF(D46=21,VLOOKUP((F17+G17),$L$113:$M$1997,2,TRUE)+0.02,IF(D46=24,VLOOKUP((F17+G17),$L$113:$M$2138,2,TRUE)+0.02,""))))))))))))</f>
        <v/>
      </c>
      <c r="K46" s="803" t="str">
        <f>Defaults!$L$6</f>
        <v>CMP-Helical</v>
      </c>
      <c r="L46" s="37"/>
      <c r="M46" s="799">
        <f>((1.486/Defaults!$M$6)*((((PI()*(6/12)^2)/4)-(((6/12)/2)^2*((2*ACOS((((6/12)/2)-((6/12)-(6*0.938333/12)))/((6/12)/2)))-SIN(2*ACOS((((6/12)/2)-((6/12)-(6*0.938333/12)))/((6/12)/2))))/2))/((PI()*(6/12))-((2*ACOS((((6/12)/2)-((6/12)-(6*0.938333/12)))/((6/12)/2)))*((6/12)/2))))^(2/3)*$H$18^0.5)*(((PI()*(6/12)^2)/4)-(((6/12)/2)^2*((2*ACOS((((6/12)/2)-((6/12)-(6*0.938333/12)))/((6/12)/2)))-SIN(2*ACOS((((6/12)/2)-((6/12)-(6*0.938333/12)))/((6/12)/2))))/2))</f>
        <v>0</v>
      </c>
      <c r="N46" s="799">
        <f>((1.486/Defaults!$M$6)*((((PI()*(8/12)^2)/4)-(((8/12)/2)^2*((2*ACOS((((8/12)/2)-((8/12)-(8*0.938333/12)))/((8/12)/2)))-SIN(2*ACOS((((8/12)/2)-((8/12)-(8*0.938333/12)))/((8/12)/2))))/2))/((PI()*(8/12))-((2*ACOS((((8/12)/2)-((8/12)-(8*0.938333/12)))/((8/12)/2)))*((8/12)/2))))^(2/3)*$H$18^0.5)*(((PI()*(8/12)^2)/4)-(((8/12)/2)^2*((2*ACOS((((8/12)/2)-((8/12)-(8*0.938333/12)))/((8/12)/2)))-SIN(2*ACOS((((8/12)/2)-((8/12)-(8*0.938333/12)))/((8/12)/2))))/2))</f>
        <v>0</v>
      </c>
      <c r="O46" s="799">
        <f>((1.486/Defaults!$M$6)*((((PI()*(10/12)^2)/4)-(((10/12)/2)^2*((2*ACOS((((10/12)/2)-((10/12)-(10*0.938333/12)))/((10/12)/2)))-SIN(2*ACOS((((10/12)/2)-((10/12)-(10*0.938333/12)))/((10/12)/2))))/2))/((PI()*(10/12))-((2*ACOS((((10/12)/2)-((10/12)-(10*0.938333/12)))/((10/12)/2)))*((10/12)/2))))^(2/3)*$H$18^0.5)*(((PI()*(10/12)^2)/4)-(((10/12)/2)^2*((2*ACOS((((10/12)/2)-((10/12)-(10*0.938333/12)))/((10/12)/2)))-SIN(2*ACOS((((10/12)/2)-((10/12)-(10*0.938333/12)))/((10/12)/2))))/2))</f>
        <v>0</v>
      </c>
      <c r="P46" s="799">
        <f>((1.486/Defaults!$M$6)*((((PI()*(12/12)^2)/4)-(((12/12)/2)^2*((2*ACOS((((12/12)/2)-((12/12)-(12*0.938333/12)))/((12/12)/2)))-SIN(2*ACOS((((12/12)/2)-((12/12)-(12*0.938333/12)))/((12/12)/2))))/2))/((PI()*(12/12))-((2*ACOS((((12/12)/2)-((12/12)-(12*0.938333/12)))/((12/12)/2)))*((12/12)/2))))^(2/3)*$H$18^0.5)*(((PI()*(12/12)^2)/4)-(((12/12)/2)^2*((2*ACOS((((12/12)/2)-((12/12)-(12*0.938333/12)))/((12/12)/2)))-SIN(2*ACOS((((12/12)/2)-((12/12)-(12*0.938333/12)))/((12/12)/2))))/2))</f>
        <v>0</v>
      </c>
      <c r="Q46" s="799"/>
      <c r="R46" s="799">
        <f>((1.486/Defaults!$M$6)*((((PI()*(15/12)^2)/4)-(((15/12)/2)^2*((2*ACOS((((15/12)/2)-((15/12)-(15*0.938333/12)))/((15/12)/2)))-SIN(2*ACOS((((15/12)/2)-((15/12)-(15*0.938333/12)))/((15/12)/2))))/2))/((PI()*(15/12))-((2*ACOS((((15/12)/2)-((15/12)-(15*0.938333/12)))/((15/12)/2)))*((15/12)/2))))^(2/3)*$H$18^0.5)*(((PI()*(15/12)^2)/4)-(((15/12)/2)^2*((2*ACOS((((15/12)/2)-((15/12)-(15*0.938333/12)))/((15/12)/2)))-SIN(2*ACOS((((15/12)/2)-((15/12)-(15*0.938333/12)))/((15/12)/2))))/2))</f>
        <v>0</v>
      </c>
      <c r="S46" s="799"/>
      <c r="T46" s="799">
        <f>((1.486/Defaults!$M$6)*((((PI()*(18/12)^2)/4)-(((18/12)/2)^2*((2*ACOS((((18/12)/2)-((18/12)-(18*0.938333/12)))/((18/12)/2)))-SIN(2*ACOS((((18/12)/2)-((18/12)-(18*0.938333/12)))/((18/12)/2))))/2))/((PI()*(18/12))-((2*ACOS((((18/12)/2)-((18/12)-(18*0.938333/12)))/((18/12)/2)))*((18/12)/2))))^(2/3)*$H$18^0.5)*(((PI()*(18/12)^2)/4)-(((18/12)/2)^2*((2*ACOS((((18/12)/2)-((18/12)-(18*0.938333/12)))/((18/12)/2)))-SIN(2*ACOS((((18/12)/2)-((18/12)-(18*0.938333/12)))/((18/12)/2))))/2))</f>
        <v>0</v>
      </c>
      <c r="U46" s="799"/>
      <c r="V46" s="37"/>
      <c r="W46" s="799">
        <f>((1.486/Defaults!$M$6)*((((PI()*(24/12)^2)/4)-(((24/12)/2)^2*((2*ACOS((((24/12)/2)-((24/12)-(24*0.938333/12)))/((24/12)/2)))-SIN(2*ACOS((((24/12)/2)-((24/12)-(24*0.938333/12)))/((24/12)/2))))/2))/((PI()*(24/12))-((2*ACOS((((24/12)/2)-((24/12)-(24*0.938333/12)))/((24/12)/2)))*((24/12)/2))))^(2/3)*$H$17^0.5)*(((PI()*(24/12)^2)/4)-(((24/12)/2)^2*((2*ACOS((((24/12)/2)-((24/12)-(24*0.938333/12)))/((24/12)/2)))-SIN(2*ACOS((((24/12)/2)-((24/12)-(24*0.938333/12)))/((24/12)/2))))/2))</f>
        <v>0</v>
      </c>
      <c r="X46" s="177" t="e">
        <f>IF(($F$18+$G$18)&lt;=$L46,5,IF(($F$18+$G$18)&lt;=$M46,6,IF(($F$18+$G$18)&lt;=$N46,8,IF(($F$18+$G$18)&lt;=$O46,10,IF(($F$18+$G$18)&lt;=$P46,12,IF(($F$18+$G$18)&lt;=$Q46,14,IF(($F$18+$G$18)&lt;=$R46,15,IF(($F$18+$G$18)&lt;=$S46,16,IF(($F$18+$G$18)&lt;=$T46,18,IF(($F$18+$G$18)&lt;=$U46,20,IF(($F$18+$G$18)&lt;=$V46,21,IF(($F$18+$G$18)&lt;=$W46,24,"Too Large"))))))))))))</f>
        <v>#VALUE!</v>
      </c>
    </row>
    <row r="47" spans="1:57" ht="12" hidden="1" customHeight="1" x14ac:dyDescent="0.2">
      <c r="D47" s="106" t="str">
        <f t="shared" ref="D47:D55" si="34">IF(ISNUMBER(B34),IF(ISNUMBER(C34),C34,B34),"")</f>
        <v/>
      </c>
      <c r="E47" s="792" t="str">
        <f>IF(D47=5,VLOOKUP((F18+G18),$N$113:$O$582,2,TRUE)+0.01,IF(D47=6,VLOOKUP((F18+G18),$N$113:$O$676,2,TRUE)+0.01,IF(D47=8,VLOOKUP((F18+G18),$N$113:$O$864,2,TRUE)+0.01,IF(D47=10,VLOOKUP((F18+G18),$N$113:$O$1052,2,TRUE)+0.01,IF(D47=12,VLOOKUP((F18+G18),$N$113:$O$1239,2,TRUE)+0.01,IF(D47=14,VLOOKUP((F18+G18),$N$113:$O$1428,2,TRUE)+0.01,IF(D47=15,VLOOKUP((F18+G18),$N$113:$O$1521,2,TRUE)+0.01,IF(D47=16,VLOOKUP((F18+G18),$N$113:$O$1615,2,TRUE)+0.01,IF(D47=18,VLOOKUP((F18+G18),$N$113:$O$1802,2,TRUE)+0.01,IF(D47=20,VLOOKUP((F18+G18),$N$113:$O$1950,2,TRUE)+0.02,IF(D47=21,VLOOKUP((F18+G18),$N$113:$O$1997,2,TRUE)+0.02,IF(D47=24,VLOOKUP((F18+G18),$N$113:$O$2138,2,TRUE)+0.02,""))))))))))))</f>
        <v/>
      </c>
      <c r="F47" s="140"/>
      <c r="K47" s="798" t="str">
        <f>Defaults!$L$7</f>
        <v>PVC</v>
      </c>
      <c r="L47" s="37">
        <f>((1.486/Defaults!$M$7)*((((PI()*(5/12)^2)/4)-(((5/12)/2)^2*((2*ACOS((((5/12)/2)-((5/12)-(5*0.938333/12)))/((5/12)/2)))-SIN(2*ACOS((((5/12)/2)-((5/12)-(5*0.938333/12)))/((5/12)/2))))/2))/((PI()*(5/12))-((2*ACOS((((5/12)/2)-((5/12)-(5*0.938333/12)))/((5/12)/2)))*((5/12)/2))))^(2/3)*$H$18^0.5)*(((PI()*(5/12)^2)/4)-(((5/12)/2)^2*((2*ACOS((((5/12)/2)-((5/12)-(5*0.938333/12)))/((5/12)/2)))-SIN(2*ACOS((((5/12)/2)-((5/12)-(5*0.938333/12)))/((5/12)/2))))/2))</f>
        <v>0</v>
      </c>
      <c r="M47" s="799">
        <f>((1.486/Defaults!$M$7)*((((PI()*(6/12)^2)/4)-(((6/12)/2)^2*((2*ACOS((((6/12)/2)-((6/12)-(6*0.938333/12)))/((6/12)/2)))-SIN(2*ACOS((((6/12)/2)-((6/12)-(6*0.938333/12)))/((6/12)/2))))/2))/((PI()*(6/12))-((2*ACOS((((6/12)/2)-((6/12)-(6*0.938333/12)))/((6/12)/2)))*((6/12)/2))))^(2/3)*$H$18^0.5)*(((PI()*(6/12)^2)/4)-(((6/12)/2)^2*((2*ACOS((((6/12)/2)-((6/12)-(6*0.938333/12)))/((6/12)/2)))-SIN(2*ACOS((((6/12)/2)-((6/12)-(6*0.938333/12)))/((6/12)/2))))/2))</f>
        <v>0</v>
      </c>
      <c r="N47" s="799">
        <f>((1.486/Defaults!$M$7)*((((PI()*(8/12)^2)/4)-(((8/12)/2)^2*((2*ACOS((((8/12)/2)-((8/12)-(8*0.938333/12)))/((8/12)/2)))-SIN(2*ACOS((((8/12)/2)-((8/12)-(8*0.938333/12)))/((8/12)/2))))/2))/((PI()*(8/12))-((2*ACOS((((8/12)/2)-((8/12)-(8*0.938333/12)))/((8/12)/2)))*((8/12)/2))))^(2/3)*$H$18^0.5)*(((PI()*(8/12)^2)/4)-(((8/12)/2)^2*((2*ACOS((((8/12)/2)-((8/12)-(8*0.938333/12)))/((8/12)/2)))-SIN(2*ACOS((((8/12)/2)-((8/12)-(8*0.938333/12)))/((8/12)/2))))/2))</f>
        <v>0</v>
      </c>
      <c r="O47" s="799">
        <f>((1.486/Defaults!$M$7)*((((PI()*(9.98/12)^2)/4)-(((9.98/12)/2)^2*((2*ACOS((((9.98/12)/2)-((9.98/12)-(9.98*0.938333/12)))/((9.98/12)/2)))-SIN(2*ACOS((((9.98/12)/2)-((9.98/12)-(9.98*0.938333/12)))/((9.98/12)/2))))/2))/((PI()*(9.98/12))-((2*ACOS((((9.98/12)/2)-((9.98/12)-(9.98*0.938333/12)))/((9.98/12)/2)))*((9.98/12)/2))))^(2/3)*$H$18^0.5)*(((PI()*(9.98/12)^2)/4)-(((9.98/12)/2)^2*((2*ACOS((((9.98/12)/2)-((9.98/12)-(9.98*0.938333/12)))/((9.98/12)/2)))-SIN(2*ACOS((((9.98/12)/2)-((9.98/12)-(9.98*0.938333/12)))/((9.98/12)/2))))/2))</f>
        <v>0</v>
      </c>
      <c r="P47" s="799">
        <f>((1.486/Defaults!$M$7)*((((PI()*(11.89/12)^2)/4)-(((11.89/12)/2)^2*((2*ACOS((((11.89/12)/2)-((11.89/12)-(11.89*0.938333/12)))/((11.89/12)/2)))-SIN(2*ACOS((((11.89/12)/2)-((11.89/12)-(11.89*0.938333/12)))/((11.89/12)/2))))/2))/((PI()*(11.89/12))-((2*ACOS((((11.89/12)/2)-((11.89/12)-(11.89*0.938333/12)))/((11.89/12)/2)))*((11.89/12)/2))))^(2/3)*$H$18^0.5)*(((PI()*(11.89/12)^2)/4)-(((11.89/12)/2)^2*((2*ACOS((((11.89/12)/2)-((11.89/12)-(11.89*0.938333/12)))/((11.89/12)/2)))-SIN(2*ACOS((((11.89/12)/2)-((11.89/12)-(11.89*0.938333/12)))/((11.89/12)/2))))/2))</f>
        <v>0</v>
      </c>
      <c r="Q47" s="799">
        <f>((1.486/Defaults!$M$7)*((((PI()*(13.07/12)^2)/4)-(((13.07/12)/2)^2*((2*ACOS((((13.07/12)/2)-((13.07/12)-(13.07*0.938333/12)))/((13.07/12)/2)))-SIN(2*ACOS((((13.07/12)/2)-((13.07/12)-(13.07*0.938333/12)))/((13.07/12)/2))))/2))/((PI()*(13.07/12))-((2*ACOS((((13.07/12)/2)-((13.07/12)-(13.07*0.938333/12)))/((13.07/12)/2)))*((13.07/12)/2))))^(2/3)*$H$18^0.5)*(((PI()*(13.07/12)^2)/4)-(((13.07/12)/2)^2*((2*ACOS((((13.07/12)/2)-((13.07/12)-(13.07*0.938333/12)))/((13.07/12)/2)))-SIN(2*ACOS((((13.07/12)/2)-((13.07/12)-(13.07*0.938333/12)))/((13.07/12)/2))))/2))</f>
        <v>0</v>
      </c>
      <c r="R47" s="799"/>
      <c r="S47" s="799">
        <f>((1.486/Defaults!$M$7)*((((PI()*(14.94/12)^2)/4)-(((14.94/12)/2)^2*((2*ACOS((((14.94/12)/2)-((14.94/12)-(14.94*0.938333/12)))/((14.94/12)/2)))-SIN(2*ACOS((((14.94/12)/2)-((14.94/12)-(14.94*0.938333/12)))/((14.94/12)/2))))/2))/((PI()*(14.94/12))-((2*ACOS((((14.94/12)/2)-((14.94/12)-(14.94*0.938333/12)))/((14.94/12)/2)))*((14.94/12)/2))))^(2/3)*$H$18^0.5)*(((PI()*(14.94/12)^2)/4)-(((14.94/12)/2)^2*((2*ACOS((((14.94/12)/2)-((14.94/12)-(14.94*0.938333/12)))/((14.94/12)/2)))-SIN(2*ACOS((((14.94/12)/2)-((14.94/12)-(14.94*0.938333/12)))/((14.94/12)/2))))/2))</f>
        <v>0</v>
      </c>
      <c r="T47" s="799">
        <f>((1.486/Defaults!$M$7)*((((PI()*(16.8/12)^2)/4)-(((16.8/12)/2)^2*((2*ACOS((((16.8/12)/2)-((16.8/12)-(16.8*0.938333/12)))/((16.8/12)/2)))-SIN(2*ACOS((((16.8/12)/2)-((16.8/12)-(16.8*0.938333/12)))/((16.8/12)/2))))/2))/((PI()*(16.8/12))-((2*ACOS((((16.8/12)/2)-((16.8/12)-(16.8*0.938333/12)))/((16.8/12)/2)))*((16.8/12)/2))))^(2/3)*$H$18^0.5)*(((PI()*(16.8/12)^2)/4)-(((16.8/12)/2)^2*((2*ACOS((((16.8/12)/2)-((16.8/12)-(16.8*0.938333/12)))/((16.8/12)/2)))-SIN(2*ACOS((((16.8/12)/2)-((16.8/12)-(16.8*0.938333/12)))/((16.8/12)/2))))/2))</f>
        <v>0</v>
      </c>
      <c r="U47" s="799">
        <f>((1.486/Defaults!$M$7)*((((PI()*(18.74/12)^2)/4)-(((18.74/12)/2)^2*((2*ACOS((((18.74/12)/2)-((18.74/12)-(18.74*0.938333/12)))/((18.74/12)/2)))-SIN(2*ACOS((((18.74/12)/2)-((18.74/12)-(18.74*0.938333/12)))/((18.74/12)/2))))/2))/((PI()*(18.74/12))-((2*ACOS((((18.74/12)/2)-((18.74/12)-(18.74*0.938333/12)))/((18.74/12)/2)))*((18.74/12)/2))))^(2/3)*$H$18^0.5)*(((PI()*(18.74/12)^2)/4)-(((18.74/12)/2)^2*((2*ACOS((((18.74/12)/2)-((18.74/12)-(18.74*0.938333/12)))/((18.74/12)/2)))-SIN(2*ACOS((((18.74/12)/2)-((18.74/12)-(18.74*0.938333/12)))/((18.74/12)/2))))/2))</f>
        <v>0</v>
      </c>
      <c r="V47" s="37"/>
      <c r="W47" s="799">
        <f>((1.486/Defaults!$M$7)*((((PI()*(22.54/12)^2)/4)-(((22.54/12)/2)^2*((2*ACOS((((22.54/12)/2)-((22.54/12)-(22.54*0.938333/12)))/((22.54/12)/2)))-SIN(2*ACOS((((22.54/12)/2)-((22.54/12)-(22.54*0.938333/12)))/((22.54/12)/2))))/2))/((PI()*(22.54/12))-((2*ACOS((((22.54/12)/2)-((22.54/12)-(22.54*0.938333/12)))/((22.54/12)/2)))*((22.54/12)/2))))^(2/3)*$H$17^0.5)*(((PI()*(22.54/12)^2)/4)-(((22.54/12)/2)^2*((2*ACOS((((22.54/12)/2)-((22.54/12)-(22.54*0.938333/12)))/((22.54/12)/2)))-SIN(2*ACOS((((22.54/12)/2)-((22.54/12)-(22.54*0.938333/12)))/((22.54/12)/2))))/2))</f>
        <v>0</v>
      </c>
      <c r="X47" s="177" t="e">
        <f>IF(($F$18+$G$18)&lt;=$L47,5,IF(($F$18+$G$18)&lt;=$M47,6,IF(($F$18+$G$18)&lt;=$N47,8,IF(($F$18+$G$18)&lt;=$O47,10,IF(($F$18+$G$18)&lt;=$P47,12,IF(($F$18+$G$18)&lt;=$Q47,14,IF(($F$18+$G$18)&lt;=$R47,15,IF(($F$18+$G$18)&lt;=$S47,16,IF(($F$18+$G$18)&lt;=$T47,18,IF(($F$18+$G$18)&lt;=$U47,20,IF(($F$18+$G$18)&lt;=$V47,21,IF(($F$18+$G$18)&lt;=$W47,24,"Too Large"))))))))))))</f>
        <v>#VALUE!</v>
      </c>
    </row>
    <row r="48" spans="1:57" ht="12" hidden="1" customHeight="1" x14ac:dyDescent="0.2">
      <c r="D48" s="106" t="str">
        <f t="shared" si="34"/>
        <v/>
      </c>
      <c r="E48" s="792" t="str">
        <f>IF(D48=5,VLOOKUP((F19+G19),$P$113:$Q$582,2,TRUE)+0.01,IF(D48=6,VLOOKUP((F19+G19),$P$113:$Q$676,2,TRUE)+0.01,IF(D48=8,VLOOKUP((F19+G19),$P$113:$Q$864,2,TRUE)+0.01,IF(D48=10,VLOOKUP((F19+G19),$P$113:$Q$1052,2,TRUE)+0.01,IF(D48=12,VLOOKUP((F19+G19),$P$113:$Q$1239,2,TRUE)+0.01,IF(D48=14,VLOOKUP((F19+G19),$P$113:$Q$1428,2,TRUE)+0.01,IF(D48=15,VLOOKUP((F19+G19),$P$113:$Q$1521,2,TRUE)+0.01,IF(D48=16,VLOOKUP((F19+G19),$P$113:$Q$1615,2,TRUE)+0.01,IF(D48=18,VLOOKUP((F19+G19),$P$113:$Q$1802,2,TRUE)+0.01,IF(D48=20,VLOOKUP((F19+G19),$P$113:$Q$1950,2,TRUE)+0.02,IF(D48=21,VLOOKUP((F19+G19),$P$113:$Q$1997,2,TRUE)+0.02,IF(D48=24,VLOOKUP((F19+G19),$P$113:$Q$2138,2,TRUE)+0.02,""))))))))))))</f>
        <v/>
      </c>
      <c r="F48" s="140"/>
      <c r="K48" s="800" t="str">
        <f>Defaults!$L$8</f>
        <v>Concrete</v>
      </c>
      <c r="L48" s="70">
        <f>((1.486/Defaults!$M$8)*((((PI()*(5/12)^2)/4)-(((5/12)/2)^2*((2*ACOS((((5/12)/2)-((5/12)-(5*0.938333/12)))/((5/12)/2)))-SIN(2*ACOS((((5/12)/2)-((5/12)-(5*0.938333/12)))/((5/12)/2))))/2))/((PI()*(5/12))-((2*ACOS((((5/12)/2)-((5/12)-(5*0.938333/12)))/((5/12)/2)))*((5/12)/2))))^(2/3)*$H$18^0.5)*(((PI()*(5/12)^2)/4)-(((5/12)/2)^2*((2*ACOS((((5/12)/2)-((5/12)-(5*0.938333/12)))/((5/12)/2)))-SIN(2*ACOS((((5/12)/2)-((5/12)-(5*0.938333/12)))/((5/12)/2))))/2))</f>
        <v>0</v>
      </c>
      <c r="M48" s="801">
        <f>((1.486/Defaults!$M$8)*((((PI()*(6/12)^2)/4)-(((6/12)/2)^2*((2*ACOS((((6/12)/2)-((6/12)-(6*0.938333/12)))/((6/12)/2)))-SIN(2*ACOS((((6/12)/2)-((6/12)-(6*0.938333/12)))/((6/12)/2))))/2))/((PI()*(6/12))-((2*ACOS((((6/12)/2)-((6/12)-(6*0.938333/12)))/((6/12)/2)))*((6/12)/2))))^(2/3)*$H$18^0.5)*(((PI()*(6/12)^2)/4)-(((6/12)/2)^2*((2*ACOS((((6/12)/2)-((6/12)-(6*0.938333/12)))/((6/12)/2)))-SIN(2*ACOS((((6/12)/2)-((6/12)-(6*0.938333/12)))/((6/12)/2))))/2))</f>
        <v>0</v>
      </c>
      <c r="N48" s="801">
        <f>((1.486/Defaults!$M$8)*((((PI()*(8/12)^2)/4)-(((8/12)/2)^2*((2*ACOS((((8/12)/2)-((8/12)-(8*0.938333/12)))/((8/12)/2)))-SIN(2*ACOS((((8/12)/2)-((8/12)-(8*0.938333/12)))/((8/12)/2))))/2))/((PI()*(8/12))-((2*ACOS((((8/12)/2)-((8/12)-(8*0.938333/12)))/((8/12)/2)))*((8/12)/2))))^(2/3)*$H$18^0.5)*(((PI()*(8/12)^2)/4)-(((8/12)/2)^2*((2*ACOS((((8/12)/2)-((8/12)-(8*0.938333/12)))/((8/12)/2)))-SIN(2*ACOS((((8/12)/2)-((8/12)-(8*0.938333/12)))/((8/12)/2))))/2))</f>
        <v>0</v>
      </c>
      <c r="O48" s="801">
        <f>((1.486/Defaults!$M$8)*((((PI()*(10/12)^2)/4)-(((10/12)/2)^2*((2*ACOS((((10/12)/2)-((10/12)-(10*0.938333/12)))/((10/12)/2)))-SIN(2*ACOS((((10/12)/2)-((10/12)-(10*0.938333/12)))/((10/12)/2))))/2))/((PI()*(10/12))-((2*ACOS((((10/12)/2)-((10/12)-(10*0.938333/12)))/((10/12)/2)))*((10/12)/2))))^(2/3)*$H$18^0.5)*(((PI()*(10/12)^2)/4)-(((10/12)/2)^2*((2*ACOS((((10/12)/2)-((10/12)-(10*0.938333/12)))/((10/12)/2)))-SIN(2*ACOS((((10/12)/2)-((10/12)-(10*0.938333/12)))/((10/12)/2))))/2))</f>
        <v>0</v>
      </c>
      <c r="P48" s="801">
        <f>((1.486/Defaults!$M$8)*((((PI()*(12/12)^2)/4)-(((12/12)/2)^2*((2*ACOS((((12/12)/2)-((12/12)-(12*0.938333/12)))/((12/12)/2)))-SIN(2*ACOS((((12/12)/2)-((12/12)-(12*0.938333/12)))/((12/12)/2))))/2))/((PI()*(12/12))-((2*ACOS((((12/12)/2)-((12/12)-(12*0.938333/12)))/((12/12)/2)))*((12/12)/2))))^(2/3)*$H$18^0.5)*(((PI()*(12/12)^2)/4)-(((12/12)/2)^2*((2*ACOS((((12/12)/2)-((12/12)-(12*0.938333/12)))/((12/12)/2)))-SIN(2*ACOS((((12/12)/2)-((12/12)-(12*0.938333/12)))/((12/12)/2))))/2))</f>
        <v>0</v>
      </c>
      <c r="Q48" s="801"/>
      <c r="R48" s="801">
        <f>((1.486/Defaults!$M$8)*((((PI()*(15/12)^2)/4)-(((15/12)/2)^2*((2*ACOS((((15/12)/2)-((15/12)-(15*0.938333/12)))/((15/12)/2)))-SIN(2*ACOS((((15/12)/2)-((15/12)-(15*0.938333/12)))/((15/12)/2))))/2))/((PI()*(15/12))-((2*ACOS((((15/12)/2)-((15/12)-(15*0.938333/12)))/((15/12)/2)))*((15/12)/2))))^(2/3)*$H$18^0.5)*(((PI()*(15/12)^2)/4)-(((15/12)/2)^2*((2*ACOS((((15/12)/2)-((15/12)-(15*0.938333/12)))/((15/12)/2)))-SIN(2*ACOS((((15/12)/2)-((15/12)-(15*0.938333/12)))/((15/12)/2))))/2))</f>
        <v>0</v>
      </c>
      <c r="S48" s="801"/>
      <c r="T48" s="801">
        <f>((1.486/Defaults!$M$8)*((((PI()*(18/12)^2)/4)-(((18/12)/2)^2*((2*ACOS((((18/12)/2)-((18/12)-(18*0.938333/12)))/((18/12)/2)))-SIN(2*ACOS((((18/12)/2)-((18/12)-(18*0.938333/12)))/((18/12)/2))))/2))/((PI()*(18/12))-((2*ACOS((((18/12)/2)-((18/12)-(18*0.938333/12)))/((18/12)/2)))*((18/12)/2))))^(2/3)*$H$18^0.5)*(((PI()*(18/12)^2)/4)-(((18/12)/2)^2*((2*ACOS((((18/12)/2)-((18/12)-(18*0.938333/12)))/((18/12)/2)))-SIN(2*ACOS((((18/12)/2)-((18/12)-(18*0.938333/12)))/((18/12)/2))))/2))</f>
        <v>0</v>
      </c>
      <c r="U48" s="801"/>
      <c r="V48" s="801">
        <f>((1.486/Defaults!$M$8)*((((PI()*(21/12)^2)/4)-(((21/12)/2)^2*((2*ACOS((((21/12)/2)-((21/12)-(21*0.938333/12)))/((21/12)/2)))-SIN(2*ACOS((((21/12)/2)-((21/12)-(21*0.938333/12)))/((21/12)/2))))/2))/((PI()*(21/12))-((2*ACOS((((21/12)/2)-((21/12)-(21*0.938333/12)))/((21/12)/2)))*((21/12)/2))))^(2/3)*$H$21^0.5)*(((PI()*(21/12)^2)/4)-(((21/12)/2)^2*((2*ACOS((((21/12)/2)-((21/12)-(21*0.938333/12)))/((21/12)/2)))-SIN(2*ACOS((((21/12)/2)-((21/12)-(21*0.938333/12)))/((21/12)/2))))/2))</f>
        <v>0</v>
      </c>
      <c r="W48" s="801">
        <f>((1.486/Defaults!$M$8)*((((PI()*(24/12)^2)/4)-(((24/12)/2)^2*((2*ACOS((((24/12)/2)-((24/12)-(24*0.938333/12)))/((24/12)/2)))-SIN(2*ACOS((((24/12)/2)-((24/12)-(24*0.938333/12)))/((24/12)/2))))/2))/((PI()*(24/12))-((2*ACOS((((24/12)/2)-((24/12)-(24*0.938333/12)))/((24/12)/2)))*((24/12)/2))))^(2/3)*$H$17^0.5)*(((PI()*(24/12)^2)/4)-(((24/12)/2)^2*((2*ACOS((((24/12)/2)-((24/12)-(24*0.938333/12)))/((24/12)/2)))-SIN(2*ACOS((((24/12)/2)-((24/12)-(24*0.938333/12)))/((24/12)/2))))/2))</f>
        <v>0</v>
      </c>
      <c r="X48" s="179" t="e">
        <f>IF(($F$18+$G$18)&lt;=$L48,5,IF(($F$18+$G$18)&lt;=$M48,6,IF(($F$18+$G$18)&lt;=$N48,8,IF(($F$18+$G$18)&lt;=$O48,10,IF(($F$18+$G$18)&lt;=$P48,12,IF(($F$18+$G$18)&lt;=$Q48,14,IF(($F$18+$G$18)&lt;=$R48,15,IF(($F$18+$G$18)&lt;=$S48,16,IF(($F$18+$G$18)&lt;=$T48,18,IF(($F$18+$G$18)&lt;=$U48,20,IF(($F$18+$G$18)&lt;=$V48,21,IF(($F$18+$G$18)&lt;=$W48,24,"Too Large"))))))))))))</f>
        <v>#VALUE!</v>
      </c>
    </row>
    <row r="49" spans="1:24" ht="12" hidden="1" customHeight="1" x14ac:dyDescent="0.2">
      <c r="D49" s="106" t="str">
        <f t="shared" si="34"/>
        <v/>
      </c>
      <c r="E49" s="792" t="str">
        <f>IF(D49=5,VLOOKUP((F20+G20),$R$113:$S$582,2,TRUE)+0.01,IF(D49=6,VLOOKUP((F20+G20),$R$113:$S$676,2,TRUE)+0.01,IF(D49=8,VLOOKUP((F20+G20),$R$113:$S$864,2,TRUE)+0.01,IF(D49=10,VLOOKUP((F20+G20),$R$113:$S$1052,2,TRUE)+0.01,IF(D49=12,VLOOKUP((F20+G20),$R$113:$S$1239,2,TRUE)+0.01,IF(D49=14,VLOOKUP((F20+G20),$R$113:$S$1428,2,TRUE)+0.01,IF(D49=15,VLOOKUP((F20+G20),$R$113:$S$1521,2,TRUE)+0.01,IF(D49=16,VLOOKUP((F20+G20),$R$113:$S$1615,2,TRUE)+0.01,IF(D49=18,VLOOKUP((F20+G20),$R$113:$S$1802,2,TRUE)+0.01,IF(D49=20,VLOOKUP((F20+G20),$R$113:$S$1950,2,TRUE)+0.02,IF(D49=21,VLOOKUP((F20+G20),$R$113:$S$1997,2,TRUE)+0.02,IF(D49=24,VLOOKUP((F20+G20),$R$113:$S$2138,2,TRUE)+0.02,""))))))))))))</f>
        <v/>
      </c>
      <c r="F49" s="140"/>
      <c r="K49" s="796" t="s">
        <v>419</v>
      </c>
      <c r="L49" s="797">
        <v>5</v>
      </c>
      <c r="M49" s="797">
        <v>6</v>
      </c>
      <c r="N49" s="797">
        <v>8</v>
      </c>
      <c r="O49" s="797">
        <v>10</v>
      </c>
      <c r="P49" s="797">
        <v>12</v>
      </c>
      <c r="Q49" s="797">
        <v>14</v>
      </c>
      <c r="R49" s="797">
        <v>15</v>
      </c>
      <c r="S49" s="797">
        <v>16</v>
      </c>
      <c r="T49" s="797">
        <v>18</v>
      </c>
      <c r="U49" s="797">
        <v>20</v>
      </c>
      <c r="V49" s="797">
        <v>21</v>
      </c>
      <c r="W49" s="797">
        <v>24</v>
      </c>
      <c r="X49" s="791" t="s">
        <v>178</v>
      </c>
    </row>
    <row r="50" spans="1:24" ht="12" hidden="1" customHeight="1" x14ac:dyDescent="0.2">
      <c r="D50" s="106" t="str">
        <f t="shared" si="34"/>
        <v/>
      </c>
      <c r="E50" s="792" t="str">
        <f>IF(D50=5,VLOOKUP((F21+G21),$T$113:$U$582,2,TRUE)+0.01,IF(D50=6,VLOOKUP((F21+G21),$T$113:$U$676,2,TRUE)+0.01,IF(D50=8,VLOOKUP((F21+G21),$T$113:$U$864,2,TRUE)+0.01,IF(D50=10,VLOOKUP((F21+G21),$T$113:$U$1052,2,TRUE)+0.01,IF(D50=12,VLOOKUP((F21+G21),$T$113:$U$1239,2,TRUE)+0.01,IF(D50=14,VLOOKUP((F21+G21),$T$113:$U$1428,2,TRUE)+0.01,IF(D50=15,VLOOKUP((F21+G21),$T$113:$U$1521,2,TRUE)+0.01,IF(D50=16,VLOOKUP((F21+G21),$T$113:$U$1615,2,TRUE)+0.01,IF(D50=18,VLOOKUP((F21+G21),$T$113:$U$1802,2,TRUE)+0.01,IF(D50=20,VLOOKUP((F21+G21),$T$113:$U$1950,2,TRUE)+0.02,IF(D50=21,VLOOKUP((F21+G21),$T$113:$U$1997,2,TRUE)+0.02,IF(D50=24,VLOOKUP((F21+G21),$T$113:$U$2138,2,TRUE)+0.02,""))))))))))))</f>
        <v/>
      </c>
      <c r="F50" s="140"/>
      <c r="K50" s="798" t="str">
        <f>Defaults!$L$2</f>
        <v>CPT (Tile)</v>
      </c>
      <c r="L50" s="37">
        <f>((1.486/Defaults!$M$11)*((((PI()*(5/12)^2)/4)-(((5/12)/2)^2*((2*ACOS((((5/12)/2)-((5/12)-(5*0.938333/12)))/((5/12)/2)))-SIN(2*ACOS((((5/12)/2)-((5/12)-(5*0.938333/12)))/((5/12)/2))))/2))/((PI()*(5/12))-((2*ACOS((((5/12)/2)-((5/12)-(5*0.938333/12)))/((5/12)/2)))*((5/12)/2))))^(2/3)*$H$19^0.5)*(((PI()*(5/12)^2)/4)-(((5/12)/2)^2*((2*ACOS((((5/12)/2)-((5/12)-(5*0.938333/12)))/((5/12)/2)))-SIN(2*ACOS((((5/12)/2)-((5/12)-(5*0.938333/12)))/((5/12)/2))))/2))</f>
        <v>0</v>
      </c>
      <c r="M50" s="799">
        <f>((1.486/Defaults!$M$11)*((((PI()*(6/12)^2)/4)-(((6/12)/2)^2*((2*ACOS((((6/12)/2)-((6/12)-(6*0.938333/12)))/((6/12)/2)))-SIN(2*ACOS((((6/12)/2)-((6/12)-(6*0.938333/12)))/((6/12)/2))))/2))/((PI()*(6/12))-((2*ACOS((((6/12)/2)-((6/12)-(6*0.938333/12)))/((6/12)/2)))*((6/12)/2))))^(2/3)*$H$19^0.5)*(((PI()*(6/12)^2)/4)-(((6/12)/2)^2*((2*ACOS((((6/12)/2)-((6/12)-(6*0.938333/12)))/((6/12)/2)))-SIN(2*ACOS((((6/12)/2)-((6/12)-(6*0.938333/12)))/((6/12)/2))))/2))</f>
        <v>0</v>
      </c>
      <c r="N50" s="799">
        <f>((1.486/Defaults!$M$12)*((((PI()*(8/12)^2)/4)-(((8/12)/2)^2*((2*ACOS((((8/12)/2)-((8/12)-(8*0.938333/12)))/((8/12)/2)))-SIN(2*ACOS((((8/12)/2)-((8/12)-(8*0.938333/12)))/((8/12)/2))))/2))/((PI()*(8/12))-((2*ACOS((((8/12)/2)-((8/12)-(8*0.938333/12)))/((8/12)/2)))*((8/12)/2))))^(2/3)*$H$19^0.5)*(((PI()*(8/12)^2)/4)-(((8/12)/2)^2*((2*ACOS((((8/12)/2)-((8/12)-(8*0.938333/12)))/((8/12)/2)))-SIN(2*ACOS((((8/12)/2)-((8/12)-(8*0.938333/12)))/((8/12)/2))))/2))</f>
        <v>0</v>
      </c>
      <c r="O50" s="799">
        <f>((1.486/Defaults!$M$13)*((((PI()*(10/12)^2)/4)-(((10/12)/2)^2*((2*ACOS((((10/12)/2)-((10/12)-(10*0.938333/12)))/((10/12)/2)))-SIN(2*ACOS((((10/12)/2)-((10/12)-(10*0.938333/12)))/((10/12)/2))))/2))/((PI()*(10/12))-((2*ACOS((((10/12)/2)-((10/12)-(10*0.938333/12)))/((10/12)/2)))*((10/12)/2))))^(2/3)*$H$19^0.5)*(((PI()*(10/12)^2)/4)-(((10/12)/2)^2*((2*ACOS((((10/12)/2)-((10/12)-(10*0.938333/12)))/((10/12)/2)))-SIN(2*ACOS((((10/12)/2)-((10/12)-(10*0.938333/12)))/((10/12)/2))))/2))</f>
        <v>0</v>
      </c>
      <c r="P50" s="799">
        <f>((1.486/Defaults!$M$14)*((((PI()*(12/12)^2)/4)-(((12/12)/2)^2*((2*ACOS((((12/12)/2)-((12/12)-(12*0.938333/12)))/((12/12)/2)))-SIN(2*ACOS((((12/12)/2)-((12/12)-(12*0.938333/12)))/((12/12)/2))))/2))/((PI()*(12/12))-((2*ACOS((((12/12)/2)-((12/12)-(12*0.938333/12)))/((12/12)/2)))*((12/12)/2))))^(2/3)*$H$19^0.5)*(((PI()*(12/12)^2)/4)-(((12/12)/2)^2*((2*ACOS((((12/12)/2)-((12/12)-(12*0.938333/12)))/((12/12)/2)))-SIN(2*ACOS((((12/12)/2)-((12/12)-(12*0.938333/12)))/((12/12)/2))))/2))</f>
        <v>0</v>
      </c>
      <c r="Q50" s="799"/>
      <c r="R50" s="799">
        <f>((1.486/Defaults!$M$15)*((((PI()*(15/12)^2)/4)-(((15/12)/2)^2*((2*ACOS((((15/12)/2)-((15/12)-(15*0.938333/12)))/((15/12)/2)))-SIN(2*ACOS((((15/12)/2)-((15/12)-(15*0.938333/12)))/((15/12)/2))))/2))/((PI()*(15/12))-((2*ACOS((((15/12)/2)-((15/12)-(15*0.938333/12)))/((15/12)/2)))*((15/12)/2))))^(2/3)*$H$19^0.5)*(((PI()*(15/12)^2)/4)-(((15/12)/2)^2*((2*ACOS((((15/12)/2)-((15/12)-(15*0.938333/12)))/((15/12)/2)))-SIN(2*ACOS((((15/12)/2)-((15/12)-(15*0.938333/12)))/((15/12)/2))))/2))</f>
        <v>0</v>
      </c>
      <c r="S50" s="37"/>
      <c r="T50" s="799">
        <f>((1.486/Defaults!$M$16)*((((PI()*(18/12)^2)/4)-(((18/12)/2)^2*((2*ACOS((((18/12)/2)-((18/12)-(18*0.938333/12)))/((18/12)/2)))-SIN(2*ACOS((((18/12)/2)-((18/12)-(18*0.938333/12)))/((18/12)/2))))/2))/((PI()*(18/12))-((2*ACOS((((18/12)/2)-((18/12)-(18*0.938333/12)))/((18/12)/2)))*((18/12)/2))))^(2/3)*$H$19^0.5)*(((PI()*(18/12)^2)/4)-(((18/12)/2)^2*((2*ACOS((((18/12)/2)-((18/12)-(18*0.938333/12)))/((18/12)/2)))-SIN(2*ACOS((((18/12)/2)-((18/12)-(18*0.938333/12)))/((18/12)/2))))/2))</f>
        <v>0</v>
      </c>
      <c r="U50" s="799"/>
      <c r="V50" s="37"/>
      <c r="W50" s="799">
        <f>((1.486/Defaults!$M$17)*((((PI()*(24/12)^2)/4)-(((24/12)/2)^2*((2*ACOS((((24/12)/2)-((24/12)-(24*0.938333/12)))/((24/12)/2)))-SIN(2*ACOS((((24/12)/2)-((24/12)-(24*0.938333/12)))/((24/12)/2))))/2))/((PI()*(24/12))-((2*ACOS((((24/12)/2)-((24/12)-(24*0.938333/12)))/((24/12)/2)))*((24/12)/2))))^(2/3)*$H$19^0.5)*(((PI()*(24/12)^2)/4)-(((24/12)/2)^2*((2*ACOS((((24/12)/2)-((24/12)-(24*0.938333/12)))/((24/12)/2)))-SIN(2*ACOS((((24/12)/2)-((24/12)-(24*0.938333/12)))/((24/12)/2))))/2))</f>
        <v>0</v>
      </c>
      <c r="X50" s="177" t="e">
        <f>IF(($F$19+$G$19)&lt;=$L50,5,IF(($F$19+$G$19)&lt;=$M50,6,IF(($F$19+$G$19)&lt;=$N50,8,IF(($F$19+$G$19)&lt;=$O50,10,IF(($F$19+$G$19)&lt;=$P50,12,IF(($F$19+$G$19)&lt;=$Q50,14,IF(($F$19+$G$19)&lt;=$R50,15,IF(($F$19+$G$19)&lt;=$S50,16,IF(($F$19+$G$19)&lt;=$T50,18,IF(($F$19+$G$19)&lt;=$U50,20,IF(($F$19+$G$19)&lt;=$V50,21,IF(($F$19+$G$19)&lt;=$W50,24,"Too Large"))))))))))))</f>
        <v>#VALUE!</v>
      </c>
    </row>
    <row r="51" spans="1:24" ht="12" hidden="1" customHeight="1" x14ac:dyDescent="0.2">
      <c r="D51" s="106" t="str">
        <f t="shared" si="34"/>
        <v/>
      </c>
      <c r="E51" s="792" t="str">
        <f>IF(D51=5,VLOOKUP((F22+G22),$V$113:$W$582,2,TRUE)+0.01,IF(D51=6,VLOOKUP((F22+G22),$V$113:$W$676,2,TRUE)+0.01,IF(D51=8,VLOOKUP((F22+G22),$V$113:$W$864,2,TRUE)+0.01,IF(D51=10,VLOOKUP((F22+G22),$V$113:$W$1052,2,TRUE)+0.01,IF(D51=12,VLOOKUP((F22+G22),$V$113:$W$1239,2,TRUE)+0.01,IF(D51=14,VLOOKUP((F22+G22),$V$113:$W$1428,2,TRUE)+0.01,IF(D51=15,VLOOKUP((F22+G22),$V$113:$W$1521,2,TRUE)+0.01,IF(D51=16,VLOOKUP((F22+G22),$V$113:$W$1615,2,TRUE)+0.01,IF(D51=18,VLOOKUP((F22+G22),$V$113:$W$1802,2,TRUE)+0.01,IF(D51=20,VLOOKUP((F22+G22),$V$113:$W$1950,2,TRUE)+0.02,IF(D51=21,VLOOKUP((F22+G22),$V$113:$W$1997,2,TRUE)+0.02,IF(D51=24,VLOOKUP((F22+G22),$V$113:$W$2138,2,TRUE)+0.02,""))))))))))))</f>
        <v/>
      </c>
      <c r="F51" s="140"/>
      <c r="K51" s="798" t="str">
        <f>Defaults!$L$3</f>
        <v>Dual-Wall CPT</v>
      </c>
      <c r="L51" s="37">
        <f>((1.486/Defaults!$M$3)*((((PI()*(5/12)^2)/4)-(((5/12)/2)^2*((2*ACOS((((5/12)/2)-((5/12)-(5*0.938333/12)))/((5/12)/2)))-SIN(2*ACOS((((5/12)/2)-((5/12)-(5*0.938333/12)))/((5/12)/2))))/2))/((PI()*(5/12))-((2*ACOS((((5/12)/2)-((5/12)-(5*0.938333/12)))/((5/12)/2)))*((5/12)/2))))^(2/3)*$H$19^0.5)*(((PI()*(5/12)^2)/4)-(((5/12)/2)^2*((2*ACOS((((5/12)/2)-((5/12)-(5*0.938333/12)))/((5/12)/2)))-SIN(2*ACOS((((5/12)/2)-((5/12)-(5*0.938333/12)))/((5/12)/2))))/2))</f>
        <v>0</v>
      </c>
      <c r="M51" s="799">
        <f>((1.486/Defaults!$M$3)*((((PI()*(6/12)^2)/4)-(((6/12)/2)^2*((2*ACOS((((6/12)/2)-((6/12)-(6*0.938333/12)))/((6/12)/2)))-SIN(2*ACOS((((6/12)/2)-((6/12)-(6*0.938333/12)))/((6/12)/2))))/2))/((PI()*(6/12))-((2*ACOS((((6/12)/2)-((6/12)-(6*0.938333/12)))/((6/12)/2)))*((6/12)/2))))^(2/3)*$H$19^0.5)*(((PI()*(6/12)^2)/4)-(((6/12)/2)^2*((2*ACOS((((6/12)/2)-((6/12)-(6*0.938333/12)))/((6/12)/2)))-SIN(2*ACOS((((6/12)/2)-((6/12)-(6*0.938333/12)))/((6/12)/2))))/2))</f>
        <v>0</v>
      </c>
      <c r="N51" s="799">
        <f>((1.486/Defaults!$M$3)*((((PI()*(8/12)^2)/4)-(((8/12)/2)^2*((2*ACOS((((8/12)/2)-((8/12)-(8*0.938333/12)))/((8/12)/2)))-SIN(2*ACOS((((8/12)/2)-((8/12)-(8*0.938333/12)))/((8/12)/2))))/2))/((PI()*(8/12))-((2*ACOS((((8/12)/2)-((8/12)-(8*0.938333/12)))/((8/12)/2)))*((8/12)/2))))^(2/3)*$H$19^0.5)*(((PI()*(8/12)^2)/4)-(((8/12)/2)^2*((2*ACOS((((8/12)/2)-((8/12)-(8*0.938333/12)))/((8/12)/2)))-SIN(2*ACOS((((8/12)/2)-((8/12)-(8*0.938333/12)))/((8/12)/2))))/2))</f>
        <v>0</v>
      </c>
      <c r="O51" s="799">
        <f>((1.486/Defaults!$M$3)*((((PI()*(10/12)^2)/4)-(((10/12)/2)^2*((2*ACOS((((10/12)/2)-((10/12)-(10*0.938333/12)))/((10/12)/2)))-SIN(2*ACOS((((10/12)/2)-((10/12)-(10*0.938333/12)))/((10/12)/2))))/2))/((PI()*(10/12))-((2*ACOS((((10/12)/2)-((10/12)-(10*0.938333/12)))/((10/12)/2)))*((10/12)/2))))^(2/3)*$H$19^0.5)*(((PI()*(10/12)^2)/4)-(((10/12)/2)^2*((2*ACOS((((10/12)/2)-((10/12)-(10*0.938333/12)))/((10/12)/2)))-SIN(2*ACOS((((10/12)/2)-((10/12)-(10*0.938333/12)))/((10/12)/2))))/2))</f>
        <v>0</v>
      </c>
      <c r="P51" s="799">
        <f>((1.486/Defaults!$M$3)*((((PI()*(12/12)^2)/4)-(((12/12)/2)^2*((2*ACOS((((12/12)/2)-((12/12)-(12*0.938333/12)))/((12/12)/2)))-SIN(2*ACOS((((12/12)/2)-((12/12)-(12*0.938333/12)))/((12/12)/2))))/2))/((PI()*(12/12))-((2*ACOS((((12/12)/2)-((12/12)-(12*0.938333/12)))/((12/12)/2)))*((12/12)/2))))^(2/3)*$H$19^0.5)*(((PI()*(12/12)^2)/4)-(((12/12)/2)^2*((2*ACOS((((12/12)/2)-((12/12)-(12*0.938333/12)))/((12/12)/2)))-SIN(2*ACOS((((12/12)/2)-((12/12)-(12*0.938333/12)))/((12/12)/2))))/2))</f>
        <v>0</v>
      </c>
      <c r="Q51" s="799"/>
      <c r="R51" s="799">
        <f>((1.486/Defaults!$M$3)*((((PI()*(15/12)^2)/4)-(((15/12)/2)^2*((2*ACOS((((15/12)/2)-((15/12)-(15*0.938333/12)))/((15/12)/2)))-SIN(2*ACOS((((15/12)/2)-((15/12)-(15*0.938333/12)))/((15/12)/2))))/2))/((PI()*(15/12))-((2*ACOS((((15/12)/2)-((15/12)-(15*0.938333/12)))/((15/12)/2)))*((15/12)/2))))^(2/3)*$H$19^0.5)*(((PI()*(15/12)^2)/4)-(((15/12)/2)^2*((2*ACOS((((15/12)/2)-((15/12)-(15*0.938333/12)))/((15/12)/2)))-SIN(2*ACOS((((15/12)/2)-((15/12)-(15*0.938333/12)))/((15/12)/2))))/2))</f>
        <v>0</v>
      </c>
      <c r="S51" s="799"/>
      <c r="T51" s="799">
        <f>((1.486/Defaults!$M$3)*((((PI()*(18/12)^2)/4)-(((18/12)/2)^2*((2*ACOS((((18/12)/2)-((18/12)-(18*0.938333/12)))/((18/12)/2)))-SIN(2*ACOS((((18/12)/2)-((18/12)-(18*0.938333/12)))/((18/12)/2))))/2))/((PI()*(18/12))-((2*ACOS((((18/12)/2)-((18/12)-(18*0.938333/12)))/((18/12)/2)))*((18/12)/2))))^(2/3)*$H$19^0.5)*(((PI()*(18/12)^2)/4)-(((18/12)/2)^2*((2*ACOS((((18/12)/2)-((18/12)-(18*0.938333/12)))/((18/12)/2)))-SIN(2*ACOS((((18/12)/2)-((18/12)-(18*0.938333/12)))/((18/12)/2))))/2))</f>
        <v>0</v>
      </c>
      <c r="U51" s="799"/>
      <c r="V51" s="37"/>
      <c r="W51" s="799">
        <f>((1.486/Defaults!$M$3)*((((PI()*(24/12)^2)/4)-(((24/12)/2)^2*((2*ACOS((((24/12)/2)-((24/12)-(24*0.938333/12)))/((24/12)/2)))-SIN(2*ACOS((((24/12)/2)-((24/12)-(24*0.938333/12)))/((24/12)/2))))/2))/((PI()*(24/12))-((2*ACOS((((24/12)/2)-((24/12)-(24*0.938333/12)))/((24/12)/2)))*((24/12)/2))))^(2/3)*$H$19^0.5)*(((PI()*(24/12)^2)/4)-(((24/12)/2)^2*((2*ACOS((((24/12)/2)-((24/12)-(24*0.938333/12)))/((24/12)/2)))-SIN(2*ACOS((((24/12)/2)-((24/12)-(24*0.938333/12)))/((24/12)/2))))/2))</f>
        <v>0</v>
      </c>
      <c r="X51" s="177" t="e">
        <f t="shared" ref="X51:X52" si="35">IF(($F$19+$G$19)&lt;=$L51,5,IF(($F$19+$G$19)&lt;=$M51,6,IF(($F$19+$G$19)&lt;=$N51,8,IF(($F$19+$G$19)&lt;=$O51,10,IF(($F$19+$G$19)&lt;=$P51,12,IF(($F$19+$G$19)&lt;=$Q51,14,IF(($F$19+$G$19)&lt;=$R51,15,IF(($F$19+$G$19)&lt;=$S51,16,IF(($F$19+$G$19)&lt;=$T51,18,IF(($F$19+$G$19)&lt;=$U51,20,IF(($F$19+$G$19)&lt;=$V51,21,IF(($F$19+$G$19)&lt;=$W51,24,"Too Large"))))))))))))</f>
        <v>#VALUE!</v>
      </c>
    </row>
    <row r="52" spans="1:24" ht="12" hidden="1" customHeight="1" x14ac:dyDescent="0.2">
      <c r="D52" s="106" t="str">
        <f t="shared" si="34"/>
        <v/>
      </c>
      <c r="E52" s="792" t="str">
        <f>IF(D52=5,VLOOKUP((F23+G23),$X$113:$Y$582,2,TRUE)+0.01,IF(D52=6,VLOOKUP((F23+G23),$X$113:$Y$676,2,TRUE)+0.01,IF(D52=8,VLOOKUP((F23+G23),$X$113:$Y$864,2,TRUE)+0.01,IF(D52=10,VLOOKUP((F23+G23),$X$113:$Y$1052,2,TRUE)+0.01,IF(D52=12,VLOOKUP((F23+G23),$X$113:$Y$1239,2,TRUE)+0.01,IF(D52=14,VLOOKUP((F23+G23),$X$113:$Y$1428,2,TRUE)+0.01,IF(D52=15,VLOOKUP((F23+G23),$X$113:$Y$1521,2,TRUE)+0.01,IF(D52=16,VLOOKUP((F23+G23),$X$113:$Y$1615,2,TRUE)+0.01,IF(D52=18,VLOOKUP((F23+G23),$X$113:$Y$1802,2,TRUE)+0.01,IF(D52=20,VLOOKUP((F23+G23),$X$113:$Y$1950,2,TRUE)+0.02,IF(D52=21,VLOOKUP((F23+G23),$X$113:$Y$1997,2,TRUE)+0.02,IF(D52=24,VLOOKUP((F23+G23),$X$113:$Y$2138,2,TRUE)+0.02,""))))))))))))</f>
        <v/>
      </c>
      <c r="F52" s="140"/>
      <c r="K52" s="798" t="str">
        <f>Defaults!$L$4</f>
        <v>Flexible DW</v>
      </c>
      <c r="L52" s="37"/>
      <c r="M52" s="37"/>
      <c r="N52" s="799">
        <f>((1.486/Defaults!$M$4)*((((PI()*(8/12)^2)/4)-(((8/12)/2)^2*((2*ACOS((((8/12)/2)-((8/12)-(8*0.938333/12)))/((8/12)/2)))-SIN(2*ACOS((((8/12)/2)-((8/12)-(8*0.938333/12)))/((8/12)/2))))/2))/((PI()*(8/12))-((2*ACOS((((8/12)/2)-((8/12)-(8*0.938333/12)))/((8/12)/2)))*((8/12)/2))))^(2/3)*$H$19^0.5)*(((PI()*(8/12)^2)/4)-(((8/12)/2)^2*((2*ACOS((((8/12)/2)-((8/12)-(8*0.938333/12)))/((8/12)/2)))-SIN(2*ACOS((((8/12)/2)-((8/12)-(8*0.938333/12)))/((8/12)/2))))/2))</f>
        <v>0</v>
      </c>
      <c r="O52" s="37"/>
      <c r="P52" s="799">
        <f>((1.486/Defaults!$M$4)*((((PI()*(12/12)^2)/4)-(((12/12)/2)^2*((2*ACOS((((12/12)/2)-((12/12)-(12*0.938333/12)))/((12/12)/2)))-SIN(2*ACOS((((12/12)/2)-((12/12)-(12*0.938333/12)))/((12/12)/2))))/2))/((PI()*(12/12))-((2*ACOS((((12/12)/2)-((12/12)-(12*0.938333/12)))/((12/12)/2)))*((12/12)/2))))^(2/3)*$H$19^0.5)*(((PI()*(12/12)^2)/4)-(((12/12)/2)^2*((2*ACOS((((12/12)/2)-((12/12)-(12*0.938333/12)))/((12/12)/2)))-SIN(2*ACOS((((12/12)/2)-((12/12)-(12*0.938333/12)))/((12/12)/2))))/2))</f>
        <v>0</v>
      </c>
      <c r="Q52" s="37"/>
      <c r="R52" s="799">
        <f>((1.486/Defaults!$M$4)*((((PI()*(15/12)^2)/4)-(((15/12)/2)^2*((2*ACOS((((15/12)/2)-((15/12)-(15*0.938333/12)))/((15/12)/2)))-SIN(2*ACOS((((15/12)/2)-((15/12)-(15*0.938333/12)))/((15/12)/2))))/2))/((PI()*(15/12))-((2*ACOS((((15/12)/2)-((15/12)-(15*0.938333/12)))/((15/12)/2)))*((15/12)/2))))^(2/3)*$H$19^0.5)*(((PI()*(15/12)^2)/4)-(((15/12)/2)^2*((2*ACOS((((15/12)/2)-((15/12)-(15*0.938333/12)))/((15/12)/2)))-SIN(2*ACOS((((15/12)/2)-((15/12)-(15*0.938333/12)))/((15/12)/2))))/2))</f>
        <v>0</v>
      </c>
      <c r="S52" s="37"/>
      <c r="T52" s="37"/>
      <c r="U52" s="37"/>
      <c r="V52" s="37"/>
      <c r="W52" s="37"/>
      <c r="X52" s="177" t="e">
        <f t="shared" si="35"/>
        <v>#VALUE!</v>
      </c>
    </row>
    <row r="53" spans="1:24" ht="12" hidden="1" customHeight="1" x14ac:dyDescent="0.2">
      <c r="D53" s="106" t="str">
        <f t="shared" si="34"/>
        <v/>
      </c>
      <c r="E53" s="792" t="str">
        <f>IF(D53=5,VLOOKUP((F24+G24),$Z$113:$AA$582,2,TRUE)+0.01,IF(D53=6,VLOOKUP((F24+G24),$Z$113:$AA$676,2,TRUE)+0.01,IF(D53=8,VLOOKUP((F24+G24),$Z$113:$AA$864,2,TRUE)+0.01,IF(D53=10,VLOOKUP((F24+G24),$Z$113:$AA$1052,2,TRUE)+0.01,IF(D53=12,VLOOKUP((F24+G24),$Z$113:$AA$1239,2,TRUE)+0.01,IF(D53=14,VLOOKUP((F24+G24),$Z$113:$AA$1428,2,TRUE)+0.01,IF(D53=15,VLOOKUP((F24+G24),$Z$113:$AA$1521,2,TRUE)+0.01,IF(D53=16,VLOOKUP((F24+G24),$Z$113:$AA$1615,2,TRUE)+0.01,IF(D53=18,VLOOKUP((F24+G24),$Z$113:$AA$1802,2,TRUE)+0.01,IF(D53=20,VLOOKUP((F24+G24),$Z$113:$AA$1950,2,TRUE)+0.02,IF(D53=21,VLOOKUP((F24+G24),$Z$113:$AA$1997,2,TRUE)+0.02,IF(D53=24,VLOOKUP((F24+G24),$Z$113:$AA$2138,2,TRUE)+0.02,""))))))))))))</f>
        <v/>
      </c>
      <c r="F53" s="140"/>
      <c r="K53" s="798" t="str">
        <f>Defaults!$L$5</f>
        <v>CMP-Annular</v>
      </c>
      <c r="L53" s="37"/>
      <c r="M53" s="799">
        <f>((1.486/Defaults!$M$5)*((((PI()*(6/12)^2)/4)-(((6/12)/2)^2*((2*ACOS((((6/12)/2)-((6/12)-(6*0.938333/12)))/((6/12)/2)))-SIN(2*ACOS((((6/12)/2)-((6/12)-(6*0.938333/12)))/((6/12)/2))))/2))/((PI()*(6/12))-((2*ACOS((((6/12)/2)-((6/12)-(6*0.938333/12)))/((6/12)/2)))*((6/12)/2))))^(2/3)*$H$19^0.5)*(((PI()*(6/12)^2)/4)-(((6/12)/2)^2*((2*ACOS((((6/12)/2)-((6/12)-(6*0.938333/12)))/((6/12)/2)))-SIN(2*ACOS((((6/12)/2)-((6/12)-(6*0.938333/12)))/((6/12)/2))))/2))</f>
        <v>0</v>
      </c>
      <c r="N53" s="799">
        <f>((1.486/Defaults!$M$5)*((((PI()*(8/12)^2)/4)-(((8/12)/2)^2*((2*ACOS((((8/12)/2)-((8/12)-(8*0.938333/12)))/((8/12)/2)))-SIN(2*ACOS((((8/12)/2)-((8/12)-(8*0.938333/12)))/((8/12)/2))))/2))/((PI()*(8/12))-((2*ACOS((((8/12)/2)-((8/12)-(8*0.938333/12)))/((8/12)/2)))*((8/12)/2))))^(2/3)*$H$19^0.5)*(((PI()*(8/12)^2)/4)-(((8/12)/2)^2*((2*ACOS((((8/12)/2)-((8/12)-(8*0.938333/12)))/((8/12)/2)))-SIN(2*ACOS((((8/12)/2)-((8/12)-(8*0.938333/12)))/((8/12)/2))))/2))</f>
        <v>0</v>
      </c>
      <c r="O53" s="799">
        <f>((1.486/Defaults!$M$5)*((((PI()*(10/12)^2)/4)-(((10/12)/2)^2*((2*ACOS((((10/12)/2)-((10/12)-(10*0.938333/12)))/((10/12)/2)))-SIN(2*ACOS((((10/12)/2)-((10/12)-(10*0.938333/12)))/((10/12)/2))))/2))/((PI()*(10/12))-((2*ACOS((((10/12)/2)-((10/12)-(10*0.938333/12)))/((10/12)/2)))*((10/12)/2))))^(2/3)*$H$19^0.5)*(((PI()*(10/12)^2)/4)-(((10/12)/2)^2*((2*ACOS((((10/12)/2)-((10/12)-(10*0.938333/12)))/((10/12)/2)))-SIN(2*ACOS((((10/12)/2)-((10/12)-(10*0.938333/12)))/((10/12)/2))))/2))</f>
        <v>0</v>
      </c>
      <c r="P53" s="799">
        <f>((1.486/Defaults!$M$5)*((((PI()*(12/12)^2)/4)-(((12/12)/2)^2*((2*ACOS((((12/12)/2)-((12/12)-(12*0.938333/12)))/((12/12)/2)))-SIN(2*ACOS((((12/12)/2)-((12/12)-(12*0.938333/12)))/((12/12)/2))))/2))/((PI()*(12/12))-((2*ACOS((((12/12)/2)-((12/12)-(12*0.938333/12)))/((12/12)/2)))*((12/12)/2))))^(2/3)*$H$19^0.5)*(((PI()*(12/12)^2)/4)-(((12/12)/2)^2*((2*ACOS((((12/12)/2)-((12/12)-(12*0.938333/12)))/((12/12)/2)))-SIN(2*ACOS((((12/12)/2)-((12/12)-(12*0.938333/12)))/((12/12)/2))))/2))</f>
        <v>0</v>
      </c>
      <c r="Q53" s="799"/>
      <c r="R53" s="799">
        <f>((1.486/Defaults!$M$5)*((((PI()*(15/12)^2)/4)-(((15/12)/2)^2*((2*ACOS((((15/12)/2)-((15/12)-(15*0.938333/12)))/((15/12)/2)))-SIN(2*ACOS((((15/12)/2)-((15/12)-(15*0.938333/12)))/((15/12)/2))))/2))/((PI()*(15/12))-((2*ACOS((((15/12)/2)-((15/12)-(15*0.938333/12)))/((15/12)/2)))*((15/12)/2))))^(2/3)*$H$19^0.5)*(((PI()*(15/12)^2)/4)-(((15/12)/2)^2*((2*ACOS((((15/12)/2)-((15/12)-(15*0.938333/12)))/((15/12)/2)))-SIN(2*ACOS((((15/12)/2)-((15/12)-(15*0.938333/12)))/((15/12)/2))))/2))</f>
        <v>0</v>
      </c>
      <c r="S53" s="799"/>
      <c r="T53" s="799">
        <f>((1.486/Defaults!$M$5)*((((PI()*(18/12)^2)/4)-(((18/12)/2)^2*((2*ACOS((((18/12)/2)-((18/12)-(18*0.938333/12)))/((18/12)/2)))-SIN(2*ACOS((((18/12)/2)-((18/12)-(18*0.938333/12)))/((18/12)/2))))/2))/((PI()*(18/12))-((2*ACOS((((18/12)/2)-((18/12)-(18*0.938333/12)))/((18/12)/2)))*((18/12)/2))))^(2/3)*$H$19^0.5)*(((PI()*(18/12)^2)/4)-(((18/12)/2)^2*((2*ACOS((((18/12)/2)-((18/12)-(18*0.938333/12)))/((18/12)/2)))-SIN(2*ACOS((((18/12)/2)-((18/12)-(18*0.938333/12)))/((18/12)/2))))/2))</f>
        <v>0</v>
      </c>
      <c r="U53" s="799"/>
      <c r="V53" s="37"/>
      <c r="W53" s="799">
        <f>((1.486/Defaults!$M$5)*((((PI()*(24/12)^2)/4)-(((24/12)/2)^2*((2*ACOS((((24/12)/2)-((24/12)-(24*0.938333/12)))/((24/12)/2)))-SIN(2*ACOS((((24/12)/2)-((24/12)-(24*0.938333/12)))/((24/12)/2))))/2))/((PI()*(24/12))-((2*ACOS((((24/12)/2)-((24/12)-(24*0.938333/12)))/((24/12)/2)))*((24/12)/2))))^(2/3)*$H$19^0.5)*(((PI()*(24/12)^2)/4)-(((24/12)/2)^2*((2*ACOS((((24/12)/2)-((24/12)-(24*0.938333/12)))/((24/12)/2)))-SIN(2*ACOS((((24/12)/2)-((24/12)-(24*0.938333/12)))/((24/12)/2))))/2))</f>
        <v>0</v>
      </c>
      <c r="X53" s="177" t="e">
        <f>IF(($F$19+$G$19)&lt;=$L53,5,IF(($F$19+$G$19)&lt;=$M53,6,IF(($F$19+$G$19)&lt;=$N53,8,IF(($F$19+$G$19)&lt;=$O53,10,IF(($F$19+$G$19)&lt;=$P53,12,IF(($F$19+$G$19)&lt;=$Q53,14,IF(($F$19+$G$19)&lt;=$R53,15,IF(($F$19+$G$19)&lt;=$S53,16,IF(($F$19+$G$19)&lt;=$T53,18,IF(($F$19+$G$19)&lt;=$U53,20,IF(($F$19+$G$19)&lt;=$V53,21,IF(($F$19+$G$19)&lt;=$W53,24,"Too Large"))))))))))))</f>
        <v>#VALUE!</v>
      </c>
    </row>
    <row r="54" spans="1:24" ht="12" hidden="1" customHeight="1" x14ac:dyDescent="0.2">
      <c r="D54" s="106" t="str">
        <f t="shared" si="34"/>
        <v/>
      </c>
      <c r="E54" s="792" t="str">
        <f>IF(D54=5,VLOOKUP((F25+G25),$AB$113:$AC$582,2,TRUE)+0.01,IF(D54=6,VLOOKUP((F25+G25),$AB$113:$AC$676,2,TRUE)+0.01,IF(D54=8,VLOOKUP((F25+G25),$AB$113:$AC$864,2,TRUE)+0.01,IF(D54=10,VLOOKUP((F25+G25),$AB$113:$AC$1052,2,TRUE)+0.01,IF(D54=12,VLOOKUP((F25+G25),$AB$113:$AC$1239,2,TRUE)+0.01,IF(D54=14,VLOOKUP((F25+G25),$AB$113:$AC$1428,2,TRUE)+0.01,IF(D54=15,VLOOKUP((F25+G25),$AB$113:$AC$1521,2,TRUE)+0.01,IF(D54=16,VLOOKUP((F25+G25),$AB$113:$AC$1615,2,TRUE)+0.01,IF(D54=18,VLOOKUP((F25+G25),$AB$113:$AC$1802,2,TRUE)+0.01,IF(D54=20,VLOOKUP((F25+G25),$AB$113:$AC$1950,2,TRUE)+0.02,IF(D54=21,VLOOKUP((F25+G25),$AB$113:$AC$1997,2,TRUE)+0.02,IF(D54=24,VLOOKUP((F25+G25),$AB$113:$AC$2138,2,TRUE)+0.02,""))))))))))))</f>
        <v/>
      </c>
      <c r="F54" s="140"/>
      <c r="K54" s="803" t="str">
        <f>Defaults!$L$6</f>
        <v>CMP-Helical</v>
      </c>
      <c r="L54" s="37"/>
      <c r="M54" s="799">
        <f>((1.486/Defaults!$M$6)*((((PI()*(6/12)^2)/4)-(((6/12)/2)^2*((2*ACOS((((6/12)/2)-((6/12)-(6*0.938333/12)))/((6/12)/2)))-SIN(2*ACOS((((6/12)/2)-((6/12)-(6*0.938333/12)))/((6/12)/2))))/2))/((PI()*(6/12))-((2*ACOS((((6/12)/2)-((6/12)-(6*0.938333/12)))/((6/12)/2)))*((6/12)/2))))^(2/3)*$H$19^0.5)*(((PI()*(6/12)^2)/4)-(((6/12)/2)^2*((2*ACOS((((6/12)/2)-((6/12)-(6*0.938333/12)))/((6/12)/2)))-SIN(2*ACOS((((6/12)/2)-((6/12)-(6*0.938333/12)))/((6/12)/2))))/2))</f>
        <v>0</v>
      </c>
      <c r="N54" s="799">
        <f>((1.486/Defaults!$M$6)*((((PI()*(8/12)^2)/4)-(((8/12)/2)^2*((2*ACOS((((8/12)/2)-((8/12)-(8*0.938333/12)))/((8/12)/2)))-SIN(2*ACOS((((8/12)/2)-((8/12)-(8*0.938333/12)))/((8/12)/2))))/2))/((PI()*(8/12))-((2*ACOS((((8/12)/2)-((8/12)-(8*0.938333/12)))/((8/12)/2)))*((8/12)/2))))^(2/3)*$H$19^0.5)*(((PI()*(8/12)^2)/4)-(((8/12)/2)^2*((2*ACOS((((8/12)/2)-((8/12)-(8*0.938333/12)))/((8/12)/2)))-SIN(2*ACOS((((8/12)/2)-((8/12)-(8*0.938333/12)))/((8/12)/2))))/2))</f>
        <v>0</v>
      </c>
      <c r="O54" s="799">
        <f>((1.486/Defaults!$M$6)*((((PI()*(10/12)^2)/4)-(((10/12)/2)^2*((2*ACOS((((10/12)/2)-((10/12)-(10*0.938333/12)))/((10/12)/2)))-SIN(2*ACOS((((10/12)/2)-((10/12)-(10*0.938333/12)))/((10/12)/2))))/2))/((PI()*(10/12))-((2*ACOS((((10/12)/2)-((10/12)-(10*0.938333/12)))/((10/12)/2)))*((10/12)/2))))^(2/3)*$H$19^0.5)*(((PI()*(10/12)^2)/4)-(((10/12)/2)^2*((2*ACOS((((10/12)/2)-((10/12)-(10*0.938333/12)))/((10/12)/2)))-SIN(2*ACOS((((10/12)/2)-((10/12)-(10*0.938333/12)))/((10/12)/2))))/2))</f>
        <v>0</v>
      </c>
      <c r="P54" s="799">
        <f>((1.486/Defaults!$M$6)*((((PI()*(12/12)^2)/4)-(((12/12)/2)^2*((2*ACOS((((12/12)/2)-((12/12)-(12*0.938333/12)))/((12/12)/2)))-SIN(2*ACOS((((12/12)/2)-((12/12)-(12*0.938333/12)))/((12/12)/2))))/2))/((PI()*(12/12))-((2*ACOS((((12/12)/2)-((12/12)-(12*0.938333/12)))/((12/12)/2)))*((12/12)/2))))^(2/3)*$H$19^0.5)*(((PI()*(12/12)^2)/4)-(((12/12)/2)^2*((2*ACOS((((12/12)/2)-((12/12)-(12*0.938333/12)))/((12/12)/2)))-SIN(2*ACOS((((12/12)/2)-((12/12)-(12*0.938333/12)))/((12/12)/2))))/2))</f>
        <v>0</v>
      </c>
      <c r="Q54" s="799"/>
      <c r="R54" s="799">
        <f>((1.486/Defaults!$M$6)*((((PI()*(15/12)^2)/4)-(((15/12)/2)^2*((2*ACOS((((15/12)/2)-((15/12)-(15*0.938333/12)))/((15/12)/2)))-SIN(2*ACOS((((15/12)/2)-((15/12)-(15*0.938333/12)))/((15/12)/2))))/2))/((PI()*(15/12))-((2*ACOS((((15/12)/2)-((15/12)-(15*0.938333/12)))/((15/12)/2)))*((15/12)/2))))^(2/3)*$H$19^0.5)*(((PI()*(15/12)^2)/4)-(((15/12)/2)^2*((2*ACOS((((15/12)/2)-((15/12)-(15*0.938333/12)))/((15/12)/2)))-SIN(2*ACOS((((15/12)/2)-((15/12)-(15*0.938333/12)))/((15/12)/2))))/2))</f>
        <v>0</v>
      </c>
      <c r="S54" s="799"/>
      <c r="T54" s="799">
        <f>((1.486/Defaults!$M$6)*((((PI()*(18/12)^2)/4)-(((18/12)/2)^2*((2*ACOS((((18/12)/2)-((18/12)-(18*0.938333/12)))/((18/12)/2)))-SIN(2*ACOS((((18/12)/2)-((18/12)-(18*0.938333/12)))/((18/12)/2))))/2))/((PI()*(18/12))-((2*ACOS((((18/12)/2)-((18/12)-(18*0.938333/12)))/((18/12)/2)))*((18/12)/2))))^(2/3)*$H$19^0.5)*(((PI()*(18/12)^2)/4)-(((18/12)/2)^2*((2*ACOS((((18/12)/2)-((18/12)-(18*0.938333/12)))/((18/12)/2)))-SIN(2*ACOS((((18/12)/2)-((18/12)-(18*0.938333/12)))/((18/12)/2))))/2))</f>
        <v>0</v>
      </c>
      <c r="U54" s="799"/>
      <c r="V54" s="37"/>
      <c r="W54" s="799">
        <f>((1.486/Defaults!$M$6)*((((PI()*(24/12)^2)/4)-(((24/12)/2)^2*((2*ACOS((((24/12)/2)-((24/12)-(24*0.938333/12)))/((24/12)/2)))-SIN(2*ACOS((((24/12)/2)-((24/12)-(24*0.938333/12)))/((24/12)/2))))/2))/((PI()*(24/12))-((2*ACOS((((24/12)/2)-((24/12)-(24*0.938333/12)))/((24/12)/2)))*((24/12)/2))))^(2/3)*$H$19^0.5)*(((PI()*(24/12)^2)/4)-(((24/12)/2)^2*((2*ACOS((((24/12)/2)-((24/12)-(24*0.938333/12)))/((24/12)/2)))-SIN(2*ACOS((((24/12)/2)-((24/12)-(24*0.938333/12)))/((24/12)/2))))/2))</f>
        <v>0</v>
      </c>
      <c r="X54" s="177" t="e">
        <f>IF(($F$19+$G$19)&lt;=$L54,5,IF(($F$19+$G$19)&lt;=$M54,6,IF(($F$19+$G$19)&lt;=$N54,8,IF(($F$19+$G$19)&lt;=$O54,10,IF(($F$19+$G$19)&lt;=$P54,12,IF(($F$19+$G$19)&lt;=$Q54,14,IF(($F$19+$G$19)&lt;=$R54,15,IF(($F$19+$G$19)&lt;=$S54,16,IF(($F$19+$G$19)&lt;=$T54,18,IF(($F$19+$G$19)&lt;=$U54,20,IF(($F$19+$G$19)&lt;=$V54,21,IF(($F$19+$G$19)&lt;=$W54,24,"Too Large"))))))))))))</f>
        <v>#VALUE!</v>
      </c>
    </row>
    <row r="55" spans="1:24" ht="12" hidden="1" customHeight="1" x14ac:dyDescent="0.2">
      <c r="D55" s="108" t="str">
        <f t="shared" si="34"/>
        <v/>
      </c>
      <c r="E55" s="794" t="str">
        <f>IF(D55=5,VLOOKUP((F26+G26),$AD$113:$AE$582,2,TRUE)+0.01,IF(D55=6,VLOOKUP((F26+G26),$AD$113:$AE$676,2,TRUE)+0.01,IF(D55=8,VLOOKUP((F26+G26),$AD$113:$AE$864,2,TRUE)+0.01,IF(D55=10,VLOOKUP((F26+G26),$AD$113:$AE$1052,2,TRUE)+0.01,IF(D55=12,VLOOKUP((F26+G26),$AD$113:$AE$1239,2,TRUE)+0.01,IF(D55=14,VLOOKUP((F26+G26),$AD$113:$AE$1428,2,TRUE)+0.01,IF(D55=15,VLOOKUP((F26+G26),$AD$113:$AE$1521,2,TRUE)+0.01,IF(D55=16,VLOOKUP((F26+G26),$AD$113:$AE$1615,2,TRUE)+0.01,IF(D55=18,VLOOKUP((F26+G26),$AD$113:$AE$1802,2,TRUE)+0.01,IF(D55=20,VLOOKUP((F26+G26),$AD$113:$AE$1950,2,TRUE)+0.02,IF(D55=21,VLOOKUP((F26+G26),$AD$113:$AE$1997,2,TRUE)+0.02,IF(D55=24,VLOOKUP((F26+G26),$AD$113:$AE$2138,2,TRUE)+0.02,""))))))))))))</f>
        <v/>
      </c>
      <c r="K55" s="798" t="str">
        <f>Defaults!$L$7</f>
        <v>PVC</v>
      </c>
      <c r="L55" s="37">
        <f>((1.486/Defaults!$M$7)*((((PI()*(5/12)^2)/4)-(((5/12)/2)^2*((2*ACOS((((5/12)/2)-((5/12)-(5*0.938333/12)))/((5/12)/2)))-SIN(2*ACOS((((5/12)/2)-((5/12)-(5*0.938333/12)))/((5/12)/2))))/2))/((PI()*(5/12))-((2*ACOS((((5/12)/2)-((5/12)-(5*0.938333/12)))/((5/12)/2)))*((5/12)/2))))^(2/3)*$H$19^0.5)*(((PI()*(5/12)^2)/4)-(((5/12)/2)^2*((2*ACOS((((5/12)/2)-((5/12)-(5*0.938333/12)))/((5/12)/2)))-SIN(2*ACOS((((5/12)/2)-((5/12)-(5*0.938333/12)))/((5/12)/2))))/2))</f>
        <v>0</v>
      </c>
      <c r="M55" s="799">
        <f>((1.486/Defaults!$M$7)*((((PI()*(6/12)^2)/4)-(((6/12)/2)^2*((2*ACOS((((6/12)/2)-((6/12)-(6*0.938333/12)))/((6/12)/2)))-SIN(2*ACOS((((6/12)/2)-((6/12)-(6*0.938333/12)))/((6/12)/2))))/2))/((PI()*(6/12))-((2*ACOS((((6/12)/2)-((6/12)-(6*0.938333/12)))/((6/12)/2)))*((6/12)/2))))^(2/3)*$H$19^0.5)*(((PI()*(6/12)^2)/4)-(((6/12)/2)^2*((2*ACOS((((6/12)/2)-((6/12)-(6*0.938333/12)))/((6/12)/2)))-SIN(2*ACOS((((6/12)/2)-((6/12)-(6*0.938333/12)))/((6/12)/2))))/2))</f>
        <v>0</v>
      </c>
      <c r="N55" s="799">
        <f>((1.486/Defaults!$M$7)*((((PI()*(8/12)^2)/4)-(((8/12)/2)^2*((2*ACOS((((8/12)/2)-((8/12)-(8*0.938333/12)))/((8/12)/2)))-SIN(2*ACOS((((8/12)/2)-((8/12)-(8*0.938333/12)))/((8/12)/2))))/2))/((PI()*(8/12))-((2*ACOS((((8/12)/2)-((8/12)-(8*0.938333/12)))/((8/12)/2)))*((8/12)/2))))^(2/3)*$H$19^0.5)*(((PI()*(8/12)^2)/4)-(((8/12)/2)^2*((2*ACOS((((8/12)/2)-((8/12)-(8*0.938333/12)))/((8/12)/2)))-SIN(2*ACOS((((8/12)/2)-((8/12)-(8*0.938333/12)))/((8/12)/2))))/2))</f>
        <v>0</v>
      </c>
      <c r="O55" s="799">
        <f>((1.486/Defaults!$M$7)*((((PI()*(9.98/12)^2)/4)-(((9.98/12)/2)^2*((2*ACOS((((9.98/12)/2)-((9.98/12)-(9.98*0.938333/12)))/((9.98/12)/2)))-SIN(2*ACOS((((9.98/12)/2)-((9.98/12)-(9.98*0.938333/12)))/((9.98/12)/2))))/2))/((PI()*(9.98/12))-((2*ACOS((((9.98/12)/2)-((9.98/12)-(9.98*0.938333/12)))/((9.98/12)/2)))*((9.98/12)/2))))^(2/3)*$H$19^0.5)*(((PI()*(9.98/12)^2)/4)-(((9.98/12)/2)^2*((2*ACOS((((9.98/12)/2)-((9.98/12)-(9.98*0.938333/12)))/((9.98/12)/2)))-SIN(2*ACOS((((9.98/12)/2)-((9.98/12)-(9.98*0.938333/12)))/((9.98/12)/2))))/2))</f>
        <v>0</v>
      </c>
      <c r="P55" s="799">
        <f>((1.486/Defaults!$M$7)*((((PI()*(11.89/12)^2)/4)-(((11.89/12)/2)^2*((2*ACOS((((11.89/12)/2)-((11.89/12)-(11.89*0.938333/12)))/((11.89/12)/2)))-SIN(2*ACOS((((11.89/12)/2)-((11.89/12)-(11.89*0.938333/12)))/((11.89/12)/2))))/2))/((PI()*(11.89/12))-((2*ACOS((((11.89/12)/2)-((11.89/12)-(11.89*0.938333/12)))/((11.89/12)/2)))*((11.89/12)/2))))^(2/3)*$H$19^0.5)*(((PI()*(11.89/12)^2)/4)-(((11.89/12)/2)^2*((2*ACOS((((11.89/12)/2)-((11.89/12)-(11.89*0.938333/12)))/((11.89/12)/2)))-SIN(2*ACOS((((11.89/12)/2)-((11.89/12)-(11.89*0.938333/12)))/((11.89/12)/2))))/2))</f>
        <v>0</v>
      </c>
      <c r="Q55" s="799">
        <f>((1.486/Defaults!$M$7)*((((PI()*(13.07/12)^2)/4)-(((13.07/12)/2)^2*((2*ACOS((((13.07/12)/2)-((13.07/12)-(13.07*0.938333/12)))/((13.07/12)/2)))-SIN(2*ACOS((((13.07/12)/2)-((13.07/12)-(13.07*0.938333/12)))/((13.07/12)/2))))/2))/((PI()*(13.07/12))-((2*ACOS((((13.07/12)/2)-((13.07/12)-(13.07*0.938333/12)))/((13.07/12)/2)))*((13.07/12)/2))))^(2/3)*$H$19^0.5)*(((PI()*(13.07/12)^2)/4)-(((13.07/12)/2)^2*((2*ACOS((((13.07/12)/2)-((13.07/12)-(13.07*0.938333/12)))/((13.07/12)/2)))-SIN(2*ACOS((((13.07/12)/2)-((13.07/12)-(13.07*0.938333/12)))/((13.07/12)/2))))/2))</f>
        <v>0</v>
      </c>
      <c r="R55" s="799"/>
      <c r="S55" s="799">
        <f>((1.486/Defaults!$M$7)*((((PI()*(14.94/12)^2)/4)-(((14.94/12)/2)^2*((2*ACOS((((14.94/12)/2)-((14.94/12)-(14.94*0.938333/12)))/((14.94/12)/2)))-SIN(2*ACOS((((14.94/12)/2)-((14.94/12)-(14.94*0.938333/12)))/((14.94/12)/2))))/2))/((PI()*(14.94/12))-((2*ACOS((((14.94/12)/2)-((14.94/12)-(14.94*0.938333/12)))/((14.94/12)/2)))*((14.94/12)/2))))^(2/3)*$H$19^0.5)*(((PI()*(14.94/12)^2)/4)-(((14.94/12)/2)^2*((2*ACOS((((14.94/12)/2)-((14.94/12)-(14.94*0.938333/12)))/((14.94/12)/2)))-SIN(2*ACOS((((14.94/12)/2)-((14.94/12)-(14.94*0.938333/12)))/((14.94/12)/2))))/2))</f>
        <v>0</v>
      </c>
      <c r="T55" s="799">
        <f>((1.486/Defaults!$M$7)*((((PI()*(16.8/12)^2)/4)-(((16.8/12)/2)^2*((2*ACOS((((16.8/12)/2)-((16.8/12)-(16.8*0.938333/12)))/((16.8/12)/2)))-SIN(2*ACOS((((16.8/12)/2)-((16.8/12)-(16.8*0.938333/12)))/((16.8/12)/2))))/2))/((PI()*(16.8/12))-((2*ACOS((((16.8/12)/2)-((16.8/12)-(16.8*0.938333/12)))/((16.8/12)/2)))*((16.8/12)/2))))^(2/3)*$H$19^0.5)*(((PI()*(16.8/12)^2)/4)-(((16.8/12)/2)^2*((2*ACOS((((16.8/12)/2)-((16.8/12)-(16.8*0.938333/12)))/((16.8/12)/2)))-SIN(2*ACOS((((16.8/12)/2)-((16.8/12)-(16.8*0.938333/12)))/((16.8/12)/2))))/2))</f>
        <v>0</v>
      </c>
      <c r="U55" s="799">
        <f>((1.486/Defaults!$M$7)*((((PI()*(18.74/12)^2)/4)-(((18.74/12)/2)^2*((2*ACOS((((18.74/12)/2)-((18.74/12)-(18.74*0.938333/12)))/((18.74/12)/2)))-SIN(2*ACOS((((18.74/12)/2)-((18.74/12)-(18.74*0.938333/12)))/((18.74/12)/2))))/2))/((PI()*(18.74/12))-((2*ACOS((((18.74/12)/2)-((18.74/12)-(18.74*0.938333/12)))/((18.74/12)/2)))*((18.74/12)/2))))^(2/3)*$H$19^0.5)*(((PI()*(18.74/12)^2)/4)-(((18.74/12)/2)^2*((2*ACOS((((18.74/12)/2)-((18.74/12)-(18.74*0.938333/12)))/((18.74/12)/2)))-SIN(2*ACOS((((18.74/12)/2)-((18.74/12)-(18.74*0.938333/12)))/((18.74/12)/2))))/2))</f>
        <v>0</v>
      </c>
      <c r="V55" s="37"/>
      <c r="W55" s="799">
        <f>((1.486/Defaults!$M$7)*((((PI()*(22.54/12)^2)/4)-(((22.54/12)/2)^2*((2*ACOS((((22.54/12)/2)-((22.54/12)-(22.54*0.938333/12)))/((22.54/12)/2)))-SIN(2*ACOS((((22.54/12)/2)-((22.54/12)-(22.54*0.938333/12)))/((22.54/12)/2))))/2))/((PI()*(22.54/12))-((2*ACOS((((22.54/12)/2)-((22.54/12)-(22.54*0.938333/12)))/((22.54/12)/2)))*((22.54/12)/2))))^(2/3)*$H$19^0.5)*(((PI()*(22.54/12)^2)/4)-(((22.54/12)/2)^2*((2*ACOS((((22.54/12)/2)-((22.54/12)-(22.54*0.938333/12)))/((22.54/12)/2)))-SIN(2*ACOS((((22.54/12)/2)-((22.54/12)-(22.54*0.938333/12)))/((22.54/12)/2))))/2))</f>
        <v>0</v>
      </c>
      <c r="X55" s="177" t="e">
        <f>IF(($F$19+$G$19)&lt;=$L55,5,IF(($F$19+$G$19)&lt;=$M55,6,IF(($F$19+$G$19)&lt;=$N55,8,IF(($F$19+$G$19)&lt;=$O55,10,IF(($F$19+$G$19)&lt;=$P55,12,IF(($F$19+$G$19)&lt;=$Q55,14,IF(($F$19+$G$19)&lt;=$R55,15,IF(($F$19+$G$19)&lt;=$S55,16,IF(($F$19+$G$19)&lt;=$T55,18,IF(($F$19+$G$19)&lt;=$U55,20,IF(($F$19+$G$19)&lt;=$V55,21,IF(($F$19+$G$19)&lt;=$W55,24,"Too Large"))))))))))))</f>
        <v>#VALUE!</v>
      </c>
    </row>
    <row r="56" spans="1:24" ht="12" customHeight="1" x14ac:dyDescent="0.2">
      <c r="K56" s="800" t="str">
        <f>Defaults!$L$8</f>
        <v>Concrete</v>
      </c>
      <c r="L56" s="70">
        <f>((1.486/Defaults!$M$8)*((((PI()*(5/12)^2)/4)-(((5/12)/2)^2*((2*ACOS((((5/12)/2)-((5/12)-(5*0.938333/12)))/((5/12)/2)))-SIN(2*ACOS((((5/12)/2)-((5/12)-(5*0.938333/12)))/((5/12)/2))))/2))/((PI()*(5/12))-((2*ACOS((((5/12)/2)-((5/12)-(5*0.938333/12)))/((5/12)/2)))*((5/12)/2))))^(2/3)*$H$19^0.5)*(((PI()*(5/12)^2)/4)-(((5/12)/2)^2*((2*ACOS((((5/12)/2)-((5/12)-(5*0.938333/12)))/((5/12)/2)))-SIN(2*ACOS((((5/12)/2)-((5/12)-(5*0.938333/12)))/((5/12)/2))))/2))</f>
        <v>0</v>
      </c>
      <c r="M56" s="801">
        <f>((1.486/Defaults!$M$8)*((((PI()*(6/12)^2)/4)-(((6/12)/2)^2*((2*ACOS((((6/12)/2)-((6/12)-(6*0.938333/12)))/((6/12)/2)))-SIN(2*ACOS((((6/12)/2)-((6/12)-(6*0.938333/12)))/((6/12)/2))))/2))/((PI()*(6/12))-((2*ACOS((((6/12)/2)-((6/12)-(6*0.938333/12)))/((6/12)/2)))*((6/12)/2))))^(2/3)*$H$19^0.5)*(((PI()*(6/12)^2)/4)-(((6/12)/2)^2*((2*ACOS((((6/12)/2)-((6/12)-(6*0.938333/12)))/((6/12)/2)))-SIN(2*ACOS((((6/12)/2)-((6/12)-(6*0.938333/12)))/((6/12)/2))))/2))</f>
        <v>0</v>
      </c>
      <c r="N56" s="801">
        <f>((1.486/Defaults!$M$8)*((((PI()*(8/12)^2)/4)-(((8/12)/2)^2*((2*ACOS((((8/12)/2)-((8/12)-(8*0.938333/12)))/((8/12)/2)))-SIN(2*ACOS((((8/12)/2)-((8/12)-(8*0.938333/12)))/((8/12)/2))))/2))/((PI()*(8/12))-((2*ACOS((((8/12)/2)-((8/12)-(8*0.938333/12)))/((8/12)/2)))*((8/12)/2))))^(2/3)*$H$19^0.5)*(((PI()*(8/12)^2)/4)-(((8/12)/2)^2*((2*ACOS((((8/12)/2)-((8/12)-(8*0.938333/12)))/((8/12)/2)))-SIN(2*ACOS((((8/12)/2)-((8/12)-(8*0.938333/12)))/((8/12)/2))))/2))</f>
        <v>0</v>
      </c>
      <c r="O56" s="801">
        <f>((1.486/Defaults!$M$8)*((((PI()*(10/12)^2)/4)-(((10/12)/2)^2*((2*ACOS((((10/12)/2)-((10/12)-(10*0.938333/12)))/((10/12)/2)))-SIN(2*ACOS((((10/12)/2)-((10/12)-(10*0.938333/12)))/((10/12)/2))))/2))/((PI()*(10/12))-((2*ACOS((((10/12)/2)-((10/12)-(10*0.938333/12)))/((10/12)/2)))*((10/12)/2))))^(2/3)*$H$19^0.5)*(((PI()*(10/12)^2)/4)-(((10/12)/2)^2*((2*ACOS((((10/12)/2)-((10/12)-(10*0.938333/12)))/((10/12)/2)))-SIN(2*ACOS((((10/12)/2)-((10/12)-(10*0.938333/12)))/((10/12)/2))))/2))</f>
        <v>0</v>
      </c>
      <c r="P56" s="801">
        <f>((1.486/Defaults!$M$8)*((((PI()*(12/12)^2)/4)-(((12/12)/2)^2*((2*ACOS((((12/12)/2)-((12/12)-(12*0.938333/12)))/((12/12)/2)))-SIN(2*ACOS((((12/12)/2)-((12/12)-(12*0.938333/12)))/((12/12)/2))))/2))/((PI()*(12/12))-((2*ACOS((((12/12)/2)-((12/12)-(12*0.938333/12)))/((12/12)/2)))*((12/12)/2))))^(2/3)*$H$19^0.5)*(((PI()*(12/12)^2)/4)-(((12/12)/2)^2*((2*ACOS((((12/12)/2)-((12/12)-(12*0.938333/12)))/((12/12)/2)))-SIN(2*ACOS((((12/12)/2)-((12/12)-(12*0.938333/12)))/((12/12)/2))))/2))</f>
        <v>0</v>
      </c>
      <c r="Q56" s="801"/>
      <c r="R56" s="801">
        <f>((1.486/Defaults!$M$8)*((((PI()*(15/12)^2)/4)-(((15/12)/2)^2*((2*ACOS((((15/12)/2)-((15/12)-(15*0.938333/12)))/((15/12)/2)))-SIN(2*ACOS((((15/12)/2)-((15/12)-(15*0.938333/12)))/((15/12)/2))))/2))/((PI()*(15/12))-((2*ACOS((((15/12)/2)-((15/12)-(15*0.938333/12)))/((15/12)/2)))*((15/12)/2))))^(2/3)*$H$19^0.5)*(((PI()*(15/12)^2)/4)-(((15/12)/2)^2*((2*ACOS((((15/12)/2)-((15/12)-(15*0.938333/12)))/((15/12)/2)))-SIN(2*ACOS((((15/12)/2)-((15/12)-(15*0.938333/12)))/((15/12)/2))))/2))</f>
        <v>0</v>
      </c>
      <c r="S56" s="801"/>
      <c r="T56" s="801">
        <f>((1.486/Defaults!$M$8)*((((PI()*(18/12)^2)/4)-(((18/12)/2)^2*((2*ACOS((((18/12)/2)-((18/12)-(18*0.938333/12)))/((18/12)/2)))-SIN(2*ACOS((((18/12)/2)-((18/12)-(18*0.938333/12)))/((18/12)/2))))/2))/((PI()*(18/12))-((2*ACOS((((18/12)/2)-((18/12)-(18*0.938333/12)))/((18/12)/2)))*((18/12)/2))))^(2/3)*$H$19^0.5)*(((PI()*(18/12)^2)/4)-(((18/12)/2)^2*((2*ACOS((((18/12)/2)-((18/12)-(18*0.938333/12)))/((18/12)/2)))-SIN(2*ACOS((((18/12)/2)-((18/12)-(18*0.938333/12)))/((18/12)/2))))/2))</f>
        <v>0</v>
      </c>
      <c r="U56" s="801"/>
      <c r="V56" s="801">
        <f>((1.486/Defaults!$M$8)*((((PI()*(21/12)^2)/4)-(((21/12)/2)^2*((2*ACOS((((21/12)/2)-((21/12)-(21*0.938333/12)))/((21/12)/2)))-SIN(2*ACOS((((21/12)/2)-((21/12)-(21*0.938333/12)))/((21/12)/2))))/2))/((PI()*(21/12))-((2*ACOS((((21/12)/2)-((21/12)-(21*0.938333/12)))/((21/12)/2)))*((21/12)/2))))^(2/3)*$H$19^0.5)*(((PI()*(21/12)^2)/4)-(((21/12)/2)^2*((2*ACOS((((21/12)/2)-((21/12)-(21*0.938333/12)))/((21/12)/2)))-SIN(2*ACOS((((21/12)/2)-((21/12)-(21*0.938333/12)))/((21/12)/2))))/2))</f>
        <v>0</v>
      </c>
      <c r="W56" s="801">
        <f>((1.486/Defaults!$M$8)*((((PI()*(24/12)^2)/4)-(((24/12)/2)^2*((2*ACOS((((24/12)/2)-((24/12)-(24*0.938333/12)))/((24/12)/2)))-SIN(2*ACOS((((24/12)/2)-((24/12)-(24*0.938333/12)))/((24/12)/2))))/2))/((PI()*(24/12))-((2*ACOS((((24/12)/2)-((24/12)-(24*0.938333/12)))/((24/12)/2)))*((24/12)/2))))^(2/3)*$H$19^0.5)*(((PI()*(24/12)^2)/4)-(((24/12)/2)^2*((2*ACOS((((24/12)/2)-((24/12)-(24*0.938333/12)))/((24/12)/2)))-SIN(2*ACOS((((24/12)/2)-((24/12)-(24*0.938333/12)))/((24/12)/2))))/2))</f>
        <v>0</v>
      </c>
      <c r="X56" s="179" t="e">
        <f>IF(($F$19+$G$19)&lt;=$L56,5,IF(($F$19+$G$19)&lt;=$M56,6,IF(($F$19+$G$19)&lt;=$N56,8,IF(($F$19+$G$19)&lt;=$O56,10,IF(($F$19+$G$19)&lt;=$P56,12,IF(($F$19+$G$19)&lt;=$Q56,14,IF(($F$19+$G$19)&lt;=$R56,15,IF(($F$19+$G$19)&lt;=$S56,16,IF(($F$19+$G$19)&lt;=$T56,18,IF(($F$19+$G$19)&lt;=$U56,20,IF(($F$19+$G$19)&lt;=$V56,21,IF(($F$19+$G$19)&lt;=$W56,24,"Too Large"))))))))))))</f>
        <v>#VALUE!</v>
      </c>
    </row>
    <row r="57" spans="1:24" x14ac:dyDescent="0.2">
      <c r="K57" s="796" t="s">
        <v>420</v>
      </c>
      <c r="L57" s="797">
        <v>5</v>
      </c>
      <c r="M57" s="797">
        <v>6</v>
      </c>
      <c r="N57" s="797">
        <v>8</v>
      </c>
      <c r="O57" s="797">
        <v>10</v>
      </c>
      <c r="P57" s="797">
        <v>12</v>
      </c>
      <c r="Q57" s="797">
        <v>14</v>
      </c>
      <c r="R57" s="797">
        <v>15</v>
      </c>
      <c r="S57" s="797">
        <v>16</v>
      </c>
      <c r="T57" s="797">
        <v>18</v>
      </c>
      <c r="U57" s="797">
        <v>20</v>
      </c>
      <c r="V57" s="797">
        <v>21</v>
      </c>
      <c r="W57" s="797">
        <v>24</v>
      </c>
      <c r="X57" s="791" t="s">
        <v>178</v>
      </c>
    </row>
    <row r="58" spans="1:24" hidden="1" x14ac:dyDescent="0.2">
      <c r="K58" s="798" t="str">
        <f>Defaults!$L$2</f>
        <v>CPT (Tile)</v>
      </c>
      <c r="L58" s="37">
        <f>((1.486/Defaults!$M$11)*((((PI()*(5/12)^2)/4)-(((5/12)/2)^2*((2*ACOS((((5/12)/2)-((5/12)-(5*0.938333/12)))/((5/12)/2)))-SIN(2*ACOS((((5/12)/2)-((5/12)-(5*0.938333/12)))/((5/12)/2))))/2))/((PI()*(5/12))-((2*ACOS((((5/12)/2)-((5/12)-(5*0.938333/12)))/((5/12)/2)))*((5/12)/2))))^(2/3)*$H$20^0.5)*(((PI()*(5/12)^2)/4)-(((5/12)/2)^2*((2*ACOS((((5/12)/2)-((5/12)-(5*0.938333/12)))/((5/12)/2)))-SIN(2*ACOS((((5/12)/2)-((5/12)-(5*0.938333/12)))/((5/12)/2))))/2))</f>
        <v>0</v>
      </c>
      <c r="M58" s="799">
        <f>((1.486/Defaults!$M$11)*((((PI()*(6/12)^2)/4)-(((6/12)/2)^2*((2*ACOS((((6/12)/2)-((6/12)-(6*0.938333/12)))/((6/12)/2)))-SIN(2*ACOS((((6/12)/2)-((6/12)-(6*0.938333/12)))/((6/12)/2))))/2))/((PI()*(6/12))-((2*ACOS((((6/12)/2)-((6/12)-(6*0.938333/12)))/((6/12)/2)))*((6/12)/2))))^(2/3)*$H$20^0.5)*(((PI()*(6/12)^2)/4)-(((6/12)/2)^2*((2*ACOS((((6/12)/2)-((6/12)-(6*0.938333/12)))/((6/12)/2)))-SIN(2*ACOS((((6/12)/2)-((6/12)-(6*0.938333/12)))/((6/12)/2))))/2))</f>
        <v>0</v>
      </c>
      <c r="N58" s="799">
        <f>((1.486/Defaults!$M$12)*((((PI()*(8/12)^2)/4)-(((8/12)/2)^2*((2*ACOS((((8/12)/2)-((8/12)-(8*0.938333/12)))/((8/12)/2)))-SIN(2*ACOS((((8/12)/2)-((8/12)-(8*0.938333/12)))/((8/12)/2))))/2))/((PI()*(8/12))-((2*ACOS((((8/12)/2)-((8/12)-(8*0.938333/12)))/((8/12)/2)))*((8/12)/2))))^(2/3)*$H$20^0.5)*(((PI()*(8/12)^2)/4)-(((8/12)/2)^2*((2*ACOS((((8/12)/2)-((8/12)-(8*0.938333/12)))/((8/12)/2)))-SIN(2*ACOS((((8/12)/2)-((8/12)-(8*0.938333/12)))/((8/12)/2))))/2))</f>
        <v>0</v>
      </c>
      <c r="O58" s="799">
        <f>((1.486/Defaults!$M$13)*((((PI()*(10/12)^2)/4)-(((10/12)/2)^2*((2*ACOS((((10/12)/2)-((10/12)-(10*0.938333/12)))/((10/12)/2)))-SIN(2*ACOS((((10/12)/2)-((10/12)-(10*0.938333/12)))/((10/12)/2))))/2))/((PI()*(10/12))-((2*ACOS((((10/12)/2)-((10/12)-(10*0.938333/12)))/((10/12)/2)))*((10/12)/2))))^(2/3)*$H$20^0.5)*(((PI()*(10/12)^2)/4)-(((10/12)/2)^2*((2*ACOS((((10/12)/2)-((10/12)-(10*0.938333/12)))/((10/12)/2)))-SIN(2*ACOS((((10/12)/2)-((10/12)-(10*0.938333/12)))/((10/12)/2))))/2))</f>
        <v>0</v>
      </c>
      <c r="P58" s="799">
        <f>((1.486/Defaults!$M$14)*((((PI()*(12/12)^2)/4)-(((12/12)/2)^2*((2*ACOS((((12/12)/2)-((12/12)-(12*0.938333/12)))/((12/12)/2)))-SIN(2*ACOS((((12/12)/2)-((12/12)-(12*0.938333/12)))/((12/12)/2))))/2))/((PI()*(12/12))-((2*ACOS((((12/12)/2)-((12/12)-(12*0.938333/12)))/((12/12)/2)))*((12/12)/2))))^(2/3)*$H$20^0.5)*(((PI()*(12/12)^2)/4)-(((12/12)/2)^2*((2*ACOS((((12/12)/2)-((12/12)-(12*0.938333/12)))/((12/12)/2)))-SIN(2*ACOS((((12/12)/2)-((12/12)-(12*0.938333/12)))/((12/12)/2))))/2))</f>
        <v>0</v>
      </c>
      <c r="Q58" s="799"/>
      <c r="R58" s="799">
        <f>((1.486/Defaults!$M$15)*((((PI()*(15/12)^2)/4)-(((15/12)/2)^2*((2*ACOS((((15/12)/2)-((15/12)-(15*0.938333/12)))/((15/12)/2)))-SIN(2*ACOS((((15/12)/2)-((15/12)-(15*0.938333/12)))/((15/12)/2))))/2))/((PI()*(15/12))-((2*ACOS((((15/12)/2)-((15/12)-(15*0.938333/12)))/((15/12)/2)))*((15/12)/2))))^(2/3)*$H$20^0.5)*(((PI()*(15/12)^2)/4)-(((15/12)/2)^2*((2*ACOS((((15/12)/2)-((15/12)-(15*0.938333/12)))/((15/12)/2)))-SIN(2*ACOS((((15/12)/2)-((15/12)-(15*0.938333/12)))/((15/12)/2))))/2))</f>
        <v>0</v>
      </c>
      <c r="S58" s="37"/>
      <c r="T58" s="799">
        <f>((1.486/Defaults!$M$16)*((((PI()*(18/12)^2)/4)-(((18/12)/2)^2*((2*ACOS((((18/12)/2)-((18/12)-(18*0.938333/12)))/((18/12)/2)))-SIN(2*ACOS((((18/12)/2)-((18/12)-(18*0.938333/12)))/((18/12)/2))))/2))/((PI()*(18/12))-((2*ACOS((((18/12)/2)-((18/12)-(18*0.938333/12)))/((18/12)/2)))*((18/12)/2))))^(2/3)*$H$20^0.5)*(((PI()*(18/12)^2)/4)-(((18/12)/2)^2*((2*ACOS((((18/12)/2)-((18/12)-(18*0.938333/12)))/((18/12)/2)))-SIN(2*ACOS((((18/12)/2)-((18/12)-(18*0.938333/12)))/((18/12)/2))))/2))</f>
        <v>0</v>
      </c>
      <c r="U58" s="799"/>
      <c r="V58" s="37"/>
      <c r="W58" s="799">
        <f>((1.486/Defaults!$M$17)*((((PI()*(24/12)^2)/4)-(((24/12)/2)^2*((2*ACOS((((24/12)/2)-((24/12)-(24*0.938333/12)))/((24/12)/2)))-SIN(2*ACOS((((24/12)/2)-((24/12)-(24*0.938333/12)))/((24/12)/2))))/2))/((PI()*(24/12))-((2*ACOS((((24/12)/2)-((24/12)-(24*0.938333/12)))/((24/12)/2)))*((24/12)/2))))^(2/3)*$H$20^0.5)*(((PI()*(24/12)^2)/4)-(((24/12)/2)^2*((2*ACOS((((24/12)/2)-((24/12)-(24*0.938333/12)))/((24/12)/2)))-SIN(2*ACOS((((24/12)/2)-((24/12)-(24*0.938333/12)))/((24/12)/2))))/2))</f>
        <v>0</v>
      </c>
      <c r="X58" s="177" t="e">
        <f>IF(($F$20+$G$20)&lt;=$L58,5,IF(($F$20+$G$20)&lt;=$M58,6,IF(($F$20+$G$20)&lt;=$N58,8,IF(($F$20+$G$20)&lt;=$O58,10,IF(($F$20+$G$20)&lt;=$P58,12,IF(($F$20+$G$20)&lt;=$Q58,14,IF(($F$20+$G$20)&lt;=$R58,15,IF(($F$20+$G$20)&lt;=$S58,16,IF(($F$20+$G$20)&lt;=$T58,18,IF(($F$20+$G$20)&lt;=$U58,20,IF(($F$20+$G$20)&lt;=$V58,21,IF(($F$20+$G$20)&lt;=$W58,24,"Too Large"))))))))))))</f>
        <v>#VALUE!</v>
      </c>
    </row>
    <row r="59" spans="1:24" ht="25.5" x14ac:dyDescent="0.2">
      <c r="A59" s="94" t="s">
        <v>355</v>
      </c>
      <c r="B59" s="572" t="s">
        <v>356</v>
      </c>
      <c r="C59" s="572" t="s">
        <v>287</v>
      </c>
      <c r="D59" s="572" t="s">
        <v>288</v>
      </c>
      <c r="E59" s="572" t="s">
        <v>289</v>
      </c>
      <c r="F59" s="572" t="s">
        <v>357</v>
      </c>
      <c r="G59" s="572" t="s">
        <v>290</v>
      </c>
      <c r="K59" s="798" t="str">
        <f>Defaults!$L$3</f>
        <v>Dual-Wall CPT</v>
      </c>
      <c r="L59" s="37">
        <f>((1.486/Defaults!$M$3)*((((PI()*(5/12)^2)/4)-(((5/12)/2)^2*((2*ACOS((((5/12)/2)-((5/12)-(5*0.938333/12)))/((5/12)/2)))-SIN(2*ACOS((((5/12)/2)-((5/12)-(5*0.938333/12)))/((5/12)/2))))/2))/((PI()*(5/12))-((2*ACOS((((5/12)/2)-((5/12)-(5*0.938333/12)))/((5/12)/2)))*((5/12)/2))))^(2/3)*$H$20^0.5)*(((PI()*(5/12)^2)/4)-(((5/12)/2)^2*((2*ACOS((((5/12)/2)-((5/12)-(5*0.938333/12)))/((5/12)/2)))-SIN(2*ACOS((((5/12)/2)-((5/12)-(5*0.938333/12)))/((5/12)/2))))/2))</f>
        <v>0</v>
      </c>
      <c r="M59" s="799">
        <f>((1.486/Defaults!$M$3)*((((PI()*(6/12)^2)/4)-(((6/12)/2)^2*((2*ACOS((((6/12)/2)-((6/12)-(6*0.938333/12)))/((6/12)/2)))-SIN(2*ACOS((((6/12)/2)-((6/12)-(6*0.938333/12)))/((6/12)/2))))/2))/((PI()*(6/12))-((2*ACOS((((6/12)/2)-((6/12)-(6*0.938333/12)))/((6/12)/2)))*((6/12)/2))))^(2/3)*$H$20^0.5)*(((PI()*(6/12)^2)/4)-(((6/12)/2)^2*((2*ACOS((((6/12)/2)-((6/12)-(6*0.938333/12)))/((6/12)/2)))-SIN(2*ACOS((((6/12)/2)-((6/12)-(6*0.938333/12)))/((6/12)/2))))/2))</f>
        <v>0</v>
      </c>
      <c r="N59" s="799">
        <f>((1.486/Defaults!$M$3)*((((PI()*(8/12)^2)/4)-(((8/12)/2)^2*((2*ACOS((((8/12)/2)-((8/12)-(8*0.938333/12)))/((8/12)/2)))-SIN(2*ACOS((((8/12)/2)-((8/12)-(8*0.938333/12)))/((8/12)/2))))/2))/((PI()*(8/12))-((2*ACOS((((8/12)/2)-((8/12)-(8*0.938333/12)))/((8/12)/2)))*((8/12)/2))))^(2/3)*$H$20^0.5)*(((PI()*(8/12)^2)/4)-(((8/12)/2)^2*((2*ACOS((((8/12)/2)-((8/12)-(8*0.938333/12)))/((8/12)/2)))-SIN(2*ACOS((((8/12)/2)-((8/12)-(8*0.938333/12)))/((8/12)/2))))/2))</f>
        <v>0</v>
      </c>
      <c r="O59" s="799">
        <f>((1.486/Defaults!$M$3)*((((PI()*(10/12)^2)/4)-(((10/12)/2)^2*((2*ACOS((((10/12)/2)-((10/12)-(10*0.938333/12)))/((10/12)/2)))-SIN(2*ACOS((((10/12)/2)-((10/12)-(10*0.938333/12)))/((10/12)/2))))/2))/((PI()*(10/12))-((2*ACOS((((10/12)/2)-((10/12)-(10*0.938333/12)))/((10/12)/2)))*((10/12)/2))))^(2/3)*$H$20^0.5)*(((PI()*(10/12)^2)/4)-(((10/12)/2)^2*((2*ACOS((((10/12)/2)-((10/12)-(10*0.938333/12)))/((10/12)/2)))-SIN(2*ACOS((((10/12)/2)-((10/12)-(10*0.938333/12)))/((10/12)/2))))/2))</f>
        <v>0</v>
      </c>
      <c r="P59" s="799">
        <f>((1.486/Defaults!$M$3)*((((PI()*(12/12)^2)/4)-(((12/12)/2)^2*((2*ACOS((((12/12)/2)-((12/12)-(12*0.938333/12)))/((12/12)/2)))-SIN(2*ACOS((((12/12)/2)-((12/12)-(12*0.938333/12)))/((12/12)/2))))/2))/((PI()*(12/12))-((2*ACOS((((12/12)/2)-((12/12)-(12*0.938333/12)))/((12/12)/2)))*((12/12)/2))))^(2/3)*$H$20^0.5)*(((PI()*(12/12)^2)/4)-(((12/12)/2)^2*((2*ACOS((((12/12)/2)-((12/12)-(12*0.938333/12)))/((12/12)/2)))-SIN(2*ACOS((((12/12)/2)-((12/12)-(12*0.938333/12)))/((12/12)/2))))/2))</f>
        <v>0</v>
      </c>
      <c r="Q59" s="799"/>
      <c r="R59" s="799">
        <f>((1.486/Defaults!$M$3)*((((PI()*(15/12)^2)/4)-(((15/12)/2)^2*((2*ACOS((((15/12)/2)-((15/12)-(15*0.938333/12)))/((15/12)/2)))-SIN(2*ACOS((((15/12)/2)-((15/12)-(15*0.938333/12)))/((15/12)/2))))/2))/((PI()*(15/12))-((2*ACOS((((15/12)/2)-((15/12)-(15*0.938333/12)))/((15/12)/2)))*((15/12)/2))))^(2/3)*$H$20^0.5)*(((PI()*(15/12)^2)/4)-(((15/12)/2)^2*((2*ACOS((((15/12)/2)-((15/12)-(15*0.938333/12)))/((15/12)/2)))-SIN(2*ACOS((((15/12)/2)-((15/12)-(15*0.938333/12)))/((15/12)/2))))/2))</f>
        <v>0</v>
      </c>
      <c r="S59" s="799"/>
      <c r="T59" s="799">
        <f>((1.486/Defaults!$M$3)*((((PI()*(18/12)^2)/4)-(((18/12)/2)^2*((2*ACOS((((18/12)/2)-((18/12)-(18*0.938333/12)))/((18/12)/2)))-SIN(2*ACOS((((18/12)/2)-((18/12)-(18*0.938333/12)))/((18/12)/2))))/2))/((PI()*(18/12))-((2*ACOS((((18/12)/2)-((18/12)-(18*0.938333/12)))/((18/12)/2)))*((18/12)/2))))^(2/3)*$H$20^0.5)*(((PI()*(18/12)^2)/4)-(((18/12)/2)^2*((2*ACOS((((18/12)/2)-((18/12)-(18*0.938333/12)))/((18/12)/2)))-SIN(2*ACOS((((18/12)/2)-((18/12)-(18*0.938333/12)))/((18/12)/2))))/2))</f>
        <v>0</v>
      </c>
      <c r="U59" s="799"/>
      <c r="V59" s="37"/>
      <c r="W59" s="799">
        <f>((1.486/Defaults!$M$3)*((((PI()*(24/12)^2)/4)-(((24/12)/2)^2*((2*ACOS((((24/12)/2)-((24/12)-(24*0.938333/12)))/((24/12)/2)))-SIN(2*ACOS((((24/12)/2)-((24/12)-(24*0.938333/12)))/((24/12)/2))))/2))/((PI()*(24/12))-((2*ACOS((((24/12)/2)-((24/12)-(24*0.938333/12)))/((24/12)/2)))*((24/12)/2))))^(2/3)*$H$20^0.5)*(((PI()*(24/12)^2)/4)-(((24/12)/2)^2*((2*ACOS((((24/12)/2)-((24/12)-(24*0.938333/12)))/((24/12)/2)))-SIN(2*ACOS((((24/12)/2)-((24/12)-(24*0.938333/12)))/((24/12)/2))))/2))</f>
        <v>0</v>
      </c>
      <c r="X59" s="177" t="e">
        <f t="shared" ref="X59:X60" si="36">IF(($F$20+$G$20)&lt;=$L59,5,IF(($F$20+$G$20)&lt;=$M59,6,IF(($F$20+$G$20)&lt;=$N59,8,IF(($F$20+$G$20)&lt;=$O59,10,IF(($F$20+$G$20)&lt;=$P59,12,IF(($F$20+$G$20)&lt;=$Q59,14,IF(($F$20+$G$20)&lt;=$R59,15,IF(($F$20+$G$20)&lt;=$S59,16,IF(($F$20+$G$20)&lt;=$T59,18,IF(($F$20+$G$20)&lt;=$U59,20,IF(($F$20+$G$20)&lt;=$V59,21,IF(($F$20+$G$20)&lt;=$W59,24,"Too Large"))))))))))))</f>
        <v>#VALUE!</v>
      </c>
    </row>
    <row r="60" spans="1:24" x14ac:dyDescent="0.2">
      <c r="A60" s="388" t="str">
        <f>IF(ISNUMBER('Tile Cut Sheet'!A11),'Tile Cut Sheet'!A11,"")</f>
        <v/>
      </c>
      <c r="B60" s="389" t="str">
        <f>IF(ISNUMBER('Tile Cut Sheet'!A11),VLOOKUP('Tile Cut Sheet'!A11,'Tile Cut Sheet'!$M$11:$R$51,3,FALSE),"")</f>
        <v/>
      </c>
      <c r="C60" s="390" t="str">
        <f>IF(IF(ISNUMBER('Tile Cut Sheet'!A11),VLOOKUP('Tile Cut Sheet'!A11,'Tile Cut Sheet'!$M$11:$R$51,4,FALSE),"")&gt;0,IF(ISNUMBER('Tile Cut Sheet'!A11),VLOOKUP('Tile Cut Sheet'!A11,'Tile Cut Sheet'!$M$11:$R$51,4,FALSE),""),"")</f>
        <v/>
      </c>
      <c r="D60" s="389" t="str">
        <f>IF(ISNUMBER('Tile Cut Sheet'!A11),VLOOKUP('Tile Cut Sheet'!A11,'Tile Cut Sheet'!$M$11:$R$51,5,FALSE),"")</f>
        <v/>
      </c>
      <c r="E60" s="391" t="str">
        <f>IF(AND(ISNUMBER('Tile Cut Sheet'!A11),ISNUMBER('Tile Cut Sheet'!D11),ISNUMBER('Tile Cut Sheet'!B11)),'Tile Cut Sheet'!B11-'Tile Cut Sheet'!D11,"")</f>
        <v/>
      </c>
      <c r="F60" s="596" t="str">
        <f>IF(ISNUMBER(E60),(VLOOKUP(A60,'Tile Cut Sheet'!$M$11:$Y$51,13,FALSE)),"")</f>
        <v/>
      </c>
      <c r="G60" s="392" t="str">
        <f>IF(ISNUMBER('Tile Cut Sheet'!A11),VLOOKUP('Tile Cut Sheet'!A11,'Tile Cut Sheet'!$M$11:$R$51,6,FALSE),"")</f>
        <v/>
      </c>
      <c r="K60" s="798" t="str">
        <f>Defaults!$L$4</f>
        <v>Flexible DW</v>
      </c>
      <c r="L60" s="37"/>
      <c r="M60" s="37"/>
      <c r="N60" s="799">
        <f>((1.486/Defaults!$M$4)*((((PI()*(8/12)^2)/4)-(((8/12)/2)^2*((2*ACOS((((8/12)/2)-((8/12)-(8*0.938333/12)))/((8/12)/2)))-SIN(2*ACOS((((8/12)/2)-((8/12)-(8*0.938333/12)))/((8/12)/2))))/2))/((PI()*(8/12))-((2*ACOS((((8/12)/2)-((8/12)-(8*0.938333/12)))/((8/12)/2)))*((8/12)/2))))^(2/3)*$H$20^0.5)*(((PI()*(8/12)^2)/4)-(((8/12)/2)^2*((2*ACOS((((8/12)/2)-((8/12)-(8*0.938333/12)))/((8/12)/2)))-SIN(2*ACOS((((8/12)/2)-((8/12)-(8*0.938333/12)))/((8/12)/2))))/2))</f>
        <v>0</v>
      </c>
      <c r="O60" s="37"/>
      <c r="P60" s="799">
        <f>((1.486/Defaults!$M$4)*((((PI()*(12/12)^2)/4)-(((12/12)/2)^2*((2*ACOS((((12/12)/2)-((12/12)-(12*0.938333/12)))/((12/12)/2)))-SIN(2*ACOS((((12/12)/2)-((12/12)-(12*0.938333/12)))/((12/12)/2))))/2))/((PI()*(12/12))-((2*ACOS((((12/12)/2)-((12/12)-(12*0.938333/12)))/((12/12)/2)))*((12/12)/2))))^(2/3)*$H$20^0.5)*(((PI()*(12/12)^2)/4)-(((12/12)/2)^2*((2*ACOS((((12/12)/2)-((12/12)-(12*0.938333/12)))/((12/12)/2)))-SIN(2*ACOS((((12/12)/2)-((12/12)-(12*0.938333/12)))/((12/12)/2))))/2))</f>
        <v>0</v>
      </c>
      <c r="Q60" s="37"/>
      <c r="R60" s="799">
        <f>((1.486/Defaults!$M$4)*((((PI()*(15/12)^2)/4)-(((15/12)/2)^2*((2*ACOS((((15/12)/2)-((15/12)-(15*0.938333/12)))/((15/12)/2)))-SIN(2*ACOS((((15/12)/2)-((15/12)-(15*0.938333/12)))/((15/12)/2))))/2))/((PI()*(15/12))-((2*ACOS((((15/12)/2)-((15/12)-(15*0.938333/12)))/((15/12)/2)))*((15/12)/2))))^(2/3)*$H$20^0.5)*(((PI()*(15/12)^2)/4)-(((15/12)/2)^2*((2*ACOS((((15/12)/2)-((15/12)-(15*0.938333/12)))/((15/12)/2)))-SIN(2*ACOS((((15/12)/2)-((15/12)-(15*0.938333/12)))/((15/12)/2))))/2))</f>
        <v>0</v>
      </c>
      <c r="S60" s="37"/>
      <c r="T60" s="37"/>
      <c r="U60" s="37"/>
      <c r="V60" s="37"/>
      <c r="W60" s="37"/>
      <c r="X60" s="177" t="e">
        <f t="shared" si="36"/>
        <v>#VALUE!</v>
      </c>
    </row>
    <row r="61" spans="1:24" x14ac:dyDescent="0.2">
      <c r="A61" s="388" t="str">
        <f>IF(ISNUMBER('Tile Cut Sheet'!A12),'Tile Cut Sheet'!A12,"")</f>
        <v/>
      </c>
      <c r="B61" s="389" t="str">
        <f>IF(ISNUMBER('Tile Cut Sheet'!A12),VLOOKUP('Tile Cut Sheet'!A12,'Tile Cut Sheet'!$M$11:$R$51,3,FALSE),"")</f>
        <v/>
      </c>
      <c r="C61" s="390" t="str">
        <f>IF(IF(ISNUMBER('Tile Cut Sheet'!A12),VLOOKUP('Tile Cut Sheet'!A12,'Tile Cut Sheet'!$M$11:$R$51,4,FALSE),"")&gt;0,IF(ISNUMBER('Tile Cut Sheet'!A12),VLOOKUP('Tile Cut Sheet'!A12,'Tile Cut Sheet'!$M$11:$R$51,4,FALSE),""),"")</f>
        <v/>
      </c>
      <c r="D61" s="389" t="str">
        <f>IF(ISNUMBER('Tile Cut Sheet'!A12),VLOOKUP('Tile Cut Sheet'!A12,'Tile Cut Sheet'!$M$11:$R$51,5,FALSE),"")</f>
        <v/>
      </c>
      <c r="E61" s="391" t="str">
        <f>IF(AND(ISNUMBER('Tile Cut Sheet'!A12),ISNUMBER('Tile Cut Sheet'!D12),ISNUMBER('Tile Cut Sheet'!B12)),'Tile Cut Sheet'!B12-'Tile Cut Sheet'!D12,"")</f>
        <v/>
      </c>
      <c r="F61" s="596" t="str">
        <f>IF(ISNUMBER(E61),(VLOOKUP(A61,'Tile Cut Sheet'!$M$11:$Y$51,13,FALSE)),"")</f>
        <v/>
      </c>
      <c r="G61" s="392" t="str">
        <f>IF(ISNUMBER('Tile Cut Sheet'!A12),VLOOKUP('Tile Cut Sheet'!A12,'Tile Cut Sheet'!$M$11:$R$51,6,FALSE),"")</f>
        <v/>
      </c>
      <c r="K61" s="798" t="str">
        <f>Defaults!$L$5</f>
        <v>CMP-Annular</v>
      </c>
      <c r="L61" s="37"/>
      <c r="M61" s="799">
        <f>((1.486/Defaults!$M$5)*((((PI()*(6/12)^2)/4)-(((6/12)/2)^2*((2*ACOS((((6/12)/2)-((6/12)-(6*0.938333/12)))/((6/12)/2)))-SIN(2*ACOS((((6/12)/2)-((6/12)-(6*0.938333/12)))/((6/12)/2))))/2))/((PI()*(6/12))-((2*ACOS((((6/12)/2)-((6/12)-(6*0.938333/12)))/((6/12)/2)))*((6/12)/2))))^(2/3)*$H$20^0.5)*(((PI()*(6/12)^2)/4)-(((6/12)/2)^2*((2*ACOS((((6/12)/2)-((6/12)-(6*0.938333/12)))/((6/12)/2)))-SIN(2*ACOS((((6/12)/2)-((6/12)-(6*0.938333/12)))/((6/12)/2))))/2))</f>
        <v>0</v>
      </c>
      <c r="N61" s="799">
        <f>((1.486/Defaults!$M$5)*((((PI()*(8/12)^2)/4)-(((8/12)/2)^2*((2*ACOS((((8/12)/2)-((8/12)-(8*0.938333/12)))/((8/12)/2)))-SIN(2*ACOS((((8/12)/2)-((8/12)-(8*0.938333/12)))/((8/12)/2))))/2))/((PI()*(8/12))-((2*ACOS((((8/12)/2)-((8/12)-(8*0.938333/12)))/((8/12)/2)))*((8/12)/2))))^(2/3)*$H$20^0.5)*(((PI()*(8/12)^2)/4)-(((8/12)/2)^2*((2*ACOS((((8/12)/2)-((8/12)-(8*0.938333/12)))/((8/12)/2)))-SIN(2*ACOS((((8/12)/2)-((8/12)-(8*0.938333/12)))/((8/12)/2))))/2))</f>
        <v>0</v>
      </c>
      <c r="O61" s="799">
        <f>((1.486/Defaults!$M$5)*((((PI()*(10/12)^2)/4)-(((10/12)/2)^2*((2*ACOS((((10/12)/2)-((10/12)-(10*0.938333/12)))/((10/12)/2)))-SIN(2*ACOS((((10/12)/2)-((10/12)-(10*0.938333/12)))/((10/12)/2))))/2))/((PI()*(10/12))-((2*ACOS((((10/12)/2)-((10/12)-(10*0.938333/12)))/((10/12)/2)))*((10/12)/2))))^(2/3)*$H$20^0.5)*(((PI()*(10/12)^2)/4)-(((10/12)/2)^2*((2*ACOS((((10/12)/2)-((10/12)-(10*0.938333/12)))/((10/12)/2)))-SIN(2*ACOS((((10/12)/2)-((10/12)-(10*0.938333/12)))/((10/12)/2))))/2))</f>
        <v>0</v>
      </c>
      <c r="P61" s="799">
        <f>((1.486/Defaults!$M$5)*((((PI()*(12/12)^2)/4)-(((12/12)/2)^2*((2*ACOS((((12/12)/2)-((12/12)-(12*0.938333/12)))/((12/12)/2)))-SIN(2*ACOS((((12/12)/2)-((12/12)-(12*0.938333/12)))/((12/12)/2))))/2))/((PI()*(12/12))-((2*ACOS((((12/12)/2)-((12/12)-(12*0.938333/12)))/((12/12)/2)))*((12/12)/2))))^(2/3)*$H$20^0.5)*(((PI()*(12/12)^2)/4)-(((12/12)/2)^2*((2*ACOS((((12/12)/2)-((12/12)-(12*0.938333/12)))/((12/12)/2)))-SIN(2*ACOS((((12/12)/2)-((12/12)-(12*0.938333/12)))/((12/12)/2))))/2))</f>
        <v>0</v>
      </c>
      <c r="Q61" s="799"/>
      <c r="R61" s="799">
        <f>((1.486/Defaults!$M$5)*((((PI()*(15/12)^2)/4)-(((15/12)/2)^2*((2*ACOS((((15/12)/2)-((15/12)-(15*0.938333/12)))/((15/12)/2)))-SIN(2*ACOS((((15/12)/2)-((15/12)-(15*0.938333/12)))/((15/12)/2))))/2))/((PI()*(15/12))-((2*ACOS((((15/12)/2)-((15/12)-(15*0.938333/12)))/((15/12)/2)))*((15/12)/2))))^(2/3)*$H$20^0.5)*(((PI()*(15/12)^2)/4)-(((15/12)/2)^2*((2*ACOS((((15/12)/2)-((15/12)-(15*0.938333/12)))/((15/12)/2)))-SIN(2*ACOS((((15/12)/2)-((15/12)-(15*0.938333/12)))/((15/12)/2))))/2))</f>
        <v>0</v>
      </c>
      <c r="S61" s="799"/>
      <c r="T61" s="799">
        <f>((1.486/Defaults!$M$5)*((((PI()*(18/12)^2)/4)-(((18/12)/2)^2*((2*ACOS((((18/12)/2)-((18/12)-(18*0.938333/12)))/((18/12)/2)))-SIN(2*ACOS((((18/12)/2)-((18/12)-(18*0.938333/12)))/((18/12)/2))))/2))/((PI()*(18/12))-((2*ACOS((((18/12)/2)-((18/12)-(18*0.938333/12)))/((18/12)/2)))*((18/12)/2))))^(2/3)*$H$20^0.5)*(((PI()*(18/12)^2)/4)-(((18/12)/2)^2*((2*ACOS((((18/12)/2)-((18/12)-(18*0.938333/12)))/((18/12)/2)))-SIN(2*ACOS((((18/12)/2)-((18/12)-(18*0.938333/12)))/((18/12)/2))))/2))</f>
        <v>0</v>
      </c>
      <c r="U61" s="799"/>
      <c r="V61" s="37"/>
      <c r="W61" s="799">
        <f>((1.486/Defaults!$M$5)*((((PI()*(24/12)^2)/4)-(((24/12)/2)^2*((2*ACOS((((24/12)/2)-((24/12)-(24*0.938333/12)))/((24/12)/2)))-SIN(2*ACOS((((24/12)/2)-((24/12)-(24*0.938333/12)))/((24/12)/2))))/2))/((PI()*(24/12))-((2*ACOS((((24/12)/2)-((24/12)-(24*0.938333/12)))/((24/12)/2)))*((24/12)/2))))^(2/3)*$H$20^0.5)*(((PI()*(24/12)^2)/4)-(((24/12)/2)^2*((2*ACOS((((24/12)/2)-((24/12)-(24*0.938333/12)))/((24/12)/2)))-SIN(2*ACOS((((24/12)/2)-((24/12)-(24*0.938333/12)))/((24/12)/2))))/2))</f>
        <v>0</v>
      </c>
      <c r="X61" s="177" t="e">
        <f>IF(($F$20+$G$20)&lt;=$L61,5,IF(($F$20+$G$20)&lt;=$M61,6,IF(($F$20+$G$20)&lt;=$N61,8,IF(($F$20+$G$20)&lt;=$O61,10,IF(($F$20+$G$20)&lt;=$P61,12,IF(($F$20+$G$20)&lt;=$Q61,14,IF(($F$20+$G$20)&lt;=$R61,15,IF(($F$20+$G$20)&lt;=$S61,16,IF(($F$20+$G$20)&lt;=$T61,18,IF(($F$20+$G$20)&lt;=$U61,20,IF(($F$20+$G$20)&lt;=$V61,21,IF(($F$20+$G$20)&lt;=$W61,24,"Too Large"))))))))))))</f>
        <v>#VALUE!</v>
      </c>
    </row>
    <row r="62" spans="1:24" x14ac:dyDescent="0.2">
      <c r="A62" s="388" t="str">
        <f>IF(ISNUMBER('Tile Cut Sheet'!A13),'Tile Cut Sheet'!A13,"")</f>
        <v/>
      </c>
      <c r="B62" s="389" t="str">
        <f>IF(ISNUMBER('Tile Cut Sheet'!A13),VLOOKUP('Tile Cut Sheet'!A13,'Tile Cut Sheet'!$M$11:$R$51,3,FALSE),"")</f>
        <v/>
      </c>
      <c r="C62" s="390" t="str">
        <f>IF(IF(ISNUMBER('Tile Cut Sheet'!A13),VLOOKUP('Tile Cut Sheet'!A13,'Tile Cut Sheet'!$M$11:$R$51,4,FALSE),"")&gt;0,IF(ISNUMBER('Tile Cut Sheet'!A13),VLOOKUP('Tile Cut Sheet'!A13,'Tile Cut Sheet'!$M$11:$R$51,4,FALSE),""),"")</f>
        <v/>
      </c>
      <c r="D62" s="389" t="str">
        <f>IF(ISNUMBER('Tile Cut Sheet'!A13),VLOOKUP('Tile Cut Sheet'!A13,'Tile Cut Sheet'!$M$11:$R$51,5,FALSE),"")</f>
        <v/>
      </c>
      <c r="E62" s="391" t="str">
        <f>IF(AND(ISNUMBER('Tile Cut Sheet'!A13),ISNUMBER('Tile Cut Sheet'!D13),ISNUMBER('Tile Cut Sheet'!B13)),'Tile Cut Sheet'!B13-'Tile Cut Sheet'!D13,"")</f>
        <v/>
      </c>
      <c r="F62" s="596" t="str">
        <f>IF(ISNUMBER(E62),(VLOOKUP(A62,'Tile Cut Sheet'!$M$11:$Y$51,13,FALSE)),"")</f>
        <v/>
      </c>
      <c r="G62" s="392" t="str">
        <f>IF(ISNUMBER('Tile Cut Sheet'!A13),VLOOKUP('Tile Cut Sheet'!A13,'Tile Cut Sheet'!$M$11:$R$51,6,FALSE),"")</f>
        <v/>
      </c>
      <c r="K62" s="803" t="str">
        <f>Defaults!$L$6</f>
        <v>CMP-Helical</v>
      </c>
      <c r="L62" s="37"/>
      <c r="M62" s="799">
        <f>((1.486/Defaults!$M$6)*((((PI()*(6/12)^2)/4)-(((6/12)/2)^2*((2*ACOS((((6/12)/2)-((6/12)-(6*0.938333/12)))/((6/12)/2)))-SIN(2*ACOS((((6/12)/2)-((6/12)-(6*0.938333/12)))/((6/12)/2))))/2))/((PI()*(6/12))-((2*ACOS((((6/12)/2)-((6/12)-(6*0.938333/12)))/((6/12)/2)))*((6/12)/2))))^(2/3)*$H$20^0.5)*(((PI()*(6/12)^2)/4)-(((6/12)/2)^2*((2*ACOS((((6/12)/2)-((6/12)-(6*0.938333/12)))/((6/12)/2)))-SIN(2*ACOS((((6/12)/2)-((6/12)-(6*0.938333/12)))/((6/12)/2))))/2))</f>
        <v>0</v>
      </c>
      <c r="N62" s="799">
        <f>((1.486/Defaults!$M$6)*((((PI()*(8/12)^2)/4)-(((8/12)/2)^2*((2*ACOS((((8/12)/2)-((8/12)-(8*0.938333/12)))/((8/12)/2)))-SIN(2*ACOS((((8/12)/2)-((8/12)-(8*0.938333/12)))/((8/12)/2))))/2))/((PI()*(8/12))-((2*ACOS((((8/12)/2)-((8/12)-(8*0.938333/12)))/((8/12)/2)))*((8/12)/2))))^(2/3)*$H$20^0.5)*(((PI()*(8/12)^2)/4)-(((8/12)/2)^2*((2*ACOS((((8/12)/2)-((8/12)-(8*0.938333/12)))/((8/12)/2)))-SIN(2*ACOS((((8/12)/2)-((8/12)-(8*0.938333/12)))/((8/12)/2))))/2))</f>
        <v>0</v>
      </c>
      <c r="O62" s="799">
        <f>((1.486/Defaults!$M$6)*((((PI()*(10/12)^2)/4)-(((10/12)/2)^2*((2*ACOS((((10/12)/2)-((10/12)-(10*0.938333/12)))/((10/12)/2)))-SIN(2*ACOS((((10/12)/2)-((10/12)-(10*0.938333/12)))/((10/12)/2))))/2))/((PI()*(10/12))-((2*ACOS((((10/12)/2)-((10/12)-(10*0.938333/12)))/((10/12)/2)))*((10/12)/2))))^(2/3)*$H$20^0.5)*(((PI()*(10/12)^2)/4)-(((10/12)/2)^2*((2*ACOS((((10/12)/2)-((10/12)-(10*0.938333/12)))/((10/12)/2)))-SIN(2*ACOS((((10/12)/2)-((10/12)-(10*0.938333/12)))/((10/12)/2))))/2))</f>
        <v>0</v>
      </c>
      <c r="P62" s="799">
        <f>((1.486/Defaults!$M$6)*((((PI()*(12/12)^2)/4)-(((12/12)/2)^2*((2*ACOS((((12/12)/2)-((12/12)-(12*0.938333/12)))/((12/12)/2)))-SIN(2*ACOS((((12/12)/2)-((12/12)-(12*0.938333/12)))/((12/12)/2))))/2))/((PI()*(12/12))-((2*ACOS((((12/12)/2)-((12/12)-(12*0.938333/12)))/((12/12)/2)))*((12/12)/2))))^(2/3)*$H$20^0.5)*(((PI()*(12/12)^2)/4)-(((12/12)/2)^2*((2*ACOS((((12/12)/2)-((12/12)-(12*0.938333/12)))/((12/12)/2)))-SIN(2*ACOS((((12/12)/2)-((12/12)-(12*0.938333/12)))/((12/12)/2))))/2))</f>
        <v>0</v>
      </c>
      <c r="Q62" s="799"/>
      <c r="R62" s="799">
        <f>((1.486/Defaults!$M$6)*((((PI()*(15/12)^2)/4)-(((15/12)/2)^2*((2*ACOS((((15/12)/2)-((15/12)-(15*0.938333/12)))/((15/12)/2)))-SIN(2*ACOS((((15/12)/2)-((15/12)-(15*0.938333/12)))/((15/12)/2))))/2))/((PI()*(15/12))-((2*ACOS((((15/12)/2)-((15/12)-(15*0.938333/12)))/((15/12)/2)))*((15/12)/2))))^(2/3)*$H$20^0.5)*(((PI()*(15/12)^2)/4)-(((15/12)/2)^2*((2*ACOS((((15/12)/2)-((15/12)-(15*0.938333/12)))/((15/12)/2)))-SIN(2*ACOS((((15/12)/2)-((15/12)-(15*0.938333/12)))/((15/12)/2))))/2))</f>
        <v>0</v>
      </c>
      <c r="S62" s="799"/>
      <c r="T62" s="799">
        <f>((1.486/Defaults!$M$6)*((((PI()*(18/12)^2)/4)-(((18/12)/2)^2*((2*ACOS((((18/12)/2)-((18/12)-(18*0.938333/12)))/((18/12)/2)))-SIN(2*ACOS((((18/12)/2)-((18/12)-(18*0.938333/12)))/((18/12)/2))))/2))/((PI()*(18/12))-((2*ACOS((((18/12)/2)-((18/12)-(18*0.938333/12)))/((18/12)/2)))*((18/12)/2))))^(2/3)*$H$20^0.5)*(((PI()*(18/12)^2)/4)-(((18/12)/2)^2*((2*ACOS((((18/12)/2)-((18/12)-(18*0.938333/12)))/((18/12)/2)))-SIN(2*ACOS((((18/12)/2)-((18/12)-(18*0.938333/12)))/((18/12)/2))))/2))</f>
        <v>0</v>
      </c>
      <c r="U62" s="799"/>
      <c r="V62" s="37"/>
      <c r="W62" s="799">
        <f>((1.486/Defaults!$M$6)*((((PI()*(24/12)^2)/4)-(((24/12)/2)^2*((2*ACOS((((24/12)/2)-((24/12)-(24*0.938333/12)))/((24/12)/2)))-SIN(2*ACOS((((24/12)/2)-((24/12)-(24*0.938333/12)))/((24/12)/2))))/2))/((PI()*(24/12))-((2*ACOS((((24/12)/2)-((24/12)-(24*0.938333/12)))/((24/12)/2)))*((24/12)/2))))^(2/3)*$H$20^0.5)*(((PI()*(24/12)^2)/4)-(((24/12)/2)^2*((2*ACOS((((24/12)/2)-((24/12)-(24*0.938333/12)))/((24/12)/2)))-SIN(2*ACOS((((24/12)/2)-((24/12)-(24*0.938333/12)))/((24/12)/2))))/2))</f>
        <v>0</v>
      </c>
      <c r="X62" s="177" t="e">
        <f>IF(($F$20+$G$20)&lt;=$L62,5,IF(($F$20+$G$20)&lt;=$M62,6,IF(($F$20+$G$20)&lt;=$N62,8,IF(($F$20+$G$20)&lt;=$O62,10,IF(($F$20+$G$20)&lt;=$P62,12,IF(($F$20+$G$20)&lt;=$Q62,14,IF(($F$20+$G$20)&lt;=$R62,15,IF(($F$20+$G$20)&lt;=$S62,16,IF(($F$20+$G$20)&lt;=$T62,18,IF(($F$20+$G$20)&lt;=$U62,20,IF(($F$20+$G$20)&lt;=$V62,21,IF(($F$20+$G$20)&lt;=$W62,24,"Too Large"))))))))))))</f>
        <v>#VALUE!</v>
      </c>
    </row>
    <row r="63" spans="1:24" x14ac:dyDescent="0.2">
      <c r="A63" s="388" t="str">
        <f>IF(ISNUMBER('Tile Cut Sheet'!A14),'Tile Cut Sheet'!A14,"")</f>
        <v/>
      </c>
      <c r="B63" s="389" t="str">
        <f>IF(ISNUMBER('Tile Cut Sheet'!A14),VLOOKUP('Tile Cut Sheet'!A14,'Tile Cut Sheet'!$M$11:$R$51,3,FALSE),"")</f>
        <v/>
      </c>
      <c r="C63" s="390" t="str">
        <f>IF(IF(ISNUMBER('Tile Cut Sheet'!A14),VLOOKUP('Tile Cut Sheet'!A14,'Tile Cut Sheet'!$M$11:$R$51,4,FALSE),"")&gt;0,IF(ISNUMBER('Tile Cut Sheet'!A14),VLOOKUP('Tile Cut Sheet'!A14,'Tile Cut Sheet'!$M$11:$R$51,4,FALSE),""),"")</f>
        <v/>
      </c>
      <c r="D63" s="389" t="str">
        <f>IF(ISNUMBER('Tile Cut Sheet'!A14),VLOOKUP('Tile Cut Sheet'!A14,'Tile Cut Sheet'!$M$11:$R$51,5,FALSE),"")</f>
        <v/>
      </c>
      <c r="E63" s="391" t="str">
        <f>IF(AND(ISNUMBER('Tile Cut Sheet'!A14),ISNUMBER('Tile Cut Sheet'!D14),ISNUMBER('Tile Cut Sheet'!B14)),'Tile Cut Sheet'!B14-'Tile Cut Sheet'!D14,"")</f>
        <v/>
      </c>
      <c r="F63" s="596" t="str">
        <f>IF(ISNUMBER(E63),(VLOOKUP(A63,'Tile Cut Sheet'!$M$11:$Y$51,13,FALSE)),"")</f>
        <v/>
      </c>
      <c r="G63" s="392" t="str">
        <f>IF(ISNUMBER('Tile Cut Sheet'!A14),VLOOKUP('Tile Cut Sheet'!A14,'Tile Cut Sheet'!$M$11:$R$51,6,FALSE),"")</f>
        <v/>
      </c>
      <c r="K63" s="798" t="str">
        <f>Defaults!$L$7</f>
        <v>PVC</v>
      </c>
      <c r="L63" s="37">
        <f>((1.486/Defaults!$M$7)*((((PI()*(5/12)^2)/4)-(((5/12)/2)^2*((2*ACOS((((5/12)/2)-((5/12)-(5*0.938333/12)))/((5/12)/2)))-SIN(2*ACOS((((5/12)/2)-((5/12)-(5*0.938333/12)))/((5/12)/2))))/2))/((PI()*(5/12))-((2*ACOS((((5/12)/2)-((5/12)-(5*0.938333/12)))/((5/12)/2)))*((5/12)/2))))^(2/3)*$H$20^0.5)*(((PI()*(5/12)^2)/4)-(((5/12)/2)^2*((2*ACOS((((5/12)/2)-((5/12)-(5*0.938333/12)))/((5/12)/2)))-SIN(2*ACOS((((5/12)/2)-((5/12)-(5*0.938333/12)))/((5/12)/2))))/2))</f>
        <v>0</v>
      </c>
      <c r="M63" s="799">
        <f>((1.486/Defaults!$M$7)*((((PI()*(6/12)^2)/4)-(((6/12)/2)^2*((2*ACOS((((6/12)/2)-((6/12)-(6*0.938333/12)))/((6/12)/2)))-SIN(2*ACOS((((6/12)/2)-((6/12)-(6*0.938333/12)))/((6/12)/2))))/2))/((PI()*(6/12))-((2*ACOS((((6/12)/2)-((6/12)-(6*0.938333/12)))/((6/12)/2)))*((6/12)/2))))^(2/3)*$H$20^0.5)*(((PI()*(6/12)^2)/4)-(((6/12)/2)^2*((2*ACOS((((6/12)/2)-((6/12)-(6*0.938333/12)))/((6/12)/2)))-SIN(2*ACOS((((6/12)/2)-((6/12)-(6*0.938333/12)))/((6/12)/2))))/2))</f>
        <v>0</v>
      </c>
      <c r="N63" s="799">
        <f>((1.486/Defaults!$M$7)*((((PI()*(8/12)^2)/4)-(((8/12)/2)^2*((2*ACOS((((8/12)/2)-((8/12)-(8*0.938333/12)))/((8/12)/2)))-SIN(2*ACOS((((8/12)/2)-((8/12)-(8*0.938333/12)))/((8/12)/2))))/2))/((PI()*(8/12))-((2*ACOS((((8/12)/2)-((8/12)-(8*0.938333/12)))/((8/12)/2)))*((8/12)/2))))^(2/3)*$H$20^0.5)*(((PI()*(8/12)^2)/4)-(((8/12)/2)^2*((2*ACOS((((8/12)/2)-((8/12)-(8*0.938333/12)))/((8/12)/2)))-SIN(2*ACOS((((8/12)/2)-((8/12)-(8*0.938333/12)))/((8/12)/2))))/2))</f>
        <v>0</v>
      </c>
      <c r="O63" s="799">
        <f>((1.486/Defaults!$M$7)*((((PI()*(9.98/12)^2)/4)-(((9.98/12)/2)^2*((2*ACOS((((9.98/12)/2)-((9.98/12)-(9.98*0.938333/12)))/((9.98/12)/2)))-SIN(2*ACOS((((9.98/12)/2)-((9.98/12)-(9.98*0.938333/12)))/((9.98/12)/2))))/2))/((PI()*(9.98/12))-((2*ACOS((((9.98/12)/2)-((9.98/12)-(9.98*0.938333/12)))/((9.98/12)/2)))*((9.98/12)/2))))^(2/3)*$H$20^0.5)*(((PI()*(9.98/12)^2)/4)-(((9.98/12)/2)^2*((2*ACOS((((9.98/12)/2)-((9.98/12)-(9.98*0.938333/12)))/((9.98/12)/2)))-SIN(2*ACOS((((9.98/12)/2)-((9.98/12)-(9.98*0.938333/12)))/((9.98/12)/2))))/2))</f>
        <v>0</v>
      </c>
      <c r="P63" s="799">
        <f>((1.486/Defaults!$M$7)*((((PI()*(11.89/12)^2)/4)-(((11.89/12)/2)^2*((2*ACOS((((11.89/12)/2)-((11.89/12)-(11.89*0.938333/12)))/((11.89/12)/2)))-SIN(2*ACOS((((11.89/12)/2)-((11.89/12)-(11.89*0.938333/12)))/((11.89/12)/2))))/2))/((PI()*(11.89/12))-((2*ACOS((((11.89/12)/2)-((11.89/12)-(11.89*0.938333/12)))/((11.89/12)/2)))*((11.89/12)/2))))^(2/3)*$H$20^0.5)*(((PI()*(11.89/12)^2)/4)-(((11.89/12)/2)^2*((2*ACOS((((11.89/12)/2)-((11.89/12)-(11.89*0.938333/12)))/((11.89/12)/2)))-SIN(2*ACOS((((11.89/12)/2)-((11.89/12)-(11.89*0.938333/12)))/((11.89/12)/2))))/2))</f>
        <v>0</v>
      </c>
      <c r="Q63" s="799">
        <f>((1.486/Defaults!$M$7)*((((PI()*(13.07/12)^2)/4)-(((13.07/12)/2)^2*((2*ACOS((((13.07/12)/2)-((13.07/12)-(13.07*0.938333/12)))/((13.07/12)/2)))-SIN(2*ACOS((((13.07/12)/2)-((13.07/12)-(13.07*0.938333/12)))/((13.07/12)/2))))/2))/((PI()*(13.07/12))-((2*ACOS((((13.07/12)/2)-((13.07/12)-(13.07*0.938333/12)))/((13.07/12)/2)))*((13.07/12)/2))))^(2/3)*$H$20^0.5)*(((PI()*(13.07/12)^2)/4)-(((13.07/12)/2)^2*((2*ACOS((((13.07/12)/2)-((13.07/12)-(13.07*0.938333/12)))/((13.07/12)/2)))-SIN(2*ACOS((((13.07/12)/2)-((13.07/12)-(13.07*0.938333/12)))/((13.07/12)/2))))/2))</f>
        <v>0</v>
      </c>
      <c r="R63" s="799"/>
      <c r="S63" s="799">
        <f>((1.486/Defaults!$M$7)*((((PI()*(14.94/12)^2)/4)-(((14.94/12)/2)^2*((2*ACOS((((14.94/12)/2)-((14.94/12)-(14.94*0.938333/12)))/((14.94/12)/2)))-SIN(2*ACOS((((14.94/12)/2)-((14.94/12)-(14.94*0.938333/12)))/((14.94/12)/2))))/2))/((PI()*(14.94/12))-((2*ACOS((((14.94/12)/2)-((14.94/12)-(14.94*0.938333/12)))/((14.94/12)/2)))*((14.94/12)/2))))^(2/3)*$H$20^0.5)*(((PI()*(14.94/12)^2)/4)-(((14.94/12)/2)^2*((2*ACOS((((14.94/12)/2)-((14.94/12)-(14.94*0.938333/12)))/((14.94/12)/2)))-SIN(2*ACOS((((14.94/12)/2)-((14.94/12)-(14.94*0.938333/12)))/((14.94/12)/2))))/2))</f>
        <v>0</v>
      </c>
      <c r="T63" s="799">
        <f>((1.486/Defaults!$M$7)*((((PI()*(16.8/12)^2)/4)-(((16.8/12)/2)^2*((2*ACOS((((16.8/12)/2)-((16.8/12)-(16.8*0.938333/12)))/((16.8/12)/2)))-SIN(2*ACOS((((16.8/12)/2)-((16.8/12)-(16.8*0.938333/12)))/((16.8/12)/2))))/2))/((PI()*(16.8/12))-((2*ACOS((((16.8/12)/2)-((16.8/12)-(16.8*0.938333/12)))/((16.8/12)/2)))*((16.8/12)/2))))^(2/3)*$H$20^0.5)*(((PI()*(16.8/12)^2)/4)-(((16.8/12)/2)^2*((2*ACOS((((16.8/12)/2)-((16.8/12)-(16.8*0.938333/12)))/((16.8/12)/2)))-SIN(2*ACOS((((16.8/12)/2)-((16.8/12)-(16.8*0.938333/12)))/((16.8/12)/2))))/2))</f>
        <v>0</v>
      </c>
      <c r="U63" s="799">
        <f>((1.486/Defaults!$M$7)*((((PI()*(18.74/12)^2)/4)-(((18.74/12)/2)^2*((2*ACOS((((18.74/12)/2)-((18.74/12)-(18.74*0.938333/12)))/((18.74/12)/2)))-SIN(2*ACOS((((18.74/12)/2)-((18.74/12)-(18.74*0.938333/12)))/((18.74/12)/2))))/2))/((PI()*(18.74/12))-((2*ACOS((((18.74/12)/2)-((18.74/12)-(18.74*0.938333/12)))/((18.74/12)/2)))*((18.74/12)/2))))^(2/3)*$H$20^0.5)*(((PI()*(18.74/12)^2)/4)-(((18.74/12)/2)^2*((2*ACOS((((18.74/12)/2)-((18.74/12)-(18.74*0.938333/12)))/((18.74/12)/2)))-SIN(2*ACOS((((18.74/12)/2)-((18.74/12)-(18.74*0.938333/12)))/((18.74/12)/2))))/2))</f>
        <v>0</v>
      </c>
      <c r="V63" s="37"/>
      <c r="W63" s="799">
        <f>((1.486/Defaults!$M$7)*((((PI()*(22.54/12)^2)/4)-(((22.54/12)/2)^2*((2*ACOS((((22.54/12)/2)-((22.54/12)-(22.54*0.938333/12)))/((22.54/12)/2)))-SIN(2*ACOS((((22.54/12)/2)-((22.54/12)-(22.54*0.938333/12)))/((22.54/12)/2))))/2))/((PI()*(22.54/12))-((2*ACOS((((22.54/12)/2)-((22.54/12)-(22.54*0.938333/12)))/((22.54/12)/2)))*((22.54/12)/2))))^(2/3)*$H$20^0.5)*(((PI()*(22.54/12)^2)/4)-(((22.54/12)/2)^2*((2*ACOS((((22.54/12)/2)-((22.54/12)-(22.54*0.938333/12)))/((22.54/12)/2)))-SIN(2*ACOS((((22.54/12)/2)-((22.54/12)-(22.54*0.938333/12)))/((22.54/12)/2))))/2))</f>
        <v>0</v>
      </c>
      <c r="X63" s="177" t="e">
        <f>IF(($F$20+$G$20)&lt;=$L63,5,IF(($F$20+$G$20)&lt;=$M63,6,IF(($F$20+$G$20)&lt;=$N63,8,IF(($F$20+$G$20)&lt;=$O63,10,IF(($F$20+$G$20)&lt;=$P63,12,IF(($F$20+$G$20)&lt;=$Q63,14,IF(($F$20+$G$20)&lt;=$R63,15,IF(($F$20+$G$20)&lt;=$S63,16,IF(($F$20+$G$20)&lt;=$T63,18,IF(($F$20+$G$20)&lt;=$U63,20,IF(($F$20+$G$20)&lt;=$V63,21,IF(($F$20+$G$20)&lt;=$W63,24,"Too Large"))))))))))))</f>
        <v>#VALUE!</v>
      </c>
    </row>
    <row r="64" spans="1:24" x14ac:dyDescent="0.2">
      <c r="A64" s="388" t="str">
        <f>IF(ISNUMBER('Tile Cut Sheet'!A15),'Tile Cut Sheet'!A15,"")</f>
        <v/>
      </c>
      <c r="B64" s="389" t="str">
        <f>IF(ISNUMBER('Tile Cut Sheet'!A15),VLOOKUP('Tile Cut Sheet'!A15,'Tile Cut Sheet'!$M$11:$R$51,3,FALSE),"")</f>
        <v/>
      </c>
      <c r="C64" s="390" t="str">
        <f>IF(IF(ISNUMBER('Tile Cut Sheet'!A15),VLOOKUP('Tile Cut Sheet'!A15,'Tile Cut Sheet'!$M$11:$R$51,4,FALSE),"")&gt;0,IF(ISNUMBER('Tile Cut Sheet'!A15),VLOOKUP('Tile Cut Sheet'!A15,'Tile Cut Sheet'!$M$11:$R$51,4,FALSE),""),"")</f>
        <v/>
      </c>
      <c r="D64" s="389" t="str">
        <f>IF(ISNUMBER('Tile Cut Sheet'!A15),VLOOKUP('Tile Cut Sheet'!A15,'Tile Cut Sheet'!$M$11:$R$51,5,FALSE),"")</f>
        <v/>
      </c>
      <c r="E64" s="391" t="str">
        <f>IF(AND(ISNUMBER('Tile Cut Sheet'!A15),ISNUMBER('Tile Cut Sheet'!D15),ISNUMBER('Tile Cut Sheet'!B15)),'Tile Cut Sheet'!B15-'Tile Cut Sheet'!D15,"")</f>
        <v/>
      </c>
      <c r="F64" s="596" t="str">
        <f>IF(ISNUMBER(E64),(VLOOKUP(A64,'Tile Cut Sheet'!$M$11:$Y$51,13,FALSE)),"")</f>
        <v/>
      </c>
      <c r="G64" s="392" t="str">
        <f>IF(ISNUMBER('Tile Cut Sheet'!A15),VLOOKUP('Tile Cut Sheet'!A15,'Tile Cut Sheet'!$M$11:$R$51,6,FALSE),"")</f>
        <v/>
      </c>
      <c r="K64" s="800" t="str">
        <f>Defaults!$L$8</f>
        <v>Concrete</v>
      </c>
      <c r="L64" s="70">
        <f>((1.486/Defaults!$M$8)*((((PI()*(5/12)^2)/4)-(((5/12)/2)^2*((2*ACOS((((5/12)/2)-((5/12)-(5*0.938333/12)))/((5/12)/2)))-SIN(2*ACOS((((5/12)/2)-((5/12)-(5*0.938333/12)))/((5/12)/2))))/2))/((PI()*(5/12))-((2*ACOS((((5/12)/2)-((5/12)-(5*0.938333/12)))/((5/12)/2)))*((5/12)/2))))^(2/3)*$H$20^0.5)*(((PI()*(5/12)^2)/4)-(((5/12)/2)^2*((2*ACOS((((5/12)/2)-((5/12)-(5*0.938333/12)))/((5/12)/2)))-SIN(2*ACOS((((5/12)/2)-((5/12)-(5*0.938333/12)))/((5/12)/2))))/2))</f>
        <v>0</v>
      </c>
      <c r="M64" s="801">
        <f>((1.486/Defaults!$M$8)*((((PI()*(6/12)^2)/4)-(((6/12)/2)^2*((2*ACOS((((6/12)/2)-((6/12)-(6*0.938333/12)))/((6/12)/2)))-SIN(2*ACOS((((6/12)/2)-((6/12)-(6*0.938333/12)))/((6/12)/2))))/2))/((PI()*(6/12))-((2*ACOS((((6/12)/2)-((6/12)-(6*0.938333/12)))/((6/12)/2)))*((6/12)/2))))^(2/3)*$H$20^0.5)*(((PI()*(6/12)^2)/4)-(((6/12)/2)^2*((2*ACOS((((6/12)/2)-((6/12)-(6*0.938333/12)))/((6/12)/2)))-SIN(2*ACOS((((6/12)/2)-((6/12)-(6*0.938333/12)))/((6/12)/2))))/2))</f>
        <v>0</v>
      </c>
      <c r="N64" s="801">
        <f>((1.486/Defaults!$M$8)*((((PI()*(8/12)^2)/4)-(((8/12)/2)^2*((2*ACOS((((8/12)/2)-((8/12)-(8*0.938333/12)))/((8/12)/2)))-SIN(2*ACOS((((8/12)/2)-((8/12)-(8*0.938333/12)))/((8/12)/2))))/2))/((PI()*(8/12))-((2*ACOS((((8/12)/2)-((8/12)-(8*0.938333/12)))/((8/12)/2)))*((8/12)/2))))^(2/3)*$H$20^0.5)*(((PI()*(8/12)^2)/4)-(((8/12)/2)^2*((2*ACOS((((8/12)/2)-((8/12)-(8*0.938333/12)))/((8/12)/2)))-SIN(2*ACOS((((8/12)/2)-((8/12)-(8*0.938333/12)))/((8/12)/2))))/2))</f>
        <v>0</v>
      </c>
      <c r="O64" s="801">
        <f>((1.486/Defaults!$M$8)*((((PI()*(10/12)^2)/4)-(((10/12)/2)^2*((2*ACOS((((10/12)/2)-((10/12)-(10*0.938333/12)))/((10/12)/2)))-SIN(2*ACOS((((10/12)/2)-((10/12)-(10*0.938333/12)))/((10/12)/2))))/2))/((PI()*(10/12))-((2*ACOS((((10/12)/2)-((10/12)-(10*0.938333/12)))/((10/12)/2)))*((10/12)/2))))^(2/3)*$H$20^0.5)*(((PI()*(10/12)^2)/4)-(((10/12)/2)^2*((2*ACOS((((10/12)/2)-((10/12)-(10*0.938333/12)))/((10/12)/2)))-SIN(2*ACOS((((10/12)/2)-((10/12)-(10*0.938333/12)))/((10/12)/2))))/2))</f>
        <v>0</v>
      </c>
      <c r="P64" s="801">
        <f>((1.486/Defaults!$M$8)*((((PI()*(12/12)^2)/4)-(((12/12)/2)^2*((2*ACOS((((12/12)/2)-((12/12)-(12*0.938333/12)))/((12/12)/2)))-SIN(2*ACOS((((12/12)/2)-((12/12)-(12*0.938333/12)))/((12/12)/2))))/2))/((PI()*(12/12))-((2*ACOS((((12/12)/2)-((12/12)-(12*0.938333/12)))/((12/12)/2)))*((12/12)/2))))^(2/3)*$H$20^0.5)*(((PI()*(12/12)^2)/4)-(((12/12)/2)^2*((2*ACOS((((12/12)/2)-((12/12)-(12*0.938333/12)))/((12/12)/2)))-SIN(2*ACOS((((12/12)/2)-((12/12)-(12*0.938333/12)))/((12/12)/2))))/2))</f>
        <v>0</v>
      </c>
      <c r="Q64" s="801"/>
      <c r="R64" s="801">
        <f>((1.486/Defaults!$M$8)*((((PI()*(15/12)^2)/4)-(((15/12)/2)^2*((2*ACOS((((15/12)/2)-((15/12)-(15*0.938333/12)))/((15/12)/2)))-SIN(2*ACOS((((15/12)/2)-((15/12)-(15*0.938333/12)))/((15/12)/2))))/2))/((PI()*(15/12))-((2*ACOS((((15/12)/2)-((15/12)-(15*0.938333/12)))/((15/12)/2)))*((15/12)/2))))^(2/3)*$H$20^0.5)*(((PI()*(15/12)^2)/4)-(((15/12)/2)^2*((2*ACOS((((15/12)/2)-((15/12)-(15*0.938333/12)))/((15/12)/2)))-SIN(2*ACOS((((15/12)/2)-((15/12)-(15*0.938333/12)))/((15/12)/2))))/2))</f>
        <v>0</v>
      </c>
      <c r="S64" s="801"/>
      <c r="T64" s="801">
        <f>((1.486/Defaults!$M$8)*((((PI()*(18/12)^2)/4)-(((18/12)/2)^2*((2*ACOS((((18/12)/2)-((18/12)-(18*0.938333/12)))/((18/12)/2)))-SIN(2*ACOS((((18/12)/2)-((18/12)-(18*0.938333/12)))/((18/12)/2))))/2))/((PI()*(18/12))-((2*ACOS((((18/12)/2)-((18/12)-(18*0.938333/12)))/((18/12)/2)))*((18/12)/2))))^(2/3)*$H$20^0.5)*(((PI()*(18/12)^2)/4)-(((18/12)/2)^2*((2*ACOS((((18/12)/2)-((18/12)-(18*0.938333/12)))/((18/12)/2)))-SIN(2*ACOS((((18/12)/2)-((18/12)-(18*0.938333/12)))/((18/12)/2))))/2))</f>
        <v>0</v>
      </c>
      <c r="U64" s="801"/>
      <c r="V64" s="801">
        <f>((1.486/Defaults!$M$8)*((((PI()*(21/12)^2)/4)-(((21/12)/2)^2*((2*ACOS((((21/12)/2)-((21/12)-(21*0.938333/12)))/((21/12)/2)))-SIN(2*ACOS((((21/12)/2)-((21/12)-(21*0.938333/12)))/((21/12)/2))))/2))/((PI()*(21/12))-((2*ACOS((((21/12)/2)-((21/12)-(21*0.938333/12)))/((21/12)/2)))*((21/12)/2))))^(2/3)*$H$20^0.5)*(((PI()*(21/12)^2)/4)-(((21/12)/2)^2*((2*ACOS((((21/12)/2)-((21/12)-(21*0.938333/12)))/((21/12)/2)))-SIN(2*ACOS((((21/12)/2)-((21/12)-(21*0.938333/12)))/((21/12)/2))))/2))</f>
        <v>0</v>
      </c>
      <c r="W64" s="801">
        <f>((1.486/Defaults!$M$8)*((((PI()*(24/12)^2)/4)-(((24/12)/2)^2*((2*ACOS((((24/12)/2)-((24/12)-(24*0.938333/12)))/((24/12)/2)))-SIN(2*ACOS((((24/12)/2)-((24/12)-(24*0.938333/12)))/((24/12)/2))))/2))/((PI()*(24/12))-((2*ACOS((((24/12)/2)-((24/12)-(24*0.938333/12)))/((24/12)/2)))*((24/12)/2))))^(2/3)*$H$20^0.5)*(((PI()*(24/12)^2)/4)-(((24/12)/2)^2*((2*ACOS((((24/12)/2)-((24/12)-(24*0.938333/12)))/((24/12)/2)))-SIN(2*ACOS((((24/12)/2)-((24/12)-(24*0.938333/12)))/((24/12)/2))))/2))</f>
        <v>0</v>
      </c>
      <c r="X64" s="179" t="e">
        <f>IF(($F$20+$G$20)&lt;=$L64,5,IF(($F$20+$G$20)&lt;=$M64,6,IF(($F$20+$G$20)&lt;=$N64,8,IF(($F$20+$G$20)&lt;=$O64,10,IF(($F$20+$G$20)&lt;=$P64,12,IF(($F$20+$G$20)&lt;=$Q64,14,IF(($F$20+$G$20)&lt;=$R64,15,IF(($F$20+$G$20)&lt;=$S64,16,IF(($F$20+$G$20)&lt;=$T64,18,IF(($F$20+$G$20)&lt;=$U64,20,IF(($F$20+$G$20)&lt;=$V64,21,IF(($F$20+$G$20)&lt;=$W64,24,"Too Large"))))))))))))</f>
        <v>#VALUE!</v>
      </c>
    </row>
    <row r="65" spans="1:24" x14ac:dyDescent="0.2">
      <c r="A65" s="388" t="str">
        <f>IF(ISNUMBER('Tile Cut Sheet'!A16),'Tile Cut Sheet'!A16,"")</f>
        <v/>
      </c>
      <c r="B65" s="389" t="str">
        <f>IF(ISNUMBER('Tile Cut Sheet'!A16),VLOOKUP('Tile Cut Sheet'!A16,'Tile Cut Sheet'!$M$11:$R$51,3,FALSE),"")</f>
        <v/>
      </c>
      <c r="C65" s="390" t="str">
        <f>IF(IF(ISNUMBER('Tile Cut Sheet'!A16),VLOOKUP('Tile Cut Sheet'!A16,'Tile Cut Sheet'!$M$11:$R$51,4,FALSE),"")&gt;0,IF(ISNUMBER('Tile Cut Sheet'!A16),VLOOKUP('Tile Cut Sheet'!A16,'Tile Cut Sheet'!$M$11:$R$51,4,FALSE),""),"")</f>
        <v/>
      </c>
      <c r="D65" s="389" t="str">
        <f>IF(ISNUMBER('Tile Cut Sheet'!A16),VLOOKUP('Tile Cut Sheet'!A16,'Tile Cut Sheet'!$M$11:$R$51,5,FALSE),"")</f>
        <v/>
      </c>
      <c r="E65" s="391" t="str">
        <f>IF(AND(ISNUMBER('Tile Cut Sheet'!A16),ISNUMBER('Tile Cut Sheet'!D16),ISNUMBER('Tile Cut Sheet'!B16)),'Tile Cut Sheet'!B16-'Tile Cut Sheet'!D16,"")</f>
        <v/>
      </c>
      <c r="F65" s="596" t="str">
        <f>IF(ISNUMBER(E65),(VLOOKUP(A65,'Tile Cut Sheet'!$M$11:$Y$51,13,FALSE)),"")</f>
        <v/>
      </c>
      <c r="G65" s="392" t="str">
        <f>IF(ISNUMBER('Tile Cut Sheet'!A16),VLOOKUP('Tile Cut Sheet'!A16,'Tile Cut Sheet'!$M$11:$R$51,6,FALSE),"")</f>
        <v/>
      </c>
      <c r="K65" s="796" t="s">
        <v>421</v>
      </c>
      <c r="L65" s="797">
        <v>5</v>
      </c>
      <c r="M65" s="797">
        <v>6</v>
      </c>
      <c r="N65" s="797">
        <v>8</v>
      </c>
      <c r="O65" s="797">
        <v>10</v>
      </c>
      <c r="P65" s="797">
        <v>12</v>
      </c>
      <c r="Q65" s="797">
        <v>14</v>
      </c>
      <c r="R65" s="797">
        <v>15</v>
      </c>
      <c r="S65" s="797">
        <v>16</v>
      </c>
      <c r="T65" s="797">
        <v>18</v>
      </c>
      <c r="U65" s="797">
        <v>20</v>
      </c>
      <c r="V65" s="797">
        <v>21</v>
      </c>
      <c r="W65" s="797">
        <v>24</v>
      </c>
      <c r="X65" s="791" t="s">
        <v>178</v>
      </c>
    </row>
    <row r="66" spans="1:24" x14ac:dyDescent="0.2">
      <c r="A66" s="388" t="str">
        <f>IF(ISNUMBER('Tile Cut Sheet'!A17),'Tile Cut Sheet'!A17,"")</f>
        <v/>
      </c>
      <c r="B66" s="389" t="str">
        <f>IF(ISNUMBER('Tile Cut Sheet'!A17),VLOOKUP('Tile Cut Sheet'!A17,'Tile Cut Sheet'!$M$11:$R$51,3,FALSE),"")</f>
        <v/>
      </c>
      <c r="C66" s="390" t="str">
        <f>IF(IF(ISNUMBER('Tile Cut Sheet'!A17),VLOOKUP('Tile Cut Sheet'!A17,'Tile Cut Sheet'!$M$11:$R$51,4,FALSE),"")&gt;0,IF(ISNUMBER('Tile Cut Sheet'!A17),VLOOKUP('Tile Cut Sheet'!A17,'Tile Cut Sheet'!$M$11:$R$51,4,FALSE),""),"")</f>
        <v/>
      </c>
      <c r="D66" s="389" t="str">
        <f>IF(ISNUMBER('Tile Cut Sheet'!A17),VLOOKUP('Tile Cut Sheet'!A17,'Tile Cut Sheet'!$M$11:$R$51,5,FALSE),"")</f>
        <v/>
      </c>
      <c r="E66" s="391" t="str">
        <f>IF(AND(ISNUMBER('Tile Cut Sheet'!A17),ISNUMBER('Tile Cut Sheet'!D17),ISNUMBER('Tile Cut Sheet'!B17)),'Tile Cut Sheet'!B17-'Tile Cut Sheet'!D17,"")</f>
        <v/>
      </c>
      <c r="F66" s="596" t="str">
        <f>IF(ISNUMBER(E66),(VLOOKUP(A66,'Tile Cut Sheet'!$M$11:$Y$51,13,FALSE)),"")</f>
        <v/>
      </c>
      <c r="G66" s="392" t="str">
        <f>IF(ISNUMBER('Tile Cut Sheet'!A17),VLOOKUP('Tile Cut Sheet'!A17,'Tile Cut Sheet'!$M$11:$R$51,6,FALSE),"")</f>
        <v/>
      </c>
      <c r="K66" s="798" t="str">
        <f>Defaults!$L$2</f>
        <v>CPT (Tile)</v>
      </c>
      <c r="L66" s="37">
        <f>((1.486/Defaults!$M$11)*((((PI()*(5/12)^2)/4)-(((5/12)/2)^2*((2*ACOS((((5/12)/2)-((5/12)-(5*0.938333/12)))/((5/12)/2)))-SIN(2*ACOS((((5/12)/2)-((5/12)-(5*0.938333/12)))/((5/12)/2))))/2))/((PI()*(5/12))-((2*ACOS((((5/12)/2)-((5/12)-(5*0.938333/12)))/((5/12)/2)))*((5/12)/2))))^(2/3)*$H$21^0.5)*(((PI()*(5/12)^2)/4)-(((5/12)/2)^2*((2*ACOS((((5/12)/2)-((5/12)-(5*0.938333/12)))/((5/12)/2)))-SIN(2*ACOS((((5/12)/2)-((5/12)-(5*0.938333/12)))/((5/12)/2))))/2))</f>
        <v>0</v>
      </c>
      <c r="M66" s="799">
        <f>((1.486/Defaults!$M$11)*((((PI()*(6/12)^2)/4)-(((6/12)/2)^2*((2*ACOS((((6/12)/2)-((6/12)-(6*0.938333/12)))/((6/12)/2)))-SIN(2*ACOS((((6/12)/2)-((6/12)-(6*0.938333/12)))/((6/12)/2))))/2))/((PI()*(6/12))-((2*ACOS((((6/12)/2)-((6/12)-(6*0.938333/12)))/((6/12)/2)))*((6/12)/2))))^(2/3)*$H$21^0.5)*(((PI()*(6/12)^2)/4)-(((6/12)/2)^2*((2*ACOS((((6/12)/2)-((6/12)-(6*0.938333/12)))/((6/12)/2)))-SIN(2*ACOS((((6/12)/2)-((6/12)-(6*0.938333/12)))/((6/12)/2))))/2))</f>
        <v>0</v>
      </c>
      <c r="N66" s="799">
        <f>((1.486/Defaults!$M$12)*((((PI()*(8/12)^2)/4)-(((8/12)/2)^2*((2*ACOS((((8/12)/2)-((8/12)-(8*0.938333/12)))/((8/12)/2)))-SIN(2*ACOS((((8/12)/2)-((8/12)-(8*0.938333/12)))/((8/12)/2))))/2))/((PI()*(8/12))-((2*ACOS((((8/12)/2)-((8/12)-(8*0.938333/12)))/((8/12)/2)))*((8/12)/2))))^(2/3)*$H$21^0.5)*(((PI()*(8/12)^2)/4)-(((8/12)/2)^2*((2*ACOS((((8/12)/2)-((8/12)-(8*0.938333/12)))/((8/12)/2)))-SIN(2*ACOS((((8/12)/2)-((8/12)-(8*0.938333/12)))/((8/12)/2))))/2))</f>
        <v>0</v>
      </c>
      <c r="O66" s="799">
        <f>((1.486/Defaults!$M$13)*((((PI()*(10/12)^2)/4)-(((10/12)/2)^2*((2*ACOS((((10/12)/2)-((10/12)-(10*0.938333/12)))/((10/12)/2)))-SIN(2*ACOS((((10/12)/2)-((10/12)-(10*0.938333/12)))/((10/12)/2))))/2))/((PI()*(10/12))-((2*ACOS((((10/12)/2)-((10/12)-(10*0.938333/12)))/((10/12)/2)))*((10/12)/2))))^(2/3)*$H$21^0.5)*(((PI()*(10/12)^2)/4)-(((10/12)/2)^2*((2*ACOS((((10/12)/2)-((10/12)-(10*0.938333/12)))/((10/12)/2)))-SIN(2*ACOS((((10/12)/2)-((10/12)-(10*0.938333/12)))/((10/12)/2))))/2))</f>
        <v>0</v>
      </c>
      <c r="P66" s="799">
        <f>((1.486/Defaults!$M$14)*((((PI()*(12/12)^2)/4)-(((12/12)/2)^2*((2*ACOS((((12/12)/2)-((12/12)-(12*0.938333/12)))/((12/12)/2)))-SIN(2*ACOS((((12/12)/2)-((12/12)-(12*0.938333/12)))/((12/12)/2))))/2))/((PI()*(12/12))-((2*ACOS((((12/12)/2)-((12/12)-(12*0.938333/12)))/((12/12)/2)))*((12/12)/2))))^(2/3)*$H$21^0.5)*(((PI()*(12/12)^2)/4)-(((12/12)/2)^2*((2*ACOS((((12/12)/2)-((12/12)-(12*0.938333/12)))/((12/12)/2)))-SIN(2*ACOS((((12/12)/2)-((12/12)-(12*0.938333/12)))/((12/12)/2))))/2))</f>
        <v>0</v>
      </c>
      <c r="Q66" s="799"/>
      <c r="R66" s="799">
        <f>((1.486/Defaults!$M$15)*((((PI()*(15/12)^2)/4)-(((15/12)/2)^2*((2*ACOS((((15/12)/2)-((15/12)-(15*0.938333/12)))/((15/12)/2)))-SIN(2*ACOS((((15/12)/2)-((15/12)-(15*0.938333/12)))/((15/12)/2))))/2))/((PI()*(15/12))-((2*ACOS((((15/12)/2)-((15/12)-(15*0.938333/12)))/((15/12)/2)))*((15/12)/2))))^(2/3)*$H$21^0.5)*(((PI()*(15/12)^2)/4)-(((15/12)/2)^2*((2*ACOS((((15/12)/2)-((15/12)-(15*0.938333/12)))/((15/12)/2)))-SIN(2*ACOS((((15/12)/2)-((15/12)-(15*0.938333/12)))/((15/12)/2))))/2))</f>
        <v>0</v>
      </c>
      <c r="S66" s="37"/>
      <c r="T66" s="799">
        <f>((1.486/Defaults!$M$16)*((((PI()*(18/12)^2)/4)-(((18/12)/2)^2*((2*ACOS((((18/12)/2)-((18/12)-(18*0.938333/12)))/((18/12)/2)))-SIN(2*ACOS((((18/12)/2)-((18/12)-(18*0.938333/12)))/((18/12)/2))))/2))/((PI()*(18/12))-((2*ACOS((((18/12)/2)-((18/12)-(18*0.938333/12)))/((18/12)/2)))*((18/12)/2))))^(2/3)*$H$21^0.5)*(((PI()*(18/12)^2)/4)-(((18/12)/2)^2*((2*ACOS((((18/12)/2)-((18/12)-(18*0.938333/12)))/((18/12)/2)))-SIN(2*ACOS((((18/12)/2)-((18/12)-(18*0.938333/12)))/((18/12)/2))))/2))</f>
        <v>0</v>
      </c>
      <c r="U66" s="799"/>
      <c r="V66" s="37"/>
      <c r="W66" s="799">
        <f>((1.486/Defaults!$M$17)*((((PI()*(24/12)^2)/4)-(((24/12)/2)^2*((2*ACOS((((24/12)/2)-((24/12)-(24*0.938333/12)))/((24/12)/2)))-SIN(2*ACOS((((24/12)/2)-((24/12)-(24*0.938333/12)))/((24/12)/2))))/2))/((PI()*(24/12))-((2*ACOS((((24/12)/2)-((24/12)-(24*0.938333/12)))/((24/12)/2)))*((24/12)/2))))^(2/3)*$H$21^0.5)*(((PI()*(24/12)^2)/4)-(((24/12)/2)^2*((2*ACOS((((24/12)/2)-((24/12)-(24*0.938333/12)))/((24/12)/2)))-SIN(2*ACOS((((24/12)/2)-((24/12)-(24*0.938333/12)))/((24/12)/2))))/2))</f>
        <v>0</v>
      </c>
      <c r="X66" s="177" t="e">
        <f>IF(($F$21+$G$21)&lt;=$L66,5,IF(($F$21+$G$21)&lt;=$M66,6,IF(($F$21+$G$21)&lt;=$N66,8,IF(($F$21+$G$21)&lt;=$O66,10,IF(($F$21+$G$21)&lt;=$P66,12,IF(($F$21+$G$21)&lt;=$Q66,14,IF(($F$21+$G$21)&lt;=$R66,15,IF(($F$21+$G$21)&lt;=$S66,16,IF(($F$21+$G$21)&lt;=$T66,18,IF(($F$21+$G$21)&lt;=$U66,20,IF(($F$21+$G$21)&lt;=$V66,21,IF(($F$21+$G$21)&lt;=$W66,24,"Too Large"))))))))))))</f>
        <v>#VALUE!</v>
      </c>
    </row>
    <row r="67" spans="1:24" x14ac:dyDescent="0.2">
      <c r="A67" s="388" t="str">
        <f>IF(ISNUMBER('Tile Cut Sheet'!A18),'Tile Cut Sheet'!A18,"")</f>
        <v/>
      </c>
      <c r="B67" s="389" t="str">
        <f>IF(ISNUMBER('Tile Cut Sheet'!A18),VLOOKUP('Tile Cut Sheet'!A18,'Tile Cut Sheet'!$M$11:$R$51,3,FALSE),"")</f>
        <v/>
      </c>
      <c r="C67" s="390" t="str">
        <f>IF(IF(ISNUMBER('Tile Cut Sheet'!A18),VLOOKUP('Tile Cut Sheet'!A18,'Tile Cut Sheet'!$M$11:$R$51,4,FALSE),"")&gt;0,IF(ISNUMBER('Tile Cut Sheet'!A18),VLOOKUP('Tile Cut Sheet'!A18,'Tile Cut Sheet'!$M$11:$R$51,4,FALSE),""),"")</f>
        <v/>
      </c>
      <c r="D67" s="389" t="str">
        <f>IF(ISNUMBER('Tile Cut Sheet'!A18),VLOOKUP('Tile Cut Sheet'!A18,'Tile Cut Sheet'!$M$11:$R$51,5,FALSE),"")</f>
        <v/>
      </c>
      <c r="E67" s="391" t="str">
        <f>IF(AND(ISNUMBER('Tile Cut Sheet'!A18),ISNUMBER('Tile Cut Sheet'!D18),ISNUMBER('Tile Cut Sheet'!B18)),'Tile Cut Sheet'!B18-'Tile Cut Sheet'!D18,"")</f>
        <v/>
      </c>
      <c r="F67" s="596" t="str">
        <f>IF(ISNUMBER(E67),(VLOOKUP(A67,'Tile Cut Sheet'!$M$11:$Y$51,13,FALSE)),"")</f>
        <v/>
      </c>
      <c r="G67" s="392" t="str">
        <f>IF(ISNUMBER('Tile Cut Sheet'!A18),VLOOKUP('Tile Cut Sheet'!A18,'Tile Cut Sheet'!$M$11:$R$51,6,FALSE),"")</f>
        <v/>
      </c>
      <c r="K67" s="798" t="str">
        <f>Defaults!$L$3</f>
        <v>Dual-Wall CPT</v>
      </c>
      <c r="L67" s="37">
        <f>((1.486/Defaults!$M$3)*((((PI()*(5/12)^2)/4)-(((5/12)/2)^2*((2*ACOS((((5/12)/2)-((5/12)-(5*0.938333/12)))/((5/12)/2)))-SIN(2*ACOS((((5/12)/2)-((5/12)-(5*0.938333/12)))/((5/12)/2))))/2))/((PI()*(5/12))-((2*ACOS((((5/12)/2)-((5/12)-(5*0.938333/12)))/((5/12)/2)))*((5/12)/2))))^(2/3)*$H$21^0.5)*(((PI()*(5/12)^2)/4)-(((5/12)/2)^2*((2*ACOS((((5/12)/2)-((5/12)-(5*0.938333/12)))/((5/12)/2)))-SIN(2*ACOS((((5/12)/2)-((5/12)-(5*0.938333/12)))/((5/12)/2))))/2))</f>
        <v>0</v>
      </c>
      <c r="M67" s="799">
        <f>((1.486/Defaults!$M$3)*((((PI()*(6/12)^2)/4)-(((6/12)/2)^2*((2*ACOS((((6/12)/2)-((6/12)-(6*0.938333/12)))/((6/12)/2)))-SIN(2*ACOS((((6/12)/2)-((6/12)-(6*0.938333/12)))/((6/12)/2))))/2))/((PI()*(6/12))-((2*ACOS((((6/12)/2)-((6/12)-(6*0.938333/12)))/((6/12)/2)))*((6/12)/2))))^(2/3)*$H$21^0.5)*(((PI()*(6/12)^2)/4)-(((6/12)/2)^2*((2*ACOS((((6/12)/2)-((6/12)-(6*0.938333/12)))/((6/12)/2)))-SIN(2*ACOS((((6/12)/2)-((6/12)-(6*0.938333/12)))/((6/12)/2))))/2))</f>
        <v>0</v>
      </c>
      <c r="N67" s="799">
        <f>((1.486/Defaults!$M$3)*((((PI()*(8/12)^2)/4)-(((8/12)/2)^2*((2*ACOS((((8/12)/2)-((8/12)-(8*0.938333/12)))/((8/12)/2)))-SIN(2*ACOS((((8/12)/2)-((8/12)-(8*0.938333/12)))/((8/12)/2))))/2))/((PI()*(8/12))-((2*ACOS((((8/12)/2)-((8/12)-(8*0.938333/12)))/((8/12)/2)))*((8/12)/2))))^(2/3)*$H$21^0.5)*(((PI()*(8/12)^2)/4)-(((8/12)/2)^2*((2*ACOS((((8/12)/2)-((8/12)-(8*0.938333/12)))/((8/12)/2)))-SIN(2*ACOS((((8/12)/2)-((8/12)-(8*0.938333/12)))/((8/12)/2))))/2))</f>
        <v>0</v>
      </c>
      <c r="O67" s="799">
        <f>((1.486/Defaults!$M$3)*((((PI()*(10/12)^2)/4)-(((10/12)/2)^2*((2*ACOS((((10/12)/2)-((10/12)-(10*0.938333/12)))/((10/12)/2)))-SIN(2*ACOS((((10/12)/2)-((10/12)-(10*0.938333/12)))/((10/12)/2))))/2))/((PI()*(10/12))-((2*ACOS((((10/12)/2)-((10/12)-(10*0.938333/12)))/((10/12)/2)))*((10/12)/2))))^(2/3)*$H$21^0.5)*(((PI()*(10/12)^2)/4)-(((10/12)/2)^2*((2*ACOS((((10/12)/2)-((10/12)-(10*0.938333/12)))/((10/12)/2)))-SIN(2*ACOS((((10/12)/2)-((10/12)-(10*0.938333/12)))/((10/12)/2))))/2))</f>
        <v>0</v>
      </c>
      <c r="P67" s="799">
        <f>((1.486/Defaults!$M$3)*((((PI()*(12/12)^2)/4)-(((12/12)/2)^2*((2*ACOS((((12/12)/2)-((12/12)-(12*0.938333/12)))/((12/12)/2)))-SIN(2*ACOS((((12/12)/2)-((12/12)-(12*0.938333/12)))/((12/12)/2))))/2))/((PI()*(12/12))-((2*ACOS((((12/12)/2)-((12/12)-(12*0.938333/12)))/((12/12)/2)))*((12/12)/2))))^(2/3)*$H$21^0.5)*(((PI()*(12/12)^2)/4)-(((12/12)/2)^2*((2*ACOS((((12/12)/2)-((12/12)-(12*0.938333/12)))/((12/12)/2)))-SIN(2*ACOS((((12/12)/2)-((12/12)-(12*0.938333/12)))/((12/12)/2))))/2))</f>
        <v>0</v>
      </c>
      <c r="Q67" s="799"/>
      <c r="R67" s="799">
        <f>((1.486/Defaults!$M$3)*((((PI()*(15/12)^2)/4)-(((15/12)/2)^2*((2*ACOS((((15/12)/2)-((15/12)-(15*0.938333/12)))/((15/12)/2)))-SIN(2*ACOS((((15/12)/2)-((15/12)-(15*0.938333/12)))/((15/12)/2))))/2))/((PI()*(15/12))-((2*ACOS((((15/12)/2)-((15/12)-(15*0.938333/12)))/((15/12)/2)))*((15/12)/2))))^(2/3)*$H$21^0.5)*(((PI()*(15/12)^2)/4)-(((15/12)/2)^2*((2*ACOS((((15/12)/2)-((15/12)-(15*0.938333/12)))/((15/12)/2)))-SIN(2*ACOS((((15/12)/2)-((15/12)-(15*0.938333/12)))/((15/12)/2))))/2))</f>
        <v>0</v>
      </c>
      <c r="S67" s="799"/>
      <c r="T67" s="799">
        <f>((1.486/Defaults!$M$3)*((((PI()*(18/12)^2)/4)-(((18/12)/2)^2*((2*ACOS((((18/12)/2)-((18/12)-(18*0.938333/12)))/((18/12)/2)))-SIN(2*ACOS((((18/12)/2)-((18/12)-(18*0.938333/12)))/((18/12)/2))))/2))/((PI()*(18/12))-((2*ACOS((((18/12)/2)-((18/12)-(18*0.938333/12)))/((18/12)/2)))*((18/12)/2))))^(2/3)*$H$21^0.5)*(((PI()*(18/12)^2)/4)-(((18/12)/2)^2*((2*ACOS((((18/12)/2)-((18/12)-(18*0.938333/12)))/((18/12)/2)))-SIN(2*ACOS((((18/12)/2)-((18/12)-(18*0.938333/12)))/((18/12)/2))))/2))</f>
        <v>0</v>
      </c>
      <c r="U67" s="799"/>
      <c r="V67" s="37"/>
      <c r="W67" s="799">
        <f>((1.486/Defaults!$M$3)*((((PI()*(24/12)^2)/4)-(((24/12)/2)^2*((2*ACOS((((24/12)/2)-((24/12)-(24*0.938333/12)))/((24/12)/2)))-SIN(2*ACOS((((24/12)/2)-((24/12)-(24*0.938333/12)))/((24/12)/2))))/2))/((PI()*(24/12))-((2*ACOS((((24/12)/2)-((24/12)-(24*0.938333/12)))/((24/12)/2)))*((24/12)/2))))^(2/3)*$H$21^0.5)*(((PI()*(24/12)^2)/4)-(((24/12)/2)^2*((2*ACOS((((24/12)/2)-((24/12)-(24*0.938333/12)))/((24/12)/2)))-SIN(2*ACOS((((24/12)/2)-((24/12)-(24*0.938333/12)))/((24/12)/2))))/2))</f>
        <v>0</v>
      </c>
      <c r="X67" s="177" t="e">
        <f t="shared" ref="X67:X68" si="37">IF(($F$21+$G$21)&lt;=$L67,5,IF(($F$21+$G$21)&lt;=$M67,6,IF(($F$21+$G$21)&lt;=$N67,8,IF(($F$21+$G$21)&lt;=$O67,10,IF(($F$21+$G$21)&lt;=$P67,12,IF(($F$21+$G$21)&lt;=$Q67,14,IF(($F$21+$G$21)&lt;=$R67,15,IF(($F$21+$G$21)&lt;=$S67,16,IF(($F$21+$G$21)&lt;=$T67,18,IF(($F$21+$G$21)&lt;=$U67,20,IF(($F$21+$G$21)&lt;=$V67,21,IF(($F$21+$G$21)&lt;=$W67,24,"Too Large"))))))))))))</f>
        <v>#VALUE!</v>
      </c>
    </row>
    <row r="68" spans="1:24" x14ac:dyDescent="0.2">
      <c r="A68" s="388" t="str">
        <f>IF(ISNUMBER('Tile Cut Sheet'!A19),'Tile Cut Sheet'!A19,"")</f>
        <v/>
      </c>
      <c r="B68" s="389" t="str">
        <f>IF(ISNUMBER('Tile Cut Sheet'!A19),VLOOKUP('Tile Cut Sheet'!A19,'Tile Cut Sheet'!$M$11:$R$51,3,FALSE),"")</f>
        <v/>
      </c>
      <c r="C68" s="390" t="str">
        <f>IF(IF(ISNUMBER('Tile Cut Sheet'!A19),VLOOKUP('Tile Cut Sheet'!A19,'Tile Cut Sheet'!$M$11:$R$51,4,FALSE),"")&gt;0,IF(ISNUMBER('Tile Cut Sheet'!A19),VLOOKUP('Tile Cut Sheet'!A19,'Tile Cut Sheet'!$M$11:$R$51,4,FALSE),""),"")</f>
        <v/>
      </c>
      <c r="D68" s="389" t="str">
        <f>IF(ISNUMBER('Tile Cut Sheet'!A19),VLOOKUP('Tile Cut Sheet'!A19,'Tile Cut Sheet'!$M$11:$R$51,5,FALSE),"")</f>
        <v/>
      </c>
      <c r="E68" s="391" t="str">
        <f>IF(AND(ISNUMBER('Tile Cut Sheet'!A19),ISNUMBER('Tile Cut Sheet'!D19),ISNUMBER('Tile Cut Sheet'!B19)),'Tile Cut Sheet'!B19-'Tile Cut Sheet'!D19,"")</f>
        <v/>
      </c>
      <c r="F68" s="596" t="str">
        <f>IF(ISNUMBER(E68),(VLOOKUP(A68,'Tile Cut Sheet'!$M$11:$Y$51,13,FALSE)),"")</f>
        <v/>
      </c>
      <c r="G68" s="392" t="str">
        <f>IF(ISNUMBER('Tile Cut Sheet'!A19),VLOOKUP('Tile Cut Sheet'!A19,'Tile Cut Sheet'!$M$11:$R$51,6,FALSE),"")</f>
        <v/>
      </c>
      <c r="K68" s="798" t="str">
        <f>Defaults!$L$4</f>
        <v>Flexible DW</v>
      </c>
      <c r="L68" s="37"/>
      <c r="M68" s="37"/>
      <c r="N68" s="799">
        <f>((1.486/Defaults!$M$4)*((((PI()*(8/12)^2)/4)-(((8/12)/2)^2*((2*ACOS((((8/12)/2)-((8/12)-(8*0.938333/12)))/((8/12)/2)))-SIN(2*ACOS((((8/12)/2)-((8/12)-(8*0.938333/12)))/((8/12)/2))))/2))/((PI()*(8/12))-((2*ACOS((((8/12)/2)-((8/12)-(8*0.938333/12)))/((8/12)/2)))*((8/12)/2))))^(2/3)*$H$21^0.5)*(((PI()*(8/12)^2)/4)-(((8/12)/2)^2*((2*ACOS((((8/12)/2)-((8/12)-(8*0.938333/12)))/((8/12)/2)))-SIN(2*ACOS((((8/12)/2)-((8/12)-(8*0.938333/12)))/((8/12)/2))))/2))</f>
        <v>0</v>
      </c>
      <c r="O68" s="37"/>
      <c r="P68" s="799">
        <f>((1.486/Defaults!$M$4)*((((PI()*(12/12)^2)/4)-(((12/12)/2)^2*((2*ACOS((((12/12)/2)-((12/12)-(12*0.938333/12)))/((12/12)/2)))-SIN(2*ACOS((((12/12)/2)-((12/12)-(12*0.938333/12)))/((12/12)/2))))/2))/((PI()*(12/12))-((2*ACOS((((12/12)/2)-((12/12)-(12*0.938333/12)))/((12/12)/2)))*((12/12)/2))))^(2/3)*$H$21^0.5)*(((PI()*(12/12)^2)/4)-(((12/12)/2)^2*((2*ACOS((((12/12)/2)-((12/12)-(12*0.938333/12)))/((12/12)/2)))-SIN(2*ACOS((((12/12)/2)-((12/12)-(12*0.938333/12)))/((12/12)/2))))/2))</f>
        <v>0</v>
      </c>
      <c r="Q68" s="37"/>
      <c r="R68" s="799">
        <f>((1.486/Defaults!$M$4)*((((PI()*(15/12)^2)/4)-(((15/12)/2)^2*((2*ACOS((((15/12)/2)-((15/12)-(15*0.938333/12)))/((15/12)/2)))-SIN(2*ACOS((((15/12)/2)-((15/12)-(15*0.938333/12)))/((15/12)/2))))/2))/((PI()*(15/12))-((2*ACOS((((15/12)/2)-((15/12)-(15*0.938333/12)))/((15/12)/2)))*((15/12)/2))))^(2/3)*$H$21^0.5)*(((PI()*(15/12)^2)/4)-(((15/12)/2)^2*((2*ACOS((((15/12)/2)-((15/12)-(15*0.938333/12)))/((15/12)/2)))-SIN(2*ACOS((((15/12)/2)-((15/12)-(15*0.938333/12)))/((15/12)/2))))/2))</f>
        <v>0</v>
      </c>
      <c r="S68" s="37"/>
      <c r="T68" s="37"/>
      <c r="U68" s="37"/>
      <c r="V68" s="37"/>
      <c r="W68" s="37"/>
      <c r="X68" s="177" t="e">
        <f t="shared" si="37"/>
        <v>#VALUE!</v>
      </c>
    </row>
    <row r="69" spans="1:24" x14ac:dyDescent="0.2">
      <c r="A69" s="388" t="str">
        <f>IF(ISNUMBER('Tile Cut Sheet'!A20),'Tile Cut Sheet'!A20,"")</f>
        <v/>
      </c>
      <c r="B69" s="389" t="str">
        <f>IF(ISNUMBER('Tile Cut Sheet'!A20),VLOOKUP('Tile Cut Sheet'!A20,'Tile Cut Sheet'!$M$11:$R$51,3,FALSE),"")</f>
        <v/>
      </c>
      <c r="C69" s="390" t="str">
        <f>IF(IF(ISNUMBER('Tile Cut Sheet'!A20),VLOOKUP('Tile Cut Sheet'!A20,'Tile Cut Sheet'!$M$11:$R$51,4,FALSE),"")&gt;0,IF(ISNUMBER('Tile Cut Sheet'!A20),VLOOKUP('Tile Cut Sheet'!A20,'Tile Cut Sheet'!$M$11:$R$51,4,FALSE),""),"")</f>
        <v/>
      </c>
      <c r="D69" s="389" t="str">
        <f>IF(ISNUMBER('Tile Cut Sheet'!A20),VLOOKUP('Tile Cut Sheet'!A20,'Tile Cut Sheet'!$M$11:$R$51,5,FALSE),"")</f>
        <v/>
      </c>
      <c r="E69" s="391" t="str">
        <f>IF(AND(ISNUMBER('Tile Cut Sheet'!A20),ISNUMBER('Tile Cut Sheet'!D20),ISNUMBER('Tile Cut Sheet'!B20)),'Tile Cut Sheet'!B20-'Tile Cut Sheet'!D20,"")</f>
        <v/>
      </c>
      <c r="F69" s="596" t="str">
        <f>IF(ISNUMBER(E69),(VLOOKUP(A69,'Tile Cut Sheet'!$M$11:$Y$51,13,FALSE)),"")</f>
        <v/>
      </c>
      <c r="G69" s="392" t="str">
        <f>IF(ISNUMBER('Tile Cut Sheet'!A20),VLOOKUP('Tile Cut Sheet'!A20,'Tile Cut Sheet'!$M$11:$R$51,6,FALSE),"")</f>
        <v/>
      </c>
      <c r="K69" s="798" t="str">
        <f>Defaults!$L$5</f>
        <v>CMP-Annular</v>
      </c>
      <c r="L69" s="37"/>
      <c r="M69" s="799">
        <f>((1.486/Defaults!$M$5)*((((PI()*(6/12)^2)/4)-(((6/12)/2)^2*((2*ACOS((((6/12)/2)-((6/12)-(6*0.938333/12)))/((6/12)/2)))-SIN(2*ACOS((((6/12)/2)-((6/12)-(6*0.938333/12)))/((6/12)/2))))/2))/((PI()*(6/12))-((2*ACOS((((6/12)/2)-((6/12)-(6*0.938333/12)))/((6/12)/2)))*((6/12)/2))))^(2/3)*$H$21^0.5)*(((PI()*(6/12)^2)/4)-(((6/12)/2)^2*((2*ACOS((((6/12)/2)-((6/12)-(6*0.938333/12)))/((6/12)/2)))-SIN(2*ACOS((((6/12)/2)-((6/12)-(6*0.938333/12)))/((6/12)/2))))/2))</f>
        <v>0</v>
      </c>
      <c r="N69" s="799">
        <f>((1.486/Defaults!$M$5)*((((PI()*(8/12)^2)/4)-(((8/12)/2)^2*((2*ACOS((((8/12)/2)-((8/12)-(8*0.938333/12)))/((8/12)/2)))-SIN(2*ACOS((((8/12)/2)-((8/12)-(8*0.938333/12)))/((8/12)/2))))/2))/((PI()*(8/12))-((2*ACOS((((8/12)/2)-((8/12)-(8*0.938333/12)))/((8/12)/2)))*((8/12)/2))))^(2/3)*$H$21^0.5)*(((PI()*(8/12)^2)/4)-(((8/12)/2)^2*((2*ACOS((((8/12)/2)-((8/12)-(8*0.938333/12)))/((8/12)/2)))-SIN(2*ACOS((((8/12)/2)-((8/12)-(8*0.938333/12)))/((8/12)/2))))/2))</f>
        <v>0</v>
      </c>
      <c r="O69" s="799">
        <f>((1.486/Defaults!$M$5)*((((PI()*(10/12)^2)/4)-(((10/12)/2)^2*((2*ACOS((((10/12)/2)-((10/12)-(10*0.938333/12)))/((10/12)/2)))-SIN(2*ACOS((((10/12)/2)-((10/12)-(10*0.938333/12)))/((10/12)/2))))/2))/((PI()*(10/12))-((2*ACOS((((10/12)/2)-((10/12)-(10*0.938333/12)))/((10/12)/2)))*((10/12)/2))))^(2/3)*$H$21^0.5)*(((PI()*(10/12)^2)/4)-(((10/12)/2)^2*((2*ACOS((((10/12)/2)-((10/12)-(10*0.938333/12)))/((10/12)/2)))-SIN(2*ACOS((((10/12)/2)-((10/12)-(10*0.938333/12)))/((10/12)/2))))/2))</f>
        <v>0</v>
      </c>
      <c r="P69" s="799">
        <f>((1.486/Defaults!$M$5)*((((PI()*(12/12)^2)/4)-(((12/12)/2)^2*((2*ACOS((((12/12)/2)-((12/12)-(12*0.938333/12)))/((12/12)/2)))-SIN(2*ACOS((((12/12)/2)-((12/12)-(12*0.938333/12)))/((12/12)/2))))/2))/((PI()*(12/12))-((2*ACOS((((12/12)/2)-((12/12)-(12*0.938333/12)))/((12/12)/2)))*((12/12)/2))))^(2/3)*$H$21^0.5)*(((PI()*(12/12)^2)/4)-(((12/12)/2)^2*((2*ACOS((((12/12)/2)-((12/12)-(12*0.938333/12)))/((12/12)/2)))-SIN(2*ACOS((((12/12)/2)-((12/12)-(12*0.938333/12)))/((12/12)/2))))/2))</f>
        <v>0</v>
      </c>
      <c r="Q69" s="799"/>
      <c r="R69" s="799">
        <f>((1.486/Defaults!$M$5)*((((PI()*(15/12)^2)/4)-(((15/12)/2)^2*((2*ACOS((((15/12)/2)-((15/12)-(15*0.938333/12)))/((15/12)/2)))-SIN(2*ACOS((((15/12)/2)-((15/12)-(15*0.938333/12)))/((15/12)/2))))/2))/((PI()*(15/12))-((2*ACOS((((15/12)/2)-((15/12)-(15*0.938333/12)))/((15/12)/2)))*((15/12)/2))))^(2/3)*$H$21^0.5)*(((PI()*(15/12)^2)/4)-(((15/12)/2)^2*((2*ACOS((((15/12)/2)-((15/12)-(15*0.938333/12)))/((15/12)/2)))-SIN(2*ACOS((((15/12)/2)-((15/12)-(15*0.938333/12)))/((15/12)/2))))/2))</f>
        <v>0</v>
      </c>
      <c r="S69" s="799"/>
      <c r="T69" s="799">
        <f>((1.486/Defaults!$M$5)*((((PI()*(18/12)^2)/4)-(((18/12)/2)^2*((2*ACOS((((18/12)/2)-((18/12)-(18*0.938333/12)))/((18/12)/2)))-SIN(2*ACOS((((18/12)/2)-((18/12)-(18*0.938333/12)))/((18/12)/2))))/2))/((PI()*(18/12))-((2*ACOS((((18/12)/2)-((18/12)-(18*0.938333/12)))/((18/12)/2)))*((18/12)/2))))^(2/3)*$H$21^0.5)*(((PI()*(18/12)^2)/4)-(((18/12)/2)^2*((2*ACOS((((18/12)/2)-((18/12)-(18*0.938333/12)))/((18/12)/2)))-SIN(2*ACOS((((18/12)/2)-((18/12)-(18*0.938333/12)))/((18/12)/2))))/2))</f>
        <v>0</v>
      </c>
      <c r="U69" s="799"/>
      <c r="V69" s="37"/>
      <c r="W69" s="799">
        <f>((1.486/Defaults!$M$5)*((((PI()*(24/12)^2)/4)-(((24/12)/2)^2*((2*ACOS((((24/12)/2)-((24/12)-(24*0.938333/12)))/((24/12)/2)))-SIN(2*ACOS((((24/12)/2)-((24/12)-(24*0.938333/12)))/((24/12)/2))))/2))/((PI()*(24/12))-((2*ACOS((((24/12)/2)-((24/12)-(24*0.938333/12)))/((24/12)/2)))*((24/12)/2))))^(2/3)*$H$21^0.5)*(((PI()*(24/12)^2)/4)-(((24/12)/2)^2*((2*ACOS((((24/12)/2)-((24/12)-(24*0.938333/12)))/((24/12)/2)))-SIN(2*ACOS((((24/12)/2)-((24/12)-(24*0.938333/12)))/((24/12)/2))))/2))</f>
        <v>0</v>
      </c>
      <c r="X69" s="177" t="e">
        <f>IF(($F$21+$G$21)&lt;=$L69,5,IF(($F$21+$G$21)&lt;=$M69,6,IF(($F$21+$G$21)&lt;=$N69,8,IF(($F$21+$G$21)&lt;=$O69,10,IF(($F$21+$G$21)&lt;=$P69,12,IF(($F$21+$G$21)&lt;=$Q69,14,IF(($F$21+$G$21)&lt;=$R69,15,IF(($F$21+$G$21)&lt;=$S69,16,IF(($F$21+$G$21)&lt;=$T69,18,IF(($F$21+$G$21)&lt;=$U69,20,IF(($F$21+$G$21)&lt;=$V69,21,IF(($F$21+$G$21)&lt;=$W69,24,"Too Large"))))))))))))</f>
        <v>#VALUE!</v>
      </c>
    </row>
    <row r="70" spans="1:24" x14ac:dyDescent="0.2">
      <c r="A70" s="388" t="str">
        <f>IF(ISNUMBER('Tile Cut Sheet'!A21),'Tile Cut Sheet'!A21,"")</f>
        <v/>
      </c>
      <c r="B70" s="389" t="str">
        <f>IF(ISNUMBER('Tile Cut Sheet'!A21),VLOOKUP('Tile Cut Sheet'!A21,'Tile Cut Sheet'!$M$11:$R$51,3,FALSE),"")</f>
        <v/>
      </c>
      <c r="C70" s="390" t="str">
        <f>IF(IF(ISNUMBER('Tile Cut Sheet'!A21),VLOOKUP('Tile Cut Sheet'!A21,'Tile Cut Sheet'!$M$11:$R$51,4,FALSE),"")&gt;0,IF(ISNUMBER('Tile Cut Sheet'!A21),VLOOKUP('Tile Cut Sheet'!A21,'Tile Cut Sheet'!$M$11:$R$51,4,FALSE),""),"")</f>
        <v/>
      </c>
      <c r="D70" s="389" t="str">
        <f>IF(ISNUMBER('Tile Cut Sheet'!A21),VLOOKUP('Tile Cut Sheet'!A21,'Tile Cut Sheet'!$M$11:$R$51,5,FALSE),"")</f>
        <v/>
      </c>
      <c r="E70" s="391" t="str">
        <f>IF(AND(ISNUMBER('Tile Cut Sheet'!A21),ISNUMBER('Tile Cut Sheet'!D21),ISNUMBER('Tile Cut Sheet'!B21)),'Tile Cut Sheet'!B21-'Tile Cut Sheet'!D21,"")</f>
        <v/>
      </c>
      <c r="F70" s="596" t="str">
        <f>IF(ISNUMBER(E70),(VLOOKUP(A70,'Tile Cut Sheet'!$M$11:$Y$51,13,FALSE)),"")</f>
        <v/>
      </c>
      <c r="G70" s="392" t="str">
        <f>IF(ISNUMBER('Tile Cut Sheet'!A21),VLOOKUP('Tile Cut Sheet'!A21,'Tile Cut Sheet'!$M$11:$R$51,6,FALSE),"")</f>
        <v/>
      </c>
      <c r="K70" s="803" t="str">
        <f>Defaults!$L$6</f>
        <v>CMP-Helical</v>
      </c>
      <c r="L70" s="37"/>
      <c r="M70" s="799">
        <f>((1.486/Defaults!$M$6)*((((PI()*(6/12)^2)/4)-(((6/12)/2)^2*((2*ACOS((((6/12)/2)-((6/12)-(6*0.938333/12)))/((6/12)/2)))-SIN(2*ACOS((((6/12)/2)-((6/12)-(6*0.938333/12)))/((6/12)/2))))/2))/((PI()*(6/12))-((2*ACOS((((6/12)/2)-((6/12)-(6*0.938333/12)))/((6/12)/2)))*((6/12)/2))))^(2/3)*$H$21^0.5)*(((PI()*(6/12)^2)/4)-(((6/12)/2)^2*((2*ACOS((((6/12)/2)-((6/12)-(6*0.938333/12)))/((6/12)/2)))-SIN(2*ACOS((((6/12)/2)-((6/12)-(6*0.938333/12)))/((6/12)/2))))/2))</f>
        <v>0</v>
      </c>
      <c r="N70" s="799">
        <f>((1.486/Defaults!$M$6)*((((PI()*(8/12)^2)/4)-(((8/12)/2)^2*((2*ACOS((((8/12)/2)-((8/12)-(8*0.938333/12)))/((8/12)/2)))-SIN(2*ACOS((((8/12)/2)-((8/12)-(8*0.938333/12)))/((8/12)/2))))/2))/((PI()*(8/12))-((2*ACOS((((8/12)/2)-((8/12)-(8*0.938333/12)))/((8/12)/2)))*((8/12)/2))))^(2/3)*$H$21^0.5)*(((PI()*(8/12)^2)/4)-(((8/12)/2)^2*((2*ACOS((((8/12)/2)-((8/12)-(8*0.938333/12)))/((8/12)/2)))-SIN(2*ACOS((((8/12)/2)-((8/12)-(8*0.938333/12)))/((8/12)/2))))/2))</f>
        <v>0</v>
      </c>
      <c r="O70" s="799">
        <f>((1.486/Defaults!$M$6)*((((PI()*(10/12)^2)/4)-(((10/12)/2)^2*((2*ACOS((((10/12)/2)-((10/12)-(10*0.938333/12)))/((10/12)/2)))-SIN(2*ACOS((((10/12)/2)-((10/12)-(10*0.938333/12)))/((10/12)/2))))/2))/((PI()*(10/12))-((2*ACOS((((10/12)/2)-((10/12)-(10*0.938333/12)))/((10/12)/2)))*((10/12)/2))))^(2/3)*$H$21^0.5)*(((PI()*(10/12)^2)/4)-(((10/12)/2)^2*((2*ACOS((((10/12)/2)-((10/12)-(10*0.938333/12)))/((10/12)/2)))-SIN(2*ACOS((((10/12)/2)-((10/12)-(10*0.938333/12)))/((10/12)/2))))/2))</f>
        <v>0</v>
      </c>
      <c r="P70" s="799">
        <f>((1.486/Defaults!$M$6)*((((PI()*(12/12)^2)/4)-(((12/12)/2)^2*((2*ACOS((((12/12)/2)-((12/12)-(12*0.938333/12)))/((12/12)/2)))-SIN(2*ACOS((((12/12)/2)-((12/12)-(12*0.938333/12)))/((12/12)/2))))/2))/((PI()*(12/12))-((2*ACOS((((12/12)/2)-((12/12)-(12*0.938333/12)))/((12/12)/2)))*((12/12)/2))))^(2/3)*$H$21^0.5)*(((PI()*(12/12)^2)/4)-(((12/12)/2)^2*((2*ACOS((((12/12)/2)-((12/12)-(12*0.938333/12)))/((12/12)/2)))-SIN(2*ACOS((((12/12)/2)-((12/12)-(12*0.938333/12)))/((12/12)/2))))/2))</f>
        <v>0</v>
      </c>
      <c r="Q70" s="799"/>
      <c r="R70" s="799">
        <f>((1.486/Defaults!$M$6)*((((PI()*(15/12)^2)/4)-(((15/12)/2)^2*((2*ACOS((((15/12)/2)-((15/12)-(15*0.938333/12)))/((15/12)/2)))-SIN(2*ACOS((((15/12)/2)-((15/12)-(15*0.938333/12)))/((15/12)/2))))/2))/((PI()*(15/12))-((2*ACOS((((15/12)/2)-((15/12)-(15*0.938333/12)))/((15/12)/2)))*((15/12)/2))))^(2/3)*$H$21^0.5)*(((PI()*(15/12)^2)/4)-(((15/12)/2)^2*((2*ACOS((((15/12)/2)-((15/12)-(15*0.938333/12)))/((15/12)/2)))-SIN(2*ACOS((((15/12)/2)-((15/12)-(15*0.938333/12)))/((15/12)/2))))/2))</f>
        <v>0</v>
      </c>
      <c r="S70" s="799"/>
      <c r="T70" s="799">
        <f>((1.486/Defaults!$M$6)*((((PI()*(18/12)^2)/4)-(((18/12)/2)^2*((2*ACOS((((18/12)/2)-((18/12)-(18*0.938333/12)))/((18/12)/2)))-SIN(2*ACOS((((18/12)/2)-((18/12)-(18*0.938333/12)))/((18/12)/2))))/2))/((PI()*(18/12))-((2*ACOS((((18/12)/2)-((18/12)-(18*0.938333/12)))/((18/12)/2)))*((18/12)/2))))^(2/3)*$H$21^0.5)*(((PI()*(18/12)^2)/4)-(((18/12)/2)^2*((2*ACOS((((18/12)/2)-((18/12)-(18*0.938333/12)))/((18/12)/2)))-SIN(2*ACOS((((18/12)/2)-((18/12)-(18*0.938333/12)))/((18/12)/2))))/2))</f>
        <v>0</v>
      </c>
      <c r="U70" s="799"/>
      <c r="V70" s="37"/>
      <c r="W70" s="799">
        <f>((1.486/Defaults!$M$6)*((((PI()*(24/12)^2)/4)-(((24/12)/2)^2*((2*ACOS((((24/12)/2)-((24/12)-(24*0.938333/12)))/((24/12)/2)))-SIN(2*ACOS((((24/12)/2)-((24/12)-(24*0.938333/12)))/((24/12)/2))))/2))/((PI()*(24/12))-((2*ACOS((((24/12)/2)-((24/12)-(24*0.938333/12)))/((24/12)/2)))*((24/12)/2))))^(2/3)*$H$21^0.5)*(((PI()*(24/12)^2)/4)-(((24/12)/2)^2*((2*ACOS((((24/12)/2)-((24/12)-(24*0.938333/12)))/((24/12)/2)))-SIN(2*ACOS((((24/12)/2)-((24/12)-(24*0.938333/12)))/((24/12)/2))))/2))</f>
        <v>0</v>
      </c>
      <c r="X70" s="177" t="e">
        <f>IF(($F$21+$G$21)&lt;=$L70,5,IF(($F$21+$G$21)&lt;=$M70,6,IF(($F$21+$G$21)&lt;=$N70,8,IF(($F$21+$G$21)&lt;=$O70,10,IF(($F$21+$G$21)&lt;=$P70,12,IF(($F$21+$G$21)&lt;=$Q70,14,IF(($F$21+$G$21)&lt;=$R70,15,IF(($F$21+$G$21)&lt;=$S70,16,IF(($F$21+$G$21)&lt;=$T70,18,IF(($F$21+$G$21)&lt;=$U70,20,IF(($F$21+$G$21)&lt;=$V70,21,IF(($F$21+$G$21)&lt;=$W70,24,"Too Large"))))))))))))</f>
        <v>#VALUE!</v>
      </c>
    </row>
    <row r="71" spans="1:24" x14ac:dyDescent="0.2">
      <c r="A71" s="388" t="str">
        <f>IF(ISNUMBER('Tile Cut Sheet'!A22),'Tile Cut Sheet'!A22,"")</f>
        <v/>
      </c>
      <c r="B71" s="389" t="str">
        <f>IF(ISNUMBER('Tile Cut Sheet'!A22),VLOOKUP('Tile Cut Sheet'!A22,'Tile Cut Sheet'!$M$11:$R$51,3,FALSE),"")</f>
        <v/>
      </c>
      <c r="C71" s="390" t="str">
        <f>IF(IF(ISNUMBER('Tile Cut Sheet'!A22),VLOOKUP('Tile Cut Sheet'!A22,'Tile Cut Sheet'!$M$11:$R$51,4,FALSE),"")&gt;0,IF(ISNUMBER('Tile Cut Sheet'!A22),VLOOKUP('Tile Cut Sheet'!A22,'Tile Cut Sheet'!$M$11:$R$51,4,FALSE),""),"")</f>
        <v/>
      </c>
      <c r="D71" s="389" t="str">
        <f>IF(ISNUMBER('Tile Cut Sheet'!A22),VLOOKUP('Tile Cut Sheet'!A22,'Tile Cut Sheet'!$M$11:$R$51,5,FALSE),"")</f>
        <v/>
      </c>
      <c r="E71" s="391" t="str">
        <f>IF(AND(ISNUMBER('Tile Cut Sheet'!A22),ISNUMBER('Tile Cut Sheet'!D22),ISNUMBER('Tile Cut Sheet'!B22)),'Tile Cut Sheet'!B22-'Tile Cut Sheet'!D22,"")</f>
        <v/>
      </c>
      <c r="F71" s="596" t="str">
        <f>IF(ISNUMBER(E71),(VLOOKUP(A71,'Tile Cut Sheet'!$M$11:$Y$51,13,FALSE)),"")</f>
        <v/>
      </c>
      <c r="G71" s="392" t="str">
        <f>IF(ISNUMBER('Tile Cut Sheet'!A22),VLOOKUP('Tile Cut Sheet'!A22,'Tile Cut Sheet'!$M$11:$R$51,6,FALSE),"")</f>
        <v/>
      </c>
      <c r="K71" s="798" t="str">
        <f>Defaults!$L$7</f>
        <v>PVC</v>
      </c>
      <c r="L71" s="37">
        <f>((1.486/Defaults!$M$7)*((((PI()*(5/12)^2)/4)-(((5/12)/2)^2*((2*ACOS((((5/12)/2)-((5/12)-(5*0.938333/12)))/((5/12)/2)))-SIN(2*ACOS((((5/12)/2)-((5/12)-(5*0.938333/12)))/((5/12)/2))))/2))/((PI()*(5/12))-((2*ACOS((((5/12)/2)-((5/12)-(5*0.938333/12)))/((5/12)/2)))*((5/12)/2))))^(2/3)*$H$21^0.5)*(((PI()*(5/12)^2)/4)-(((5/12)/2)^2*((2*ACOS((((5/12)/2)-((5/12)-(5*0.938333/12)))/((5/12)/2)))-SIN(2*ACOS((((5/12)/2)-((5/12)-(5*0.938333/12)))/((5/12)/2))))/2))</f>
        <v>0</v>
      </c>
      <c r="M71" s="799">
        <f>((1.486/Defaults!$M$7)*((((PI()*(6/12)^2)/4)-(((6/12)/2)^2*((2*ACOS((((6/12)/2)-((6/12)-(6*0.938333/12)))/((6/12)/2)))-SIN(2*ACOS((((6/12)/2)-((6/12)-(6*0.938333/12)))/((6/12)/2))))/2))/((PI()*(6/12))-((2*ACOS((((6/12)/2)-((6/12)-(6*0.938333/12)))/((6/12)/2)))*((6/12)/2))))^(2/3)*$H$21^0.5)*(((PI()*(6/12)^2)/4)-(((6/12)/2)^2*((2*ACOS((((6/12)/2)-((6/12)-(6*0.938333/12)))/((6/12)/2)))-SIN(2*ACOS((((6/12)/2)-((6/12)-(6*0.938333/12)))/((6/12)/2))))/2))</f>
        <v>0</v>
      </c>
      <c r="N71" s="799">
        <f>((1.486/Defaults!$M$7)*((((PI()*(8/12)^2)/4)-(((8/12)/2)^2*((2*ACOS((((8/12)/2)-((8/12)-(8*0.938333/12)))/((8/12)/2)))-SIN(2*ACOS((((8/12)/2)-((8/12)-(8*0.938333/12)))/((8/12)/2))))/2))/((PI()*(8/12))-((2*ACOS((((8/12)/2)-((8/12)-(8*0.938333/12)))/((8/12)/2)))*((8/12)/2))))^(2/3)*$H$21^0.5)*(((PI()*(8/12)^2)/4)-(((8/12)/2)^2*((2*ACOS((((8/12)/2)-((8/12)-(8*0.938333/12)))/((8/12)/2)))-SIN(2*ACOS((((8/12)/2)-((8/12)-(8*0.938333/12)))/((8/12)/2))))/2))</f>
        <v>0</v>
      </c>
      <c r="O71" s="799">
        <f>((1.486/Defaults!$M$7)*((((PI()*(9.98/12)^2)/4)-(((9.98/12)/2)^2*((2*ACOS((((9.98/12)/2)-((9.98/12)-(9.98*0.938333/12)))/((9.98/12)/2)))-SIN(2*ACOS((((9.98/12)/2)-((9.98/12)-(9.98*0.938333/12)))/((9.98/12)/2))))/2))/((PI()*(9.98/12))-((2*ACOS((((9.98/12)/2)-((9.98/12)-(9.98*0.938333/12)))/((9.98/12)/2)))*((9.98/12)/2))))^(2/3)*$H$21^0.5)*(((PI()*(9.98/12)^2)/4)-(((9.98/12)/2)^2*((2*ACOS((((9.98/12)/2)-((9.98/12)-(9.98*0.938333/12)))/((9.98/12)/2)))-SIN(2*ACOS((((9.98/12)/2)-((9.98/12)-(9.98*0.938333/12)))/((9.98/12)/2))))/2))</f>
        <v>0</v>
      </c>
      <c r="P71" s="799">
        <f>((1.486/Defaults!$M$7)*((((PI()*(11.89/12)^2)/4)-(((11.89/12)/2)^2*((2*ACOS((((11.89/12)/2)-((11.89/12)-(11.89*0.938333/12)))/((11.89/12)/2)))-SIN(2*ACOS((((11.89/12)/2)-((11.89/12)-(11.89*0.938333/12)))/((11.89/12)/2))))/2))/((PI()*(11.89/12))-((2*ACOS((((11.89/12)/2)-((11.89/12)-(11.89*0.938333/12)))/((11.89/12)/2)))*((11.89/12)/2))))^(2/3)*$H$21^0.5)*(((PI()*(11.89/12)^2)/4)-(((11.89/12)/2)^2*((2*ACOS((((11.89/12)/2)-((11.89/12)-(11.89*0.938333/12)))/((11.89/12)/2)))-SIN(2*ACOS((((11.89/12)/2)-((11.89/12)-(11.89*0.938333/12)))/((11.89/12)/2))))/2))</f>
        <v>0</v>
      </c>
      <c r="Q71" s="799">
        <f>((1.486/Defaults!$M$7)*((((PI()*(13.07/12)^2)/4)-(((13.07/12)/2)^2*((2*ACOS((((13.07/12)/2)-((13.07/12)-(13.07*0.938333/12)))/((13.07/12)/2)))-SIN(2*ACOS((((13.07/12)/2)-((13.07/12)-(13.07*0.938333/12)))/((13.07/12)/2))))/2))/((PI()*(13.07/12))-((2*ACOS((((13.07/12)/2)-((13.07/12)-(13.07*0.938333/12)))/((13.07/12)/2)))*((13.07/12)/2))))^(2/3)*$H$21^0.5)*(((PI()*(13.07/12)^2)/4)-(((13.07/12)/2)^2*((2*ACOS((((13.07/12)/2)-((13.07/12)-(13.07*0.938333/12)))/((13.07/12)/2)))-SIN(2*ACOS((((13.07/12)/2)-((13.07/12)-(13.07*0.938333/12)))/((13.07/12)/2))))/2))</f>
        <v>0</v>
      </c>
      <c r="R71" s="799"/>
      <c r="S71" s="799">
        <f>((1.486/Defaults!$M$7)*((((PI()*(14.94/12)^2)/4)-(((14.94/12)/2)^2*((2*ACOS((((14.94/12)/2)-((14.94/12)-(14.94*0.938333/12)))/((14.94/12)/2)))-SIN(2*ACOS((((14.94/12)/2)-((14.94/12)-(14.94*0.938333/12)))/((14.94/12)/2))))/2))/((PI()*(14.94/12))-((2*ACOS((((14.94/12)/2)-((14.94/12)-(14.94*0.938333/12)))/((14.94/12)/2)))*((14.94/12)/2))))^(2/3)*$H$21^0.5)*(((PI()*(14.94/12)^2)/4)-(((14.94/12)/2)^2*((2*ACOS((((14.94/12)/2)-((14.94/12)-(14.94*0.938333/12)))/((14.94/12)/2)))-SIN(2*ACOS((((14.94/12)/2)-((14.94/12)-(14.94*0.938333/12)))/((14.94/12)/2))))/2))</f>
        <v>0</v>
      </c>
      <c r="T71" s="799">
        <f>((1.486/Defaults!$M$7)*((((PI()*(16.8/12)^2)/4)-(((16.8/12)/2)^2*((2*ACOS((((16.8/12)/2)-((16.8/12)-(16.8*0.938333/12)))/((16.8/12)/2)))-SIN(2*ACOS((((16.8/12)/2)-((16.8/12)-(16.8*0.938333/12)))/((16.8/12)/2))))/2))/((PI()*(16.8/12))-((2*ACOS((((16.8/12)/2)-((16.8/12)-(16.8*0.938333/12)))/((16.8/12)/2)))*((16.8/12)/2))))^(2/3)*$H$21^0.5)*(((PI()*(16.8/12)^2)/4)-(((16.8/12)/2)^2*((2*ACOS((((16.8/12)/2)-((16.8/12)-(16.8*0.938333/12)))/((16.8/12)/2)))-SIN(2*ACOS((((16.8/12)/2)-((16.8/12)-(16.8*0.938333/12)))/((16.8/12)/2))))/2))</f>
        <v>0</v>
      </c>
      <c r="U71" s="799">
        <f>((1.486/Defaults!$M$7)*((((PI()*(18.74/12)^2)/4)-(((18.74/12)/2)^2*((2*ACOS((((18.74/12)/2)-((18.74/12)-(18.74*0.938333/12)))/((18.74/12)/2)))-SIN(2*ACOS((((18.74/12)/2)-((18.74/12)-(18.74*0.938333/12)))/((18.74/12)/2))))/2))/((PI()*(18.74/12))-((2*ACOS((((18.74/12)/2)-((18.74/12)-(18.74*0.938333/12)))/((18.74/12)/2)))*((18.74/12)/2))))^(2/3)*$H$21^0.5)*(((PI()*(18.74/12)^2)/4)-(((18.74/12)/2)^2*((2*ACOS((((18.74/12)/2)-((18.74/12)-(18.74*0.938333/12)))/((18.74/12)/2)))-SIN(2*ACOS((((18.74/12)/2)-((18.74/12)-(18.74*0.938333/12)))/((18.74/12)/2))))/2))</f>
        <v>0</v>
      </c>
      <c r="V71" s="37"/>
      <c r="W71" s="799">
        <f>((1.486/Defaults!$M$7)*((((PI()*(22.54/12)^2)/4)-(((22.54/12)/2)^2*((2*ACOS((((22.54/12)/2)-((22.54/12)-(22.54*0.938333/12)))/((22.54/12)/2)))-SIN(2*ACOS((((22.54/12)/2)-((22.54/12)-(22.54*0.938333/12)))/((22.54/12)/2))))/2))/((PI()*(22.54/12))-((2*ACOS((((22.54/12)/2)-((22.54/12)-(22.54*0.938333/12)))/((22.54/12)/2)))*((22.54/12)/2))))^(2/3)*$H$21^0.5)*(((PI()*(22.54/12)^2)/4)-(((22.54/12)/2)^2*((2*ACOS((((22.54/12)/2)-((22.54/12)-(22.54*0.938333/12)))/((22.54/12)/2)))-SIN(2*ACOS((((22.54/12)/2)-((22.54/12)-(22.54*0.938333/12)))/((22.54/12)/2))))/2))</f>
        <v>0</v>
      </c>
      <c r="X71" s="177" t="e">
        <f>IF(($F$21+$G$21)&lt;=$L71,5,IF(($F$21+$G$21)&lt;=$M71,6,IF(($F$21+$G$21)&lt;=$N71,8,IF(($F$21+$G$21)&lt;=$O71,10,IF(($F$21+$G$21)&lt;=$P71,12,IF(($F$21+$G$21)&lt;=$Q71,14,IF(($F$21+$G$21)&lt;=$R71,15,IF(($F$21+$G$21)&lt;=$S71,16,IF(($F$21+$G$21)&lt;=$T71,18,IF(($F$21+$G$21)&lt;=$U71,20,IF(($F$21+$G$21)&lt;=$V71,21,IF(($F$21+$G$21)&lt;=$W71,24,"Too Large"))))))))))))</f>
        <v>#VALUE!</v>
      </c>
    </row>
    <row r="72" spans="1:24" x14ac:dyDescent="0.2">
      <c r="A72" s="388" t="str">
        <f>IF(ISNUMBER('Tile Cut Sheet'!A23),'Tile Cut Sheet'!A23,"")</f>
        <v/>
      </c>
      <c r="B72" s="389" t="str">
        <f>IF(ISNUMBER('Tile Cut Sheet'!A23),VLOOKUP('Tile Cut Sheet'!A23,'Tile Cut Sheet'!$M$11:$R$51,3,FALSE),"")</f>
        <v/>
      </c>
      <c r="C72" s="390" t="str">
        <f>IF(IF(ISNUMBER('Tile Cut Sheet'!A23),VLOOKUP('Tile Cut Sheet'!A23,'Tile Cut Sheet'!$M$11:$R$51,4,FALSE),"")&gt;0,IF(ISNUMBER('Tile Cut Sheet'!A23),VLOOKUP('Tile Cut Sheet'!A23,'Tile Cut Sheet'!$M$11:$R$51,4,FALSE),""),"")</f>
        <v/>
      </c>
      <c r="D72" s="389" t="str">
        <f>IF(ISNUMBER('Tile Cut Sheet'!A23),VLOOKUP('Tile Cut Sheet'!A23,'Tile Cut Sheet'!$M$11:$R$51,5,FALSE),"")</f>
        <v/>
      </c>
      <c r="E72" s="391" t="str">
        <f>IF(AND(ISNUMBER('Tile Cut Sheet'!A23),ISNUMBER('Tile Cut Sheet'!D23),ISNUMBER('Tile Cut Sheet'!B23)),'Tile Cut Sheet'!B23-'Tile Cut Sheet'!D23,"")</f>
        <v/>
      </c>
      <c r="F72" s="596" t="str">
        <f>IF(ISNUMBER(E72),(VLOOKUP(A72,'Tile Cut Sheet'!$M$11:$Y$51,13,FALSE)),"")</f>
        <v/>
      </c>
      <c r="G72" s="392" t="str">
        <f>IF(ISNUMBER('Tile Cut Sheet'!A23),VLOOKUP('Tile Cut Sheet'!A23,'Tile Cut Sheet'!$M$11:$R$51,6,FALSE),"")</f>
        <v/>
      </c>
      <c r="K72" s="800" t="str">
        <f>Defaults!$L$8</f>
        <v>Concrete</v>
      </c>
      <c r="L72" s="70">
        <f>((1.486/Defaults!$M$8)*((((PI()*(5/12)^2)/4)-(((5/12)/2)^2*((2*ACOS((((5/12)/2)-((5/12)-(5*0.938333/12)))/((5/12)/2)))-SIN(2*ACOS((((5/12)/2)-((5/12)-(5*0.938333/12)))/((5/12)/2))))/2))/((PI()*(5/12))-((2*ACOS((((5/12)/2)-((5/12)-(5*0.938333/12)))/((5/12)/2)))*((5/12)/2))))^(2/3)*$H$21^0.5)*(((PI()*(5/12)^2)/4)-(((5/12)/2)^2*((2*ACOS((((5/12)/2)-((5/12)-(5*0.938333/12)))/((5/12)/2)))-SIN(2*ACOS((((5/12)/2)-((5/12)-(5*0.938333/12)))/((5/12)/2))))/2))</f>
        <v>0</v>
      </c>
      <c r="M72" s="801">
        <f>((1.486/Defaults!$M$8)*((((PI()*(6/12)^2)/4)-(((6/12)/2)^2*((2*ACOS((((6/12)/2)-((6/12)-(6*0.938333/12)))/((6/12)/2)))-SIN(2*ACOS((((6/12)/2)-((6/12)-(6*0.938333/12)))/((6/12)/2))))/2))/((PI()*(6/12))-((2*ACOS((((6/12)/2)-((6/12)-(6*0.938333/12)))/((6/12)/2)))*((6/12)/2))))^(2/3)*$H$21^0.5)*(((PI()*(6/12)^2)/4)-(((6/12)/2)^2*((2*ACOS((((6/12)/2)-((6/12)-(6*0.938333/12)))/((6/12)/2)))-SIN(2*ACOS((((6/12)/2)-((6/12)-(6*0.938333/12)))/((6/12)/2))))/2))</f>
        <v>0</v>
      </c>
      <c r="N72" s="801">
        <f>((1.486/Defaults!$M$8)*((((PI()*(8/12)^2)/4)-(((8/12)/2)^2*((2*ACOS((((8/12)/2)-((8/12)-(8*0.938333/12)))/((8/12)/2)))-SIN(2*ACOS((((8/12)/2)-((8/12)-(8*0.938333/12)))/((8/12)/2))))/2))/((PI()*(8/12))-((2*ACOS((((8/12)/2)-((8/12)-(8*0.938333/12)))/((8/12)/2)))*((8/12)/2))))^(2/3)*$H$21^0.5)*(((PI()*(8/12)^2)/4)-(((8/12)/2)^2*((2*ACOS((((8/12)/2)-((8/12)-(8*0.938333/12)))/((8/12)/2)))-SIN(2*ACOS((((8/12)/2)-((8/12)-(8*0.938333/12)))/((8/12)/2))))/2))</f>
        <v>0</v>
      </c>
      <c r="O72" s="801">
        <f>((1.486/Defaults!$M$8)*((((PI()*(10/12)^2)/4)-(((10/12)/2)^2*((2*ACOS((((10/12)/2)-((10/12)-(10*0.938333/12)))/((10/12)/2)))-SIN(2*ACOS((((10/12)/2)-((10/12)-(10*0.938333/12)))/((10/12)/2))))/2))/((PI()*(10/12))-((2*ACOS((((10/12)/2)-((10/12)-(10*0.938333/12)))/((10/12)/2)))*((10/12)/2))))^(2/3)*$H$21^0.5)*(((PI()*(10/12)^2)/4)-(((10/12)/2)^2*((2*ACOS((((10/12)/2)-((10/12)-(10*0.938333/12)))/((10/12)/2)))-SIN(2*ACOS((((10/12)/2)-((10/12)-(10*0.938333/12)))/((10/12)/2))))/2))</f>
        <v>0</v>
      </c>
      <c r="P72" s="801">
        <f>((1.486/Defaults!$M$8)*((((PI()*(12/12)^2)/4)-(((12/12)/2)^2*((2*ACOS((((12/12)/2)-((12/12)-(12*0.938333/12)))/((12/12)/2)))-SIN(2*ACOS((((12/12)/2)-((12/12)-(12*0.938333/12)))/((12/12)/2))))/2))/((PI()*(12/12))-((2*ACOS((((12/12)/2)-((12/12)-(12*0.938333/12)))/((12/12)/2)))*((12/12)/2))))^(2/3)*$H$21^0.5)*(((PI()*(12/12)^2)/4)-(((12/12)/2)^2*((2*ACOS((((12/12)/2)-((12/12)-(12*0.938333/12)))/((12/12)/2)))-SIN(2*ACOS((((12/12)/2)-((12/12)-(12*0.938333/12)))/((12/12)/2))))/2))</f>
        <v>0</v>
      </c>
      <c r="Q72" s="801"/>
      <c r="R72" s="801">
        <f>((1.486/Defaults!$M$8)*((((PI()*(15/12)^2)/4)-(((15/12)/2)^2*((2*ACOS((((15/12)/2)-((15/12)-(15*0.938333/12)))/((15/12)/2)))-SIN(2*ACOS((((15/12)/2)-((15/12)-(15*0.938333/12)))/((15/12)/2))))/2))/((PI()*(15/12))-((2*ACOS((((15/12)/2)-((15/12)-(15*0.938333/12)))/((15/12)/2)))*((15/12)/2))))^(2/3)*$H$21^0.5)*(((PI()*(15/12)^2)/4)-(((15/12)/2)^2*((2*ACOS((((15/12)/2)-((15/12)-(15*0.938333/12)))/((15/12)/2)))-SIN(2*ACOS((((15/12)/2)-((15/12)-(15*0.938333/12)))/((15/12)/2))))/2))</f>
        <v>0</v>
      </c>
      <c r="S72" s="801"/>
      <c r="T72" s="801">
        <f>((1.486/Defaults!$M$8)*((((PI()*(18/12)^2)/4)-(((18/12)/2)^2*((2*ACOS((((18/12)/2)-((18/12)-(18*0.938333/12)))/((18/12)/2)))-SIN(2*ACOS((((18/12)/2)-((18/12)-(18*0.938333/12)))/((18/12)/2))))/2))/((PI()*(18/12))-((2*ACOS((((18/12)/2)-((18/12)-(18*0.938333/12)))/((18/12)/2)))*((18/12)/2))))^(2/3)*$H$21^0.5)*(((PI()*(18/12)^2)/4)-(((18/12)/2)^2*((2*ACOS((((18/12)/2)-((18/12)-(18*0.938333/12)))/((18/12)/2)))-SIN(2*ACOS((((18/12)/2)-((18/12)-(18*0.938333/12)))/((18/12)/2))))/2))</f>
        <v>0</v>
      </c>
      <c r="U72" s="801"/>
      <c r="V72" s="801">
        <f>((1.486/Defaults!$M$8)*((((PI()*(21/12)^2)/4)-(((21/12)/2)^2*((2*ACOS((((21/12)/2)-((21/12)-(21*0.938333/12)))/((21/12)/2)))-SIN(2*ACOS((((21/12)/2)-((21/12)-(21*0.938333/12)))/((21/12)/2))))/2))/((PI()*(21/12))-((2*ACOS((((21/12)/2)-((21/12)-(21*0.938333/12)))/((21/12)/2)))*((21/12)/2))))^(2/3)*$H$21^0.5)*(((PI()*(21/12)^2)/4)-(((21/12)/2)^2*((2*ACOS((((21/12)/2)-((21/12)-(21*0.938333/12)))/((21/12)/2)))-SIN(2*ACOS((((21/12)/2)-((21/12)-(21*0.938333/12)))/((21/12)/2))))/2))</f>
        <v>0</v>
      </c>
      <c r="W72" s="801">
        <f>((1.486/Defaults!$M$8)*((((PI()*(24/12)^2)/4)-(((24/12)/2)^2*((2*ACOS((((24/12)/2)-((24/12)-(24*0.938333/12)))/((24/12)/2)))-SIN(2*ACOS((((24/12)/2)-((24/12)-(24*0.938333/12)))/((24/12)/2))))/2))/((PI()*(24/12))-((2*ACOS((((24/12)/2)-((24/12)-(24*0.938333/12)))/((24/12)/2)))*((24/12)/2))))^(2/3)*$H$21^0.5)*(((PI()*(24/12)^2)/4)-(((24/12)/2)^2*((2*ACOS((((24/12)/2)-((24/12)-(24*0.938333/12)))/((24/12)/2)))-SIN(2*ACOS((((24/12)/2)-((24/12)-(24*0.938333/12)))/((24/12)/2))))/2))</f>
        <v>0</v>
      </c>
      <c r="X72" s="179" t="e">
        <f>IF(($F$21+$G$21)&lt;=$L72,5,IF(($F$21+$G$21)&lt;=$M72,6,IF(($F$21+$G$21)&lt;=$N72,8,IF(($F$21+$G$21)&lt;=$O72,10,IF(($F$21+$G$21)&lt;=$P72,12,IF(($F$21+$G$21)&lt;=$Q72,14,IF(($F$21+$G$21)&lt;=$R72,15,IF(($F$21+$G$21)&lt;=$S72,16,IF(($F$21+$G$21)&lt;=$T72,18,IF(($F$21+$G$21)&lt;=$U72,20,IF(($F$21+$G$21)&lt;=$V72,21,IF(($F$21+$G$21)&lt;=$W72,24,"Too Large"))))))))))))</f>
        <v>#VALUE!</v>
      </c>
    </row>
    <row r="73" spans="1:24" x14ac:dyDescent="0.2">
      <c r="A73" s="388" t="str">
        <f>IF(ISNUMBER('Tile Cut Sheet'!A24),'Tile Cut Sheet'!A24,"")</f>
        <v/>
      </c>
      <c r="B73" s="389" t="str">
        <f>IF(ISNUMBER('Tile Cut Sheet'!A24),VLOOKUP('Tile Cut Sheet'!A24,'Tile Cut Sheet'!$M$11:$R$51,3,FALSE),"")</f>
        <v/>
      </c>
      <c r="C73" s="390" t="str">
        <f>IF(IF(ISNUMBER('Tile Cut Sheet'!A24),VLOOKUP('Tile Cut Sheet'!A24,'Tile Cut Sheet'!$M$11:$R$51,4,FALSE),"")&gt;0,IF(ISNUMBER('Tile Cut Sheet'!A24),VLOOKUP('Tile Cut Sheet'!A24,'Tile Cut Sheet'!$M$11:$R$51,4,FALSE),""),"")</f>
        <v/>
      </c>
      <c r="D73" s="389" t="str">
        <f>IF(ISNUMBER('Tile Cut Sheet'!A24),VLOOKUP('Tile Cut Sheet'!A24,'Tile Cut Sheet'!$M$11:$R$51,5,FALSE),"")</f>
        <v/>
      </c>
      <c r="E73" s="391" t="str">
        <f>IF(AND(ISNUMBER('Tile Cut Sheet'!A24),ISNUMBER('Tile Cut Sheet'!D24),ISNUMBER('Tile Cut Sheet'!B24)),'Tile Cut Sheet'!B24-'Tile Cut Sheet'!D24,"")</f>
        <v/>
      </c>
      <c r="F73" s="596" t="str">
        <f>IF(ISNUMBER(E73),(VLOOKUP(A73,'Tile Cut Sheet'!$M$11:$Y$51,13,FALSE)),"")</f>
        <v/>
      </c>
      <c r="G73" s="392" t="str">
        <f>IF(ISNUMBER('Tile Cut Sheet'!A24),VLOOKUP('Tile Cut Sheet'!A24,'Tile Cut Sheet'!$M$11:$R$51,6,FALSE),"")</f>
        <v/>
      </c>
      <c r="K73" s="796" t="s">
        <v>422</v>
      </c>
      <c r="L73" s="797">
        <v>5</v>
      </c>
      <c r="M73" s="797">
        <v>6</v>
      </c>
      <c r="N73" s="797">
        <v>8</v>
      </c>
      <c r="O73" s="797">
        <v>10</v>
      </c>
      <c r="P73" s="797">
        <v>12</v>
      </c>
      <c r="Q73" s="797">
        <v>14</v>
      </c>
      <c r="R73" s="797">
        <v>15</v>
      </c>
      <c r="S73" s="797">
        <v>16</v>
      </c>
      <c r="T73" s="797">
        <v>18</v>
      </c>
      <c r="U73" s="797">
        <v>20</v>
      </c>
      <c r="V73" s="797">
        <v>21</v>
      </c>
      <c r="W73" s="797">
        <v>24</v>
      </c>
      <c r="X73" s="791" t="s">
        <v>178</v>
      </c>
    </row>
    <row r="74" spans="1:24" x14ac:dyDescent="0.2">
      <c r="A74" s="388" t="str">
        <f>IF(ISNUMBER('Tile Cut Sheet'!A25),'Tile Cut Sheet'!A25,"")</f>
        <v/>
      </c>
      <c r="B74" s="389" t="str">
        <f>IF(ISNUMBER('Tile Cut Sheet'!A25),VLOOKUP('Tile Cut Sheet'!A25,'Tile Cut Sheet'!$M$11:$R$51,3,FALSE),"")</f>
        <v/>
      </c>
      <c r="C74" s="390" t="str">
        <f>IF(IF(ISNUMBER('Tile Cut Sheet'!A25),VLOOKUP('Tile Cut Sheet'!A25,'Tile Cut Sheet'!$M$11:$R$51,4,FALSE),"")&gt;0,IF(ISNUMBER('Tile Cut Sheet'!A25),VLOOKUP('Tile Cut Sheet'!A25,'Tile Cut Sheet'!$M$11:$R$51,4,FALSE),""),"")</f>
        <v/>
      </c>
      <c r="D74" s="389" t="str">
        <f>IF(ISNUMBER('Tile Cut Sheet'!A25),VLOOKUP('Tile Cut Sheet'!A25,'Tile Cut Sheet'!$M$11:$R$51,5,FALSE),"")</f>
        <v/>
      </c>
      <c r="E74" s="391" t="str">
        <f>IF(AND(ISNUMBER('Tile Cut Sheet'!A25),ISNUMBER('Tile Cut Sheet'!D25),ISNUMBER('Tile Cut Sheet'!B25)),'Tile Cut Sheet'!B25-'Tile Cut Sheet'!D25,"")</f>
        <v/>
      </c>
      <c r="F74" s="596" t="str">
        <f>IF(ISNUMBER(E74),(VLOOKUP(A74,'Tile Cut Sheet'!$M$11:$Y$51,13,FALSE)),"")</f>
        <v/>
      </c>
      <c r="G74" s="392" t="str">
        <f>IF(ISNUMBER('Tile Cut Sheet'!A25),VLOOKUP('Tile Cut Sheet'!A25,'Tile Cut Sheet'!$M$11:$R$51,6,FALSE),"")</f>
        <v/>
      </c>
      <c r="K74" s="798" t="str">
        <f>Defaults!$L$2</f>
        <v>CPT (Tile)</v>
      </c>
      <c r="L74" s="37">
        <f>((1.486/Defaults!$M$11)*((((PI()*(5/12)^2)/4)-(((5/12)/2)^2*((2*ACOS((((5/12)/2)-((5/12)-(5*0.938333/12)))/((5/12)/2)))-SIN(2*ACOS((((5/12)/2)-((5/12)-(5*0.938333/12)))/((5/12)/2))))/2))/((PI()*(5/12))-((2*ACOS((((5/12)/2)-((5/12)-(5*0.938333/12)))/((5/12)/2)))*((5/12)/2))))^(2/3)*$H$22^0.5)*(((PI()*(5/12)^2)/4)-(((5/12)/2)^2*((2*ACOS((((5/12)/2)-((5/12)-(5*0.938333/12)))/((5/12)/2)))-SIN(2*ACOS((((5/12)/2)-((5/12)-(5*0.938333/12)))/((5/12)/2))))/2))</f>
        <v>0</v>
      </c>
      <c r="M74" s="799">
        <f>((1.486/Defaults!$M$11)*((((PI()*(6/12)^2)/4)-(((6/12)/2)^2*((2*ACOS((((6/12)/2)-((6/12)-(6*0.938333/12)))/((6/12)/2)))-SIN(2*ACOS((((6/12)/2)-((6/12)-(6*0.938333/12)))/((6/12)/2))))/2))/((PI()*(6/12))-((2*ACOS((((6/12)/2)-((6/12)-(6*0.938333/12)))/((6/12)/2)))*((6/12)/2))))^(2/3)*$H$22^0.5)*(((PI()*(6/12)^2)/4)-(((6/12)/2)^2*((2*ACOS((((6/12)/2)-((6/12)-(6*0.938333/12)))/((6/12)/2)))-SIN(2*ACOS((((6/12)/2)-((6/12)-(6*0.938333/12)))/((6/12)/2))))/2))</f>
        <v>0</v>
      </c>
      <c r="N74" s="799">
        <f>((1.486/Defaults!$M$12)*((((PI()*(8/12)^2)/4)-(((8/12)/2)^2*((2*ACOS((((8/12)/2)-((8/12)-(8*0.938333/12)))/((8/12)/2)))-SIN(2*ACOS((((8/12)/2)-((8/12)-(8*0.938333/12)))/((8/12)/2))))/2))/((PI()*(8/12))-((2*ACOS((((8/12)/2)-((8/12)-(8*0.938333/12)))/((8/12)/2)))*((8/12)/2))))^(2/3)*$H$22^0.5)*(((PI()*(8/12)^2)/4)-(((8/12)/2)^2*((2*ACOS((((8/12)/2)-((8/12)-(8*0.938333/12)))/((8/12)/2)))-SIN(2*ACOS((((8/12)/2)-((8/12)-(8*0.938333/12)))/((8/12)/2))))/2))</f>
        <v>0</v>
      </c>
      <c r="O74" s="799">
        <f>((1.486/Defaults!$M$13)*((((PI()*(10/12)^2)/4)-(((10/12)/2)^2*((2*ACOS((((10/12)/2)-((10/12)-(10*0.938333/12)))/((10/12)/2)))-SIN(2*ACOS((((10/12)/2)-((10/12)-(10*0.938333/12)))/((10/12)/2))))/2))/((PI()*(10/12))-((2*ACOS((((10/12)/2)-((10/12)-(10*0.938333/12)))/((10/12)/2)))*((10/12)/2))))^(2/3)*$H$22^0.5)*(((PI()*(10/12)^2)/4)-(((10/12)/2)^2*((2*ACOS((((10/12)/2)-((10/12)-(10*0.938333/12)))/((10/12)/2)))-SIN(2*ACOS((((10/12)/2)-((10/12)-(10*0.938333/12)))/((10/12)/2))))/2))</f>
        <v>0</v>
      </c>
      <c r="P74" s="799">
        <f>((1.486/Defaults!$M$14)*((((PI()*(12/12)^2)/4)-(((12/12)/2)^2*((2*ACOS((((12/12)/2)-((12/12)-(12*0.938333/12)))/((12/12)/2)))-SIN(2*ACOS((((12/12)/2)-((12/12)-(12*0.938333/12)))/((12/12)/2))))/2))/((PI()*(12/12))-((2*ACOS((((12/12)/2)-((12/12)-(12*0.938333/12)))/((12/12)/2)))*((12/12)/2))))^(2/3)*$H$22^0.5)*(((PI()*(12/12)^2)/4)-(((12/12)/2)^2*((2*ACOS((((12/12)/2)-((12/12)-(12*0.938333/12)))/((12/12)/2)))-SIN(2*ACOS((((12/12)/2)-((12/12)-(12*0.938333/12)))/((12/12)/2))))/2))</f>
        <v>0</v>
      </c>
      <c r="Q74" s="799"/>
      <c r="R74" s="799">
        <f>((1.486/Defaults!$M$15)*((((PI()*(15/12)^2)/4)-(((15/12)/2)^2*((2*ACOS((((15/12)/2)-((15/12)-(15*0.938333/12)))/((15/12)/2)))-SIN(2*ACOS((((15/12)/2)-((15/12)-(15*0.938333/12)))/((15/12)/2))))/2))/((PI()*(15/12))-((2*ACOS((((15/12)/2)-((15/12)-(15*0.938333/12)))/((15/12)/2)))*((15/12)/2))))^(2/3)*$H$22^0.5)*(((PI()*(15/12)^2)/4)-(((15/12)/2)^2*((2*ACOS((((15/12)/2)-((15/12)-(15*0.938333/12)))/((15/12)/2)))-SIN(2*ACOS((((15/12)/2)-((15/12)-(15*0.938333/12)))/((15/12)/2))))/2))</f>
        <v>0</v>
      </c>
      <c r="S74" s="37"/>
      <c r="T74" s="799">
        <f>((1.486/Defaults!$M$16)*((((PI()*(18/12)^2)/4)-(((18/12)/2)^2*((2*ACOS((((18/12)/2)-((18/12)-(18*0.938333/12)))/((18/12)/2)))-SIN(2*ACOS((((18/12)/2)-((18/12)-(18*0.938333/12)))/((18/12)/2))))/2))/((PI()*(18/12))-((2*ACOS((((18/12)/2)-((18/12)-(18*0.938333/12)))/((18/12)/2)))*((18/12)/2))))^(2/3)*$H$22^0.5)*(((PI()*(18/12)^2)/4)-(((18/12)/2)^2*((2*ACOS((((18/12)/2)-((18/12)-(18*0.938333/12)))/((18/12)/2)))-SIN(2*ACOS((((18/12)/2)-((18/12)-(18*0.938333/12)))/((18/12)/2))))/2))</f>
        <v>0</v>
      </c>
      <c r="U74" s="799"/>
      <c r="V74" s="37"/>
      <c r="W74" s="799">
        <f>((1.486/Defaults!$M$17)*((((PI()*(24/12)^2)/4)-(((24/12)/2)^2*((2*ACOS((((24/12)/2)-((24/12)-(24*0.938333/12)))/((24/12)/2)))-SIN(2*ACOS((((24/12)/2)-((24/12)-(24*0.938333/12)))/((24/12)/2))))/2))/((PI()*(24/12))-((2*ACOS((((24/12)/2)-((24/12)-(24*0.938333/12)))/((24/12)/2)))*((24/12)/2))))^(2/3)*$H$22^0.5)*(((PI()*(24/12)^2)/4)-(((24/12)/2)^2*((2*ACOS((((24/12)/2)-((24/12)-(24*0.938333/12)))/((24/12)/2)))-SIN(2*ACOS((((24/12)/2)-((24/12)-(24*0.938333/12)))/((24/12)/2))))/2))</f>
        <v>0</v>
      </c>
      <c r="X74" s="177" t="e">
        <f>IF(($F$22+$G$22)&lt;=$L74,5,IF(($F$22+$G$22)&lt;=$M74,6,IF(($F$22+$G$22)&lt;=$N74,8,IF(($F$22+$G$22)&lt;=$O74,10,IF(($F$22+$G$22)&lt;=$P74,12,IF(($F$22+$G$22)&lt;=$Q74,14,IF(($F$22+$G$22)&lt;=$R74,15,IF(($F$22+$G$22)&lt;=$S74,16,IF(($F$22+$G$22)&lt;=$T74,18,IF(($F$22+$G$22)&lt;=$U74,20,IF(($F$22+$G$22)&lt;=$V74,21,IF(($F$22+$G$22)&lt;=$W74,24,"Too Large"))))))))))))</f>
        <v>#VALUE!</v>
      </c>
    </row>
    <row r="75" spans="1:24" x14ac:dyDescent="0.2">
      <c r="A75" s="388" t="str">
        <f>IF(ISNUMBER('Tile Cut Sheet'!A26),'Tile Cut Sheet'!A26,"")</f>
        <v/>
      </c>
      <c r="B75" s="389" t="str">
        <f>IF(ISNUMBER('Tile Cut Sheet'!A26),VLOOKUP('Tile Cut Sheet'!A26,'Tile Cut Sheet'!$M$11:$R$51,3,FALSE),"")</f>
        <v/>
      </c>
      <c r="C75" s="390" t="str">
        <f>IF(IF(ISNUMBER('Tile Cut Sheet'!A26),VLOOKUP('Tile Cut Sheet'!A26,'Tile Cut Sheet'!$M$11:$R$51,4,FALSE),"")&gt;0,IF(ISNUMBER('Tile Cut Sheet'!A26),VLOOKUP('Tile Cut Sheet'!A26,'Tile Cut Sheet'!$M$11:$R$51,4,FALSE),""),"")</f>
        <v/>
      </c>
      <c r="D75" s="389" t="str">
        <f>IF(ISNUMBER('Tile Cut Sheet'!A26),VLOOKUP('Tile Cut Sheet'!A26,'Tile Cut Sheet'!$M$11:$R$51,5,FALSE),"")</f>
        <v/>
      </c>
      <c r="E75" s="391" t="str">
        <f>IF(AND(ISNUMBER('Tile Cut Sheet'!A26),ISNUMBER('Tile Cut Sheet'!D26),ISNUMBER('Tile Cut Sheet'!B26)),'Tile Cut Sheet'!B26-'Tile Cut Sheet'!D26,"")</f>
        <v/>
      </c>
      <c r="F75" s="596" t="str">
        <f>IF(ISNUMBER(E75),(VLOOKUP(A75,'Tile Cut Sheet'!$M$11:$Y$51,13,FALSE)),"")</f>
        <v/>
      </c>
      <c r="G75" s="392" t="str">
        <f>IF(ISNUMBER('Tile Cut Sheet'!A26),VLOOKUP('Tile Cut Sheet'!A26,'Tile Cut Sheet'!$M$11:$R$51,6,FALSE),"")</f>
        <v/>
      </c>
      <c r="K75" s="798" t="str">
        <f>Defaults!$L$3</f>
        <v>Dual-Wall CPT</v>
      </c>
      <c r="L75" s="37">
        <f>((1.486/Defaults!$M$3)*((((PI()*(5/12)^2)/4)-(((5/12)/2)^2*((2*ACOS((((5/12)/2)-((5/12)-(5*0.938333/12)))/((5/12)/2)))-SIN(2*ACOS((((5/12)/2)-((5/12)-(5*0.938333/12)))/((5/12)/2))))/2))/((PI()*(5/12))-((2*ACOS((((5/12)/2)-((5/12)-(5*0.938333/12)))/((5/12)/2)))*((5/12)/2))))^(2/3)*$H$22^0.5)*(((PI()*(5/12)^2)/4)-(((5/12)/2)^2*((2*ACOS((((5/12)/2)-((5/12)-(5*0.938333/12)))/((5/12)/2)))-SIN(2*ACOS((((5/12)/2)-((5/12)-(5*0.938333/12)))/((5/12)/2))))/2))</f>
        <v>0</v>
      </c>
      <c r="M75" s="799">
        <f>((1.486/Defaults!$M$3)*((((PI()*(6/12)^2)/4)-(((6/12)/2)^2*((2*ACOS((((6/12)/2)-((6/12)-(6*0.938333/12)))/((6/12)/2)))-SIN(2*ACOS((((6/12)/2)-((6/12)-(6*0.938333/12)))/((6/12)/2))))/2))/((PI()*(6/12))-((2*ACOS((((6/12)/2)-((6/12)-(6*0.938333/12)))/((6/12)/2)))*((6/12)/2))))^(2/3)*$H$22^0.5)*(((PI()*(6/12)^2)/4)-(((6/12)/2)^2*((2*ACOS((((6/12)/2)-((6/12)-(6*0.938333/12)))/((6/12)/2)))-SIN(2*ACOS((((6/12)/2)-((6/12)-(6*0.938333/12)))/((6/12)/2))))/2))</f>
        <v>0</v>
      </c>
      <c r="N75" s="799">
        <f>((1.486/Defaults!$M$3)*((((PI()*(8/12)^2)/4)-(((8/12)/2)^2*((2*ACOS((((8/12)/2)-((8/12)-(8*0.938333/12)))/((8/12)/2)))-SIN(2*ACOS((((8/12)/2)-((8/12)-(8*0.938333/12)))/((8/12)/2))))/2))/((PI()*(8/12))-((2*ACOS((((8/12)/2)-((8/12)-(8*0.938333/12)))/((8/12)/2)))*((8/12)/2))))^(2/3)*$H$22^0.5)*(((PI()*(8/12)^2)/4)-(((8/12)/2)^2*((2*ACOS((((8/12)/2)-((8/12)-(8*0.938333/12)))/((8/12)/2)))-SIN(2*ACOS((((8/12)/2)-((8/12)-(8*0.938333/12)))/((8/12)/2))))/2))</f>
        <v>0</v>
      </c>
      <c r="O75" s="799">
        <f>((1.486/Defaults!$M$3)*((((PI()*(10/12)^2)/4)-(((10/12)/2)^2*((2*ACOS((((10/12)/2)-((10/12)-(10*0.938333/12)))/((10/12)/2)))-SIN(2*ACOS((((10/12)/2)-((10/12)-(10*0.938333/12)))/((10/12)/2))))/2))/((PI()*(10/12))-((2*ACOS((((10/12)/2)-((10/12)-(10*0.938333/12)))/((10/12)/2)))*((10/12)/2))))^(2/3)*$H$22^0.5)*(((PI()*(10/12)^2)/4)-(((10/12)/2)^2*((2*ACOS((((10/12)/2)-((10/12)-(10*0.938333/12)))/((10/12)/2)))-SIN(2*ACOS((((10/12)/2)-((10/12)-(10*0.938333/12)))/((10/12)/2))))/2))</f>
        <v>0</v>
      </c>
      <c r="P75" s="799">
        <f>((1.486/Defaults!$M$3)*((((PI()*(12/12)^2)/4)-(((12/12)/2)^2*((2*ACOS((((12/12)/2)-((12/12)-(12*0.938333/12)))/((12/12)/2)))-SIN(2*ACOS((((12/12)/2)-((12/12)-(12*0.938333/12)))/((12/12)/2))))/2))/((PI()*(12/12))-((2*ACOS((((12/12)/2)-((12/12)-(12*0.938333/12)))/((12/12)/2)))*((12/12)/2))))^(2/3)*$H$22^0.5)*(((PI()*(12/12)^2)/4)-(((12/12)/2)^2*((2*ACOS((((12/12)/2)-((12/12)-(12*0.938333/12)))/((12/12)/2)))-SIN(2*ACOS((((12/12)/2)-((12/12)-(12*0.938333/12)))/((12/12)/2))))/2))</f>
        <v>0</v>
      </c>
      <c r="Q75" s="799"/>
      <c r="R75" s="799">
        <f>((1.486/Defaults!$M$3)*((((PI()*(15/12)^2)/4)-(((15/12)/2)^2*((2*ACOS((((15/12)/2)-((15/12)-(15*0.938333/12)))/((15/12)/2)))-SIN(2*ACOS((((15/12)/2)-((15/12)-(15*0.938333/12)))/((15/12)/2))))/2))/((PI()*(15/12))-((2*ACOS((((15/12)/2)-((15/12)-(15*0.938333/12)))/((15/12)/2)))*((15/12)/2))))^(2/3)*$H$22^0.5)*(((PI()*(15/12)^2)/4)-(((15/12)/2)^2*((2*ACOS((((15/12)/2)-((15/12)-(15*0.938333/12)))/((15/12)/2)))-SIN(2*ACOS((((15/12)/2)-((15/12)-(15*0.938333/12)))/((15/12)/2))))/2))</f>
        <v>0</v>
      </c>
      <c r="S75" s="799"/>
      <c r="T75" s="799">
        <f>((1.486/Defaults!$M$3)*((((PI()*(18/12)^2)/4)-(((18/12)/2)^2*((2*ACOS((((18/12)/2)-((18/12)-(18*0.938333/12)))/((18/12)/2)))-SIN(2*ACOS((((18/12)/2)-((18/12)-(18*0.938333/12)))/((18/12)/2))))/2))/((PI()*(18/12))-((2*ACOS((((18/12)/2)-((18/12)-(18*0.938333/12)))/((18/12)/2)))*((18/12)/2))))^(2/3)*$H$22^0.5)*(((PI()*(18/12)^2)/4)-(((18/12)/2)^2*((2*ACOS((((18/12)/2)-((18/12)-(18*0.938333/12)))/((18/12)/2)))-SIN(2*ACOS((((18/12)/2)-((18/12)-(18*0.938333/12)))/((18/12)/2))))/2))</f>
        <v>0</v>
      </c>
      <c r="U75" s="799"/>
      <c r="V75" s="37"/>
      <c r="W75" s="799">
        <f>((1.486/Defaults!$M$3)*((((PI()*(24/12)^2)/4)-(((24/12)/2)^2*((2*ACOS((((24/12)/2)-((24/12)-(24*0.938333/12)))/((24/12)/2)))-SIN(2*ACOS((((24/12)/2)-((24/12)-(24*0.938333/12)))/((24/12)/2))))/2))/((PI()*(24/12))-((2*ACOS((((24/12)/2)-((24/12)-(24*0.938333/12)))/((24/12)/2)))*((24/12)/2))))^(2/3)*$H$22^0.5)*(((PI()*(24/12)^2)/4)-(((24/12)/2)^2*((2*ACOS((((24/12)/2)-((24/12)-(24*0.938333/12)))/((24/12)/2)))-SIN(2*ACOS((((24/12)/2)-((24/12)-(24*0.938333/12)))/((24/12)/2))))/2))</f>
        <v>0</v>
      </c>
      <c r="X75" s="177" t="e">
        <f t="shared" ref="X75:X76" si="38">IF(($F$22+$G$22)&lt;=$L75,5,IF(($F$22+$G$22)&lt;=$M75,6,IF(($F$22+$G$22)&lt;=$N75,8,IF(($F$22+$G$22)&lt;=$O75,10,IF(($F$22+$G$22)&lt;=$P75,12,IF(($F$22+$G$22)&lt;=$Q75,14,IF(($F$22+$G$22)&lt;=$R75,15,IF(($F$22+$G$22)&lt;=$S75,16,IF(($F$22+$G$22)&lt;=$T75,18,IF(($F$22+$G$22)&lt;=$U75,20,IF(($F$22+$G$22)&lt;=$V75,21,IF(($F$22+$G$22)&lt;=$W75,24,"Too Large"))))))))))))</f>
        <v>#VALUE!</v>
      </c>
    </row>
    <row r="76" spans="1:24" x14ac:dyDescent="0.2">
      <c r="A76" s="388" t="str">
        <f>IF(ISNUMBER('Tile Cut Sheet'!A27),'Tile Cut Sheet'!A27,"")</f>
        <v/>
      </c>
      <c r="B76" s="389" t="str">
        <f>IF(ISNUMBER('Tile Cut Sheet'!A27),VLOOKUP('Tile Cut Sheet'!A27,'Tile Cut Sheet'!$M$11:$R$51,3,FALSE),"")</f>
        <v/>
      </c>
      <c r="C76" s="390" t="str">
        <f>IF(IF(ISNUMBER('Tile Cut Sheet'!A27),VLOOKUP('Tile Cut Sheet'!A27,'Tile Cut Sheet'!$M$11:$R$51,4,FALSE),"")&gt;0,IF(ISNUMBER('Tile Cut Sheet'!A27),VLOOKUP('Tile Cut Sheet'!A27,'Tile Cut Sheet'!$M$11:$R$51,4,FALSE),""),"")</f>
        <v/>
      </c>
      <c r="D76" s="389" t="str">
        <f>IF(ISNUMBER('Tile Cut Sheet'!A27),VLOOKUP('Tile Cut Sheet'!A27,'Tile Cut Sheet'!$M$11:$R$51,5,FALSE),"")</f>
        <v/>
      </c>
      <c r="E76" s="391" t="str">
        <f>IF(AND(ISNUMBER('Tile Cut Sheet'!A27),ISNUMBER('Tile Cut Sheet'!D27),ISNUMBER('Tile Cut Sheet'!B27)),'Tile Cut Sheet'!B27-'Tile Cut Sheet'!D27,"")</f>
        <v/>
      </c>
      <c r="F76" s="596" t="str">
        <f>IF(ISNUMBER(E76),(VLOOKUP(A76,'Tile Cut Sheet'!$M$11:$Y$51,13,FALSE)),"")</f>
        <v/>
      </c>
      <c r="G76" s="392" t="str">
        <f>IF(ISNUMBER('Tile Cut Sheet'!A27),VLOOKUP('Tile Cut Sheet'!A27,'Tile Cut Sheet'!$M$11:$R$51,6,FALSE),"")</f>
        <v/>
      </c>
      <c r="K76" s="798" t="str">
        <f>Defaults!$L$4</f>
        <v>Flexible DW</v>
      </c>
      <c r="L76" s="37"/>
      <c r="M76" s="37"/>
      <c r="N76" s="799">
        <f>((1.486/Defaults!$M$4)*((((PI()*(8/12)^2)/4)-(((8/12)/2)^2*((2*ACOS((((8/12)/2)-((8/12)-(8*0.938333/12)))/((8/12)/2)))-SIN(2*ACOS((((8/12)/2)-((8/12)-(8*0.938333/12)))/((8/12)/2))))/2))/((PI()*(8/12))-((2*ACOS((((8/12)/2)-((8/12)-(8*0.938333/12)))/((8/12)/2)))*((8/12)/2))))^(2/3)*$H$22^0.5)*(((PI()*(8/12)^2)/4)-(((8/12)/2)^2*((2*ACOS((((8/12)/2)-((8/12)-(8*0.938333/12)))/((8/12)/2)))-SIN(2*ACOS((((8/12)/2)-((8/12)-(8*0.938333/12)))/((8/12)/2))))/2))</f>
        <v>0</v>
      </c>
      <c r="O76" s="37"/>
      <c r="P76" s="799">
        <f>((1.486/Defaults!$M$4)*((((PI()*(12/12)^2)/4)-(((12/12)/2)^2*((2*ACOS((((12/12)/2)-((12/12)-(12*0.938333/12)))/((12/12)/2)))-SIN(2*ACOS((((12/12)/2)-((12/12)-(12*0.938333/12)))/((12/12)/2))))/2))/((PI()*(12/12))-((2*ACOS((((12/12)/2)-((12/12)-(12*0.938333/12)))/((12/12)/2)))*((12/12)/2))))^(2/3)*$H$22^0.5)*(((PI()*(12/12)^2)/4)-(((12/12)/2)^2*((2*ACOS((((12/12)/2)-((12/12)-(12*0.938333/12)))/((12/12)/2)))-SIN(2*ACOS((((12/12)/2)-((12/12)-(12*0.938333/12)))/((12/12)/2))))/2))</f>
        <v>0</v>
      </c>
      <c r="Q76" s="37"/>
      <c r="R76" s="799">
        <f>((1.486/Defaults!$M$4)*((((PI()*(15/12)^2)/4)-(((15/12)/2)^2*((2*ACOS((((15/12)/2)-((15/12)-(15*0.938333/12)))/((15/12)/2)))-SIN(2*ACOS((((15/12)/2)-((15/12)-(15*0.938333/12)))/((15/12)/2))))/2))/((PI()*(15/12))-((2*ACOS((((15/12)/2)-((15/12)-(15*0.938333/12)))/((15/12)/2)))*((15/12)/2))))^(2/3)*$H$22^0.5)*(((PI()*(15/12)^2)/4)-(((15/12)/2)^2*((2*ACOS((((15/12)/2)-((15/12)-(15*0.938333/12)))/((15/12)/2)))-SIN(2*ACOS((((15/12)/2)-((15/12)-(15*0.938333/12)))/((15/12)/2))))/2))</f>
        <v>0</v>
      </c>
      <c r="S76" s="37"/>
      <c r="T76" s="37"/>
      <c r="U76" s="37"/>
      <c r="V76" s="37"/>
      <c r="W76" s="37"/>
      <c r="X76" s="177" t="e">
        <f t="shared" si="38"/>
        <v>#VALUE!</v>
      </c>
    </row>
    <row r="77" spans="1:24" x14ac:dyDescent="0.2">
      <c r="A77" s="388" t="str">
        <f>IF(ISNUMBER('Tile Cut Sheet'!A28),'Tile Cut Sheet'!A28,"")</f>
        <v/>
      </c>
      <c r="B77" s="389" t="str">
        <f>IF(ISNUMBER('Tile Cut Sheet'!A28),VLOOKUP('Tile Cut Sheet'!A28,'Tile Cut Sheet'!$M$11:$R$51,3,FALSE),"")</f>
        <v/>
      </c>
      <c r="C77" s="390" t="str">
        <f>IF(IF(ISNUMBER('Tile Cut Sheet'!A28),VLOOKUP('Tile Cut Sheet'!A28,'Tile Cut Sheet'!$M$11:$R$51,4,FALSE),"")&gt;0,IF(ISNUMBER('Tile Cut Sheet'!A28),VLOOKUP('Tile Cut Sheet'!A28,'Tile Cut Sheet'!$M$11:$R$51,4,FALSE),""),"")</f>
        <v/>
      </c>
      <c r="D77" s="389" t="str">
        <f>IF(ISNUMBER('Tile Cut Sheet'!A28),VLOOKUP('Tile Cut Sheet'!A28,'Tile Cut Sheet'!$M$11:$R$51,5,FALSE),"")</f>
        <v/>
      </c>
      <c r="E77" s="391" t="str">
        <f>IF(AND(ISNUMBER('Tile Cut Sheet'!A28),ISNUMBER('Tile Cut Sheet'!D28),ISNUMBER('Tile Cut Sheet'!B28)),'Tile Cut Sheet'!B28-'Tile Cut Sheet'!D28,"")</f>
        <v/>
      </c>
      <c r="F77" s="596" t="str">
        <f>IF(ISNUMBER(E77),(VLOOKUP(A77,'Tile Cut Sheet'!$M$11:$Y$51,13,FALSE)),"")</f>
        <v/>
      </c>
      <c r="G77" s="392" t="str">
        <f>IF(ISNUMBER('Tile Cut Sheet'!A28),VLOOKUP('Tile Cut Sheet'!A28,'Tile Cut Sheet'!$M$11:$R$51,6,FALSE),"")</f>
        <v/>
      </c>
      <c r="K77" s="798" t="str">
        <f>Defaults!$L$5</f>
        <v>CMP-Annular</v>
      </c>
      <c r="L77" s="37"/>
      <c r="M77" s="799">
        <f>((1.486/Defaults!$M$5)*((((PI()*(6/12)^2)/4)-(((6/12)/2)^2*((2*ACOS((((6/12)/2)-((6/12)-(6*0.938333/12)))/((6/12)/2)))-SIN(2*ACOS((((6/12)/2)-((6/12)-(6*0.938333/12)))/((6/12)/2))))/2))/((PI()*(6/12))-((2*ACOS((((6/12)/2)-((6/12)-(6*0.938333/12)))/((6/12)/2)))*((6/12)/2))))^(2/3)*$H$22^0.5)*(((PI()*(6/12)^2)/4)-(((6/12)/2)^2*((2*ACOS((((6/12)/2)-((6/12)-(6*0.938333/12)))/((6/12)/2)))-SIN(2*ACOS((((6/12)/2)-((6/12)-(6*0.938333/12)))/((6/12)/2))))/2))</f>
        <v>0</v>
      </c>
      <c r="N77" s="799">
        <f>((1.486/Defaults!$M$5)*((((PI()*(8/12)^2)/4)-(((8/12)/2)^2*((2*ACOS((((8/12)/2)-((8/12)-(8*0.938333/12)))/((8/12)/2)))-SIN(2*ACOS((((8/12)/2)-((8/12)-(8*0.938333/12)))/((8/12)/2))))/2))/((PI()*(8/12))-((2*ACOS((((8/12)/2)-((8/12)-(8*0.938333/12)))/((8/12)/2)))*((8/12)/2))))^(2/3)*$H$22^0.5)*(((PI()*(8/12)^2)/4)-(((8/12)/2)^2*((2*ACOS((((8/12)/2)-((8/12)-(8*0.938333/12)))/((8/12)/2)))-SIN(2*ACOS((((8/12)/2)-((8/12)-(8*0.938333/12)))/((8/12)/2))))/2))</f>
        <v>0</v>
      </c>
      <c r="O77" s="799">
        <f>((1.486/Defaults!$M$5)*((((PI()*(10/12)^2)/4)-(((10/12)/2)^2*((2*ACOS((((10/12)/2)-((10/12)-(10*0.938333/12)))/((10/12)/2)))-SIN(2*ACOS((((10/12)/2)-((10/12)-(10*0.938333/12)))/((10/12)/2))))/2))/((PI()*(10/12))-((2*ACOS((((10/12)/2)-((10/12)-(10*0.938333/12)))/((10/12)/2)))*((10/12)/2))))^(2/3)*$H$22^0.5)*(((PI()*(10/12)^2)/4)-(((10/12)/2)^2*((2*ACOS((((10/12)/2)-((10/12)-(10*0.938333/12)))/((10/12)/2)))-SIN(2*ACOS((((10/12)/2)-((10/12)-(10*0.938333/12)))/((10/12)/2))))/2))</f>
        <v>0</v>
      </c>
      <c r="P77" s="799">
        <f>((1.486/Defaults!$M$5)*((((PI()*(12/12)^2)/4)-(((12/12)/2)^2*((2*ACOS((((12/12)/2)-((12/12)-(12*0.938333/12)))/((12/12)/2)))-SIN(2*ACOS((((12/12)/2)-((12/12)-(12*0.938333/12)))/((12/12)/2))))/2))/((PI()*(12/12))-((2*ACOS((((12/12)/2)-((12/12)-(12*0.938333/12)))/((12/12)/2)))*((12/12)/2))))^(2/3)*$H$22^0.5)*(((PI()*(12/12)^2)/4)-(((12/12)/2)^2*((2*ACOS((((12/12)/2)-((12/12)-(12*0.938333/12)))/((12/12)/2)))-SIN(2*ACOS((((12/12)/2)-((12/12)-(12*0.938333/12)))/((12/12)/2))))/2))</f>
        <v>0</v>
      </c>
      <c r="Q77" s="799"/>
      <c r="R77" s="799">
        <f>((1.486/Defaults!$M$5)*((((PI()*(15/12)^2)/4)-(((15/12)/2)^2*((2*ACOS((((15/12)/2)-((15/12)-(15*0.938333/12)))/((15/12)/2)))-SIN(2*ACOS((((15/12)/2)-((15/12)-(15*0.938333/12)))/((15/12)/2))))/2))/((PI()*(15/12))-((2*ACOS((((15/12)/2)-((15/12)-(15*0.938333/12)))/((15/12)/2)))*((15/12)/2))))^(2/3)*$H$22^0.5)*(((PI()*(15/12)^2)/4)-(((15/12)/2)^2*((2*ACOS((((15/12)/2)-((15/12)-(15*0.938333/12)))/((15/12)/2)))-SIN(2*ACOS((((15/12)/2)-((15/12)-(15*0.938333/12)))/((15/12)/2))))/2))</f>
        <v>0</v>
      </c>
      <c r="S77" s="799"/>
      <c r="T77" s="799">
        <f>((1.486/Defaults!$M$5)*((((PI()*(18/12)^2)/4)-(((18/12)/2)^2*((2*ACOS((((18/12)/2)-((18/12)-(18*0.938333/12)))/((18/12)/2)))-SIN(2*ACOS((((18/12)/2)-((18/12)-(18*0.938333/12)))/((18/12)/2))))/2))/((PI()*(18/12))-((2*ACOS((((18/12)/2)-((18/12)-(18*0.938333/12)))/((18/12)/2)))*((18/12)/2))))^(2/3)*$H$22^0.5)*(((PI()*(18/12)^2)/4)-(((18/12)/2)^2*((2*ACOS((((18/12)/2)-((18/12)-(18*0.938333/12)))/((18/12)/2)))-SIN(2*ACOS((((18/12)/2)-((18/12)-(18*0.938333/12)))/((18/12)/2))))/2))</f>
        <v>0</v>
      </c>
      <c r="U77" s="799"/>
      <c r="V77" s="37"/>
      <c r="W77" s="799">
        <f>((1.486/Defaults!$M$5)*((((PI()*(24/12)^2)/4)-(((24/12)/2)^2*((2*ACOS((((24/12)/2)-((24/12)-(24*0.938333/12)))/((24/12)/2)))-SIN(2*ACOS((((24/12)/2)-((24/12)-(24*0.938333/12)))/((24/12)/2))))/2))/((PI()*(24/12))-((2*ACOS((((24/12)/2)-((24/12)-(24*0.938333/12)))/((24/12)/2)))*((24/12)/2))))^(2/3)*$H$22^0.5)*(((PI()*(24/12)^2)/4)-(((24/12)/2)^2*((2*ACOS((((24/12)/2)-((24/12)-(24*0.938333/12)))/((24/12)/2)))-SIN(2*ACOS((((24/12)/2)-((24/12)-(24*0.938333/12)))/((24/12)/2))))/2))</f>
        <v>0</v>
      </c>
      <c r="X77" s="177" t="e">
        <f>IF(($F$22+$G$22)&lt;=$L77,5,IF(($F$22+$G$22)&lt;=$M77,6,IF(($F$22+$G$22)&lt;=$N77,8,IF(($F$22+$G$22)&lt;=$O77,10,IF(($F$22+$G$22)&lt;=$P77,12,IF(($F$22+$G$22)&lt;=$Q77,14,IF(($F$22+$G$22)&lt;=$R77,15,IF(($F$22+$G$22)&lt;=$S77,16,IF(($F$22+$G$22)&lt;=$T77,18,IF(($F$22+$G$22)&lt;=$U77,20,IF(($F$22+$G$22)&lt;=$V77,21,IF(($F$22+$G$22)&lt;=$W77,24,"Too Large"))))))))))))</f>
        <v>#VALUE!</v>
      </c>
    </row>
    <row r="78" spans="1:24" x14ac:dyDescent="0.2">
      <c r="A78" s="388" t="str">
        <f>IF(ISNUMBER('Tile Cut Sheet'!A29),'Tile Cut Sheet'!A29,"")</f>
        <v/>
      </c>
      <c r="B78" s="389" t="str">
        <f>IF(ISNUMBER('Tile Cut Sheet'!A29),VLOOKUP('Tile Cut Sheet'!A29,'Tile Cut Sheet'!$M$11:$R$51,3,FALSE),"")</f>
        <v/>
      </c>
      <c r="C78" s="390" t="str">
        <f>IF(IF(ISNUMBER('Tile Cut Sheet'!A29),VLOOKUP('Tile Cut Sheet'!A29,'Tile Cut Sheet'!$M$11:$R$51,4,FALSE),"")&gt;0,IF(ISNUMBER('Tile Cut Sheet'!A29),VLOOKUP('Tile Cut Sheet'!A29,'Tile Cut Sheet'!$M$11:$R$51,4,FALSE),""),"")</f>
        <v/>
      </c>
      <c r="D78" s="389" t="str">
        <f>IF(ISNUMBER('Tile Cut Sheet'!A29),VLOOKUP('Tile Cut Sheet'!A29,'Tile Cut Sheet'!$M$11:$R$51,5,FALSE),"")</f>
        <v/>
      </c>
      <c r="E78" s="391" t="str">
        <f>IF(AND(ISNUMBER('Tile Cut Sheet'!A29),ISNUMBER('Tile Cut Sheet'!D29),ISNUMBER('Tile Cut Sheet'!B29)),'Tile Cut Sheet'!B29-'Tile Cut Sheet'!D29,"")</f>
        <v/>
      </c>
      <c r="F78" s="596" t="str">
        <f>IF(ISNUMBER(E78),(VLOOKUP(A78,'Tile Cut Sheet'!$M$11:$Y$51,13,FALSE)),"")</f>
        <v/>
      </c>
      <c r="G78" s="392" t="str">
        <f>IF(ISNUMBER('Tile Cut Sheet'!A29),VLOOKUP('Tile Cut Sheet'!A29,'Tile Cut Sheet'!$M$11:$R$51,6,FALSE),"")</f>
        <v/>
      </c>
      <c r="K78" s="803" t="str">
        <f>Defaults!$L$6</f>
        <v>CMP-Helical</v>
      </c>
      <c r="L78" s="37"/>
      <c r="M78" s="799">
        <f>((1.486/Defaults!$M$6)*((((PI()*(6/12)^2)/4)-(((6/12)/2)^2*((2*ACOS((((6/12)/2)-((6/12)-(6*0.938333/12)))/((6/12)/2)))-SIN(2*ACOS((((6/12)/2)-((6/12)-(6*0.938333/12)))/((6/12)/2))))/2))/((PI()*(6/12))-((2*ACOS((((6/12)/2)-((6/12)-(6*0.938333/12)))/((6/12)/2)))*((6/12)/2))))^(2/3)*$H$22^0.5)*(((PI()*(6/12)^2)/4)-(((6/12)/2)^2*((2*ACOS((((6/12)/2)-((6/12)-(6*0.938333/12)))/((6/12)/2)))-SIN(2*ACOS((((6/12)/2)-((6/12)-(6*0.938333/12)))/((6/12)/2))))/2))</f>
        <v>0</v>
      </c>
      <c r="N78" s="799">
        <f>((1.486/Defaults!$M$6)*((((PI()*(8/12)^2)/4)-(((8/12)/2)^2*((2*ACOS((((8/12)/2)-((8/12)-(8*0.938333/12)))/((8/12)/2)))-SIN(2*ACOS((((8/12)/2)-((8/12)-(8*0.938333/12)))/((8/12)/2))))/2))/((PI()*(8/12))-((2*ACOS((((8/12)/2)-((8/12)-(8*0.938333/12)))/((8/12)/2)))*((8/12)/2))))^(2/3)*$H$22^0.5)*(((PI()*(8/12)^2)/4)-(((8/12)/2)^2*((2*ACOS((((8/12)/2)-((8/12)-(8*0.938333/12)))/((8/12)/2)))-SIN(2*ACOS((((8/12)/2)-((8/12)-(8*0.938333/12)))/((8/12)/2))))/2))</f>
        <v>0</v>
      </c>
      <c r="O78" s="799">
        <f>((1.486/Defaults!$M$6)*((((PI()*(10/12)^2)/4)-(((10/12)/2)^2*((2*ACOS((((10/12)/2)-((10/12)-(10*0.938333/12)))/((10/12)/2)))-SIN(2*ACOS((((10/12)/2)-((10/12)-(10*0.938333/12)))/((10/12)/2))))/2))/((PI()*(10/12))-((2*ACOS((((10/12)/2)-((10/12)-(10*0.938333/12)))/((10/12)/2)))*((10/12)/2))))^(2/3)*$H$22^0.5)*(((PI()*(10/12)^2)/4)-(((10/12)/2)^2*((2*ACOS((((10/12)/2)-((10/12)-(10*0.938333/12)))/((10/12)/2)))-SIN(2*ACOS((((10/12)/2)-((10/12)-(10*0.938333/12)))/((10/12)/2))))/2))</f>
        <v>0</v>
      </c>
      <c r="P78" s="799">
        <f>((1.486/Defaults!$M$6)*((((PI()*(12/12)^2)/4)-(((12/12)/2)^2*((2*ACOS((((12/12)/2)-((12/12)-(12*0.938333/12)))/((12/12)/2)))-SIN(2*ACOS((((12/12)/2)-((12/12)-(12*0.938333/12)))/((12/12)/2))))/2))/((PI()*(12/12))-((2*ACOS((((12/12)/2)-((12/12)-(12*0.938333/12)))/((12/12)/2)))*((12/12)/2))))^(2/3)*$H$22^0.5)*(((PI()*(12/12)^2)/4)-(((12/12)/2)^2*((2*ACOS((((12/12)/2)-((12/12)-(12*0.938333/12)))/((12/12)/2)))-SIN(2*ACOS((((12/12)/2)-((12/12)-(12*0.938333/12)))/((12/12)/2))))/2))</f>
        <v>0</v>
      </c>
      <c r="Q78" s="799"/>
      <c r="R78" s="799">
        <f>((1.486/Defaults!$M$6)*((((PI()*(15/12)^2)/4)-(((15/12)/2)^2*((2*ACOS((((15/12)/2)-((15/12)-(15*0.938333/12)))/((15/12)/2)))-SIN(2*ACOS((((15/12)/2)-((15/12)-(15*0.938333/12)))/((15/12)/2))))/2))/((PI()*(15/12))-((2*ACOS((((15/12)/2)-((15/12)-(15*0.938333/12)))/((15/12)/2)))*((15/12)/2))))^(2/3)*$H$22^0.5)*(((PI()*(15/12)^2)/4)-(((15/12)/2)^2*((2*ACOS((((15/12)/2)-((15/12)-(15*0.938333/12)))/((15/12)/2)))-SIN(2*ACOS((((15/12)/2)-((15/12)-(15*0.938333/12)))/((15/12)/2))))/2))</f>
        <v>0</v>
      </c>
      <c r="S78" s="799"/>
      <c r="T78" s="799">
        <f>((1.486/Defaults!$M$6)*((((PI()*(18/12)^2)/4)-(((18/12)/2)^2*((2*ACOS((((18/12)/2)-((18/12)-(18*0.938333/12)))/((18/12)/2)))-SIN(2*ACOS((((18/12)/2)-((18/12)-(18*0.938333/12)))/((18/12)/2))))/2))/((PI()*(18/12))-((2*ACOS((((18/12)/2)-((18/12)-(18*0.938333/12)))/((18/12)/2)))*((18/12)/2))))^(2/3)*$H$22^0.5)*(((PI()*(18/12)^2)/4)-(((18/12)/2)^2*((2*ACOS((((18/12)/2)-((18/12)-(18*0.938333/12)))/((18/12)/2)))-SIN(2*ACOS((((18/12)/2)-((18/12)-(18*0.938333/12)))/((18/12)/2))))/2))</f>
        <v>0</v>
      </c>
      <c r="U78" s="799"/>
      <c r="V78" s="37"/>
      <c r="W78" s="799">
        <f>((1.486/Defaults!$M$6)*((((PI()*(24/12)^2)/4)-(((24/12)/2)^2*((2*ACOS((((24/12)/2)-((24/12)-(24*0.938333/12)))/((24/12)/2)))-SIN(2*ACOS((((24/12)/2)-((24/12)-(24*0.938333/12)))/((24/12)/2))))/2))/((PI()*(24/12))-((2*ACOS((((24/12)/2)-((24/12)-(24*0.938333/12)))/((24/12)/2)))*((24/12)/2))))^(2/3)*$H$22^0.5)*(((PI()*(24/12)^2)/4)-(((24/12)/2)^2*((2*ACOS((((24/12)/2)-((24/12)-(24*0.938333/12)))/((24/12)/2)))-SIN(2*ACOS((((24/12)/2)-((24/12)-(24*0.938333/12)))/((24/12)/2))))/2))</f>
        <v>0</v>
      </c>
      <c r="X78" s="177" t="e">
        <f>IF(($F$22+$G$22)&lt;=$L78,5,IF(($F$22+$G$22)&lt;=$M78,6,IF(($F$22+$G$22)&lt;=$N78,8,IF(($F$22+$G$22)&lt;=$O78,10,IF(($F$22+$G$22)&lt;=$P78,12,IF(($F$22+$G$22)&lt;=$Q78,14,IF(($F$22+$G$22)&lt;=$R78,15,IF(($F$22+$G$22)&lt;=$S78,16,IF(($F$22+$G$22)&lt;=$T78,18,IF(($F$22+$G$22)&lt;=$U78,20,IF(($F$22+$G$22)&lt;=$V78,21,IF(($F$22+$G$22)&lt;=$W78,24,"Too Large"))))))))))))</f>
        <v>#VALUE!</v>
      </c>
    </row>
    <row r="79" spans="1:24" x14ac:dyDescent="0.2">
      <c r="A79" s="388" t="str">
        <f>IF(ISNUMBER('Tile Cut Sheet'!A30),'Tile Cut Sheet'!A30,"")</f>
        <v/>
      </c>
      <c r="B79" s="389" t="str">
        <f>IF(ISNUMBER('Tile Cut Sheet'!A30),VLOOKUP('Tile Cut Sheet'!A30,'Tile Cut Sheet'!$M$11:$R$51,3,FALSE),"")</f>
        <v/>
      </c>
      <c r="C79" s="390" t="str">
        <f>IF(IF(ISNUMBER('Tile Cut Sheet'!A30),VLOOKUP('Tile Cut Sheet'!A30,'Tile Cut Sheet'!$M$11:$R$51,4,FALSE),"")&gt;0,IF(ISNUMBER('Tile Cut Sheet'!A30),VLOOKUP('Tile Cut Sheet'!A30,'Tile Cut Sheet'!$M$11:$R$51,4,FALSE),""),"")</f>
        <v/>
      </c>
      <c r="D79" s="389" t="str">
        <f>IF(ISNUMBER('Tile Cut Sheet'!A30),VLOOKUP('Tile Cut Sheet'!A30,'Tile Cut Sheet'!$M$11:$R$51,5,FALSE),"")</f>
        <v/>
      </c>
      <c r="E79" s="391" t="str">
        <f>IF(AND(ISNUMBER('Tile Cut Sheet'!A30),ISNUMBER('Tile Cut Sheet'!D30),ISNUMBER('Tile Cut Sheet'!B30)),'Tile Cut Sheet'!B30-'Tile Cut Sheet'!D30,"")</f>
        <v/>
      </c>
      <c r="F79" s="596" t="str">
        <f>IF(ISNUMBER(E79),(VLOOKUP(A79,'Tile Cut Sheet'!$M$11:$Y$51,13,FALSE)),"")</f>
        <v/>
      </c>
      <c r="G79" s="392" t="str">
        <f>IF(ISNUMBER('Tile Cut Sheet'!A30),VLOOKUP('Tile Cut Sheet'!A30,'Tile Cut Sheet'!$M$11:$R$51,6,FALSE),"")</f>
        <v/>
      </c>
      <c r="K79" s="798" t="str">
        <f>Defaults!$L$7</f>
        <v>PVC</v>
      </c>
      <c r="L79" s="37">
        <f>((1.486/Defaults!$M$7)*((((PI()*(5/12)^2)/4)-(((5/12)/2)^2*((2*ACOS((((5/12)/2)-((5/12)-(5*0.938333/12)))/((5/12)/2)))-SIN(2*ACOS((((5/12)/2)-((5/12)-(5*0.938333/12)))/((5/12)/2))))/2))/((PI()*(5/12))-((2*ACOS((((5/12)/2)-((5/12)-(5*0.938333/12)))/((5/12)/2)))*((5/12)/2))))^(2/3)*$H$22^0.5)*(((PI()*(5/12)^2)/4)-(((5/12)/2)^2*((2*ACOS((((5/12)/2)-((5/12)-(5*0.938333/12)))/((5/12)/2)))-SIN(2*ACOS((((5/12)/2)-((5/12)-(5*0.938333/12)))/((5/12)/2))))/2))</f>
        <v>0</v>
      </c>
      <c r="M79" s="799">
        <f>((1.486/Defaults!$M$7)*((((PI()*(6/12)^2)/4)-(((6/12)/2)^2*((2*ACOS((((6/12)/2)-((6/12)-(6*0.938333/12)))/((6/12)/2)))-SIN(2*ACOS((((6/12)/2)-((6/12)-(6*0.938333/12)))/((6/12)/2))))/2))/((PI()*(6/12))-((2*ACOS((((6/12)/2)-((6/12)-(6*0.938333/12)))/((6/12)/2)))*((6/12)/2))))^(2/3)*$H$22^0.5)*(((PI()*(6/12)^2)/4)-(((6/12)/2)^2*((2*ACOS((((6/12)/2)-((6/12)-(6*0.938333/12)))/((6/12)/2)))-SIN(2*ACOS((((6/12)/2)-((6/12)-(6*0.938333/12)))/((6/12)/2))))/2))</f>
        <v>0</v>
      </c>
      <c r="N79" s="799">
        <f>((1.486/Defaults!$M$7)*((((PI()*(8/12)^2)/4)-(((8/12)/2)^2*((2*ACOS((((8/12)/2)-((8/12)-(8*0.938333/12)))/((8/12)/2)))-SIN(2*ACOS((((8/12)/2)-((8/12)-(8*0.938333/12)))/((8/12)/2))))/2))/((PI()*(8/12))-((2*ACOS((((8/12)/2)-((8/12)-(8*0.938333/12)))/((8/12)/2)))*((8/12)/2))))^(2/3)*$H$22^0.5)*(((PI()*(8/12)^2)/4)-(((8/12)/2)^2*((2*ACOS((((8/12)/2)-((8/12)-(8*0.938333/12)))/((8/12)/2)))-SIN(2*ACOS((((8/12)/2)-((8/12)-(8*0.938333/12)))/((8/12)/2))))/2))</f>
        <v>0</v>
      </c>
      <c r="O79" s="799">
        <f>((1.486/Defaults!$M$7)*((((PI()*(9.98/12)^2)/4)-(((9.98/12)/2)^2*((2*ACOS((((9.98/12)/2)-((9.98/12)-(9.98*0.938333/12)))/((9.98/12)/2)))-SIN(2*ACOS((((9.98/12)/2)-((9.98/12)-(9.98*0.938333/12)))/((9.98/12)/2))))/2))/((PI()*(9.98/12))-((2*ACOS((((9.98/12)/2)-((9.98/12)-(9.98*0.938333/12)))/((9.98/12)/2)))*((9.98/12)/2))))^(2/3)*$H$22^0.5)*(((PI()*(9.98/12)^2)/4)-(((9.98/12)/2)^2*((2*ACOS((((9.98/12)/2)-((9.98/12)-(9.98*0.938333/12)))/((9.98/12)/2)))-SIN(2*ACOS((((9.98/12)/2)-((9.98/12)-(9.98*0.938333/12)))/((9.98/12)/2))))/2))</f>
        <v>0</v>
      </c>
      <c r="P79" s="799">
        <f>((1.486/Defaults!$M$7)*((((PI()*(11.89/12)^2)/4)-(((11.89/12)/2)^2*((2*ACOS((((11.89/12)/2)-((11.89/12)-(11.89*0.938333/12)))/((11.89/12)/2)))-SIN(2*ACOS((((11.89/12)/2)-((11.89/12)-(11.89*0.938333/12)))/((11.89/12)/2))))/2))/((PI()*(11.89/12))-((2*ACOS((((11.89/12)/2)-((11.89/12)-(11.89*0.938333/12)))/((11.89/12)/2)))*((11.89/12)/2))))^(2/3)*$H$22^0.5)*(((PI()*(11.89/12)^2)/4)-(((11.89/12)/2)^2*((2*ACOS((((11.89/12)/2)-((11.89/12)-(11.89*0.938333/12)))/((11.89/12)/2)))-SIN(2*ACOS((((11.89/12)/2)-((11.89/12)-(11.89*0.938333/12)))/((11.89/12)/2))))/2))</f>
        <v>0</v>
      </c>
      <c r="Q79" s="799">
        <f>((1.486/Defaults!$M$7)*((((PI()*(13.07/12)^2)/4)-(((13.07/12)/2)^2*((2*ACOS((((13.07/12)/2)-((13.07/12)-(13.07*0.938333/12)))/((13.07/12)/2)))-SIN(2*ACOS((((13.07/12)/2)-((13.07/12)-(13.07*0.938333/12)))/((13.07/12)/2))))/2))/((PI()*(13.07/12))-((2*ACOS((((13.07/12)/2)-((13.07/12)-(13.07*0.938333/12)))/((13.07/12)/2)))*((13.07/12)/2))))^(2/3)*$H$22^0.5)*(((PI()*(13.07/12)^2)/4)-(((13.07/12)/2)^2*((2*ACOS((((13.07/12)/2)-((13.07/12)-(13.07*0.938333/12)))/((13.07/12)/2)))-SIN(2*ACOS((((13.07/12)/2)-((13.07/12)-(13.07*0.938333/12)))/((13.07/12)/2))))/2))</f>
        <v>0</v>
      </c>
      <c r="R79" s="799"/>
      <c r="S79" s="799">
        <f>((1.486/Defaults!$M$7)*((((PI()*(14.94/12)^2)/4)-(((14.94/12)/2)^2*((2*ACOS((((14.94/12)/2)-((14.94/12)-(14.94*0.938333/12)))/((14.94/12)/2)))-SIN(2*ACOS((((14.94/12)/2)-((14.94/12)-(14.94*0.938333/12)))/((14.94/12)/2))))/2))/((PI()*(14.94/12))-((2*ACOS((((14.94/12)/2)-((14.94/12)-(14.94*0.938333/12)))/((14.94/12)/2)))*((14.94/12)/2))))^(2/3)*$H$22^0.5)*(((PI()*(14.94/12)^2)/4)-(((14.94/12)/2)^2*((2*ACOS((((14.94/12)/2)-((14.94/12)-(14.94*0.938333/12)))/((14.94/12)/2)))-SIN(2*ACOS((((14.94/12)/2)-((14.94/12)-(14.94*0.938333/12)))/((14.94/12)/2))))/2))</f>
        <v>0</v>
      </c>
      <c r="T79" s="799">
        <f>((1.486/Defaults!$M$7)*((((PI()*(16.8/12)^2)/4)-(((16.8/12)/2)^2*((2*ACOS((((16.8/12)/2)-((16.8/12)-(16.8*0.938333/12)))/((16.8/12)/2)))-SIN(2*ACOS((((16.8/12)/2)-((16.8/12)-(16.8*0.938333/12)))/((16.8/12)/2))))/2))/((PI()*(16.8/12))-((2*ACOS((((16.8/12)/2)-((16.8/12)-(16.8*0.938333/12)))/((16.8/12)/2)))*((16.8/12)/2))))^(2/3)*$H$22^0.5)*(((PI()*(16.8/12)^2)/4)-(((16.8/12)/2)^2*((2*ACOS((((16.8/12)/2)-((16.8/12)-(16.8*0.938333/12)))/((16.8/12)/2)))-SIN(2*ACOS((((16.8/12)/2)-((16.8/12)-(16.8*0.938333/12)))/((16.8/12)/2))))/2))</f>
        <v>0</v>
      </c>
      <c r="U79" s="799">
        <f>((1.486/Defaults!$M$7)*((((PI()*(18.74/12)^2)/4)-(((18.74/12)/2)^2*((2*ACOS((((18.74/12)/2)-((18.74/12)-(18.74*0.938333/12)))/((18.74/12)/2)))-SIN(2*ACOS((((18.74/12)/2)-((18.74/12)-(18.74*0.938333/12)))/((18.74/12)/2))))/2))/((PI()*(18.74/12))-((2*ACOS((((18.74/12)/2)-((18.74/12)-(18.74*0.938333/12)))/((18.74/12)/2)))*((18.74/12)/2))))^(2/3)*$H$22^0.5)*(((PI()*(18.74/12)^2)/4)-(((18.74/12)/2)^2*((2*ACOS((((18.74/12)/2)-((18.74/12)-(18.74*0.938333/12)))/((18.74/12)/2)))-SIN(2*ACOS((((18.74/12)/2)-((18.74/12)-(18.74*0.938333/12)))/((18.74/12)/2))))/2))</f>
        <v>0</v>
      </c>
      <c r="V79" s="37"/>
      <c r="W79" s="799">
        <f>((1.486/Defaults!$M$7)*((((PI()*(22.54/12)^2)/4)-(((22.54/12)/2)^2*((2*ACOS((((22.54/12)/2)-((22.54/12)-(22.54*0.938333/12)))/((22.54/12)/2)))-SIN(2*ACOS((((22.54/12)/2)-((22.54/12)-(22.54*0.938333/12)))/((22.54/12)/2))))/2))/((PI()*(22.54/12))-((2*ACOS((((22.54/12)/2)-((22.54/12)-(22.54*0.938333/12)))/((22.54/12)/2)))*((22.54/12)/2))))^(2/3)*$H$22^0.5)*(((PI()*(22.54/12)^2)/4)-(((22.54/12)/2)^2*((2*ACOS((((22.54/12)/2)-((22.54/12)-(22.54*0.938333/12)))/((22.54/12)/2)))-SIN(2*ACOS((((22.54/12)/2)-((22.54/12)-(22.54*0.938333/12)))/((22.54/12)/2))))/2))</f>
        <v>0</v>
      </c>
      <c r="X79" s="177" t="e">
        <f>IF(($F$22+$G$22)&lt;=$L79,5,IF(($F$22+$G$22)&lt;=$M79,6,IF(($F$22+$G$22)&lt;=$N79,8,IF(($F$22+$G$22)&lt;=$O79,10,IF(($F$22+$G$22)&lt;=$P79,12,IF(($F$22+$G$22)&lt;=$Q79,14,IF(($F$22+$G$22)&lt;=$R79,15,IF(($F$22+$G$22)&lt;=$S79,16,IF(($F$22+$G$22)&lt;=$T79,18,IF(($F$22+$G$22)&lt;=$U79,20,IF(($F$22+$G$22)&lt;=$V79,21,IF(($F$22+$G$22)&lt;=$W79,24,"Too Large"))))))))))))</f>
        <v>#VALUE!</v>
      </c>
    </row>
    <row r="80" spans="1:24" x14ac:dyDescent="0.2">
      <c r="A80" s="388" t="str">
        <f>IF(ISNUMBER('Tile Cut Sheet'!A31),'Tile Cut Sheet'!A31,"")</f>
        <v/>
      </c>
      <c r="B80" s="389" t="str">
        <f>IF(ISNUMBER('Tile Cut Sheet'!A31),VLOOKUP('Tile Cut Sheet'!A31,'Tile Cut Sheet'!$M$11:$R$51,3,FALSE),"")</f>
        <v/>
      </c>
      <c r="C80" s="390" t="str">
        <f>IF(IF(ISNUMBER('Tile Cut Sheet'!A31),VLOOKUP('Tile Cut Sheet'!A31,'Tile Cut Sheet'!$M$11:$R$51,4,FALSE),"")&gt;0,IF(ISNUMBER('Tile Cut Sheet'!A31),VLOOKUP('Tile Cut Sheet'!A31,'Tile Cut Sheet'!$M$11:$R$51,4,FALSE),""),"")</f>
        <v/>
      </c>
      <c r="D80" s="389" t="str">
        <f>IF(ISNUMBER('Tile Cut Sheet'!A31),VLOOKUP('Tile Cut Sheet'!A31,'Tile Cut Sheet'!$M$11:$R$51,5,FALSE),"")</f>
        <v/>
      </c>
      <c r="E80" s="391" t="str">
        <f>IF(AND(ISNUMBER('Tile Cut Sheet'!A31),ISNUMBER('Tile Cut Sheet'!D31),ISNUMBER('Tile Cut Sheet'!B31)),'Tile Cut Sheet'!B31-'Tile Cut Sheet'!D31,"")</f>
        <v/>
      </c>
      <c r="F80" s="596" t="str">
        <f>IF(ISNUMBER(E80),(VLOOKUP(A80,'Tile Cut Sheet'!$M$11:$Y$51,13,FALSE)),"")</f>
        <v/>
      </c>
      <c r="G80" s="392" t="str">
        <f>IF(ISNUMBER('Tile Cut Sheet'!A31),VLOOKUP('Tile Cut Sheet'!A31,'Tile Cut Sheet'!$M$11:$R$51,6,FALSE),"")</f>
        <v/>
      </c>
      <c r="K80" s="800" t="str">
        <f>Defaults!$L$8</f>
        <v>Concrete</v>
      </c>
      <c r="L80" s="70">
        <f>((1.486/Defaults!$M$8)*((((PI()*(5/12)^2)/4)-(((5/12)/2)^2*((2*ACOS((((5/12)/2)-((5/12)-(5*0.938333/12)))/((5/12)/2)))-SIN(2*ACOS((((5/12)/2)-((5/12)-(5*0.938333/12)))/((5/12)/2))))/2))/((PI()*(5/12))-((2*ACOS((((5/12)/2)-((5/12)-(5*0.938333/12)))/((5/12)/2)))*((5/12)/2))))^(2/3)*$H$22^0.5)*(((PI()*(5/12)^2)/4)-(((5/12)/2)^2*((2*ACOS((((5/12)/2)-((5/12)-(5*0.938333/12)))/((5/12)/2)))-SIN(2*ACOS((((5/12)/2)-((5/12)-(5*0.938333/12)))/((5/12)/2))))/2))</f>
        <v>0</v>
      </c>
      <c r="M80" s="801">
        <f>((1.486/Defaults!$M$8)*((((PI()*(6/12)^2)/4)-(((6/12)/2)^2*((2*ACOS((((6/12)/2)-((6/12)-(6*0.938333/12)))/((6/12)/2)))-SIN(2*ACOS((((6/12)/2)-((6/12)-(6*0.938333/12)))/((6/12)/2))))/2))/((PI()*(6/12))-((2*ACOS((((6/12)/2)-((6/12)-(6*0.938333/12)))/((6/12)/2)))*((6/12)/2))))^(2/3)*$H$22^0.5)*(((PI()*(6/12)^2)/4)-(((6/12)/2)^2*((2*ACOS((((6/12)/2)-((6/12)-(6*0.938333/12)))/((6/12)/2)))-SIN(2*ACOS((((6/12)/2)-((6/12)-(6*0.938333/12)))/((6/12)/2))))/2))</f>
        <v>0</v>
      </c>
      <c r="N80" s="801">
        <f>((1.486/Defaults!$M$8)*((((PI()*(8/12)^2)/4)-(((8/12)/2)^2*((2*ACOS((((8/12)/2)-((8/12)-(8*0.938333/12)))/((8/12)/2)))-SIN(2*ACOS((((8/12)/2)-((8/12)-(8*0.938333/12)))/((8/12)/2))))/2))/((PI()*(8/12))-((2*ACOS((((8/12)/2)-((8/12)-(8*0.938333/12)))/((8/12)/2)))*((8/12)/2))))^(2/3)*$H$22^0.5)*(((PI()*(8/12)^2)/4)-(((8/12)/2)^2*((2*ACOS((((8/12)/2)-((8/12)-(8*0.938333/12)))/((8/12)/2)))-SIN(2*ACOS((((8/12)/2)-((8/12)-(8*0.938333/12)))/((8/12)/2))))/2))</f>
        <v>0</v>
      </c>
      <c r="O80" s="801">
        <f>((1.486/Defaults!$M$8)*((((PI()*(10/12)^2)/4)-(((10/12)/2)^2*((2*ACOS((((10/12)/2)-((10/12)-(10*0.938333/12)))/((10/12)/2)))-SIN(2*ACOS((((10/12)/2)-((10/12)-(10*0.938333/12)))/((10/12)/2))))/2))/((PI()*(10/12))-((2*ACOS((((10/12)/2)-((10/12)-(10*0.938333/12)))/((10/12)/2)))*((10/12)/2))))^(2/3)*$H$22^0.5)*(((PI()*(10/12)^2)/4)-(((10/12)/2)^2*((2*ACOS((((10/12)/2)-((10/12)-(10*0.938333/12)))/((10/12)/2)))-SIN(2*ACOS((((10/12)/2)-((10/12)-(10*0.938333/12)))/((10/12)/2))))/2))</f>
        <v>0</v>
      </c>
      <c r="P80" s="801">
        <f>((1.486/Defaults!$M$8)*((((PI()*(12/12)^2)/4)-(((12/12)/2)^2*((2*ACOS((((12/12)/2)-((12/12)-(12*0.938333/12)))/((12/12)/2)))-SIN(2*ACOS((((12/12)/2)-((12/12)-(12*0.938333/12)))/((12/12)/2))))/2))/((PI()*(12/12))-((2*ACOS((((12/12)/2)-((12/12)-(12*0.938333/12)))/((12/12)/2)))*((12/12)/2))))^(2/3)*$H$22^0.5)*(((PI()*(12/12)^2)/4)-(((12/12)/2)^2*((2*ACOS((((12/12)/2)-((12/12)-(12*0.938333/12)))/((12/12)/2)))-SIN(2*ACOS((((12/12)/2)-((12/12)-(12*0.938333/12)))/((12/12)/2))))/2))</f>
        <v>0</v>
      </c>
      <c r="Q80" s="801"/>
      <c r="R80" s="801">
        <f>((1.486/Defaults!$M$8)*((((PI()*(15/12)^2)/4)-(((15/12)/2)^2*((2*ACOS((((15/12)/2)-((15/12)-(15*0.938333/12)))/((15/12)/2)))-SIN(2*ACOS((((15/12)/2)-((15/12)-(15*0.938333/12)))/((15/12)/2))))/2))/((PI()*(15/12))-((2*ACOS((((15/12)/2)-((15/12)-(15*0.938333/12)))/((15/12)/2)))*((15/12)/2))))^(2/3)*$H$22^0.5)*(((PI()*(15/12)^2)/4)-(((15/12)/2)^2*((2*ACOS((((15/12)/2)-((15/12)-(15*0.938333/12)))/((15/12)/2)))-SIN(2*ACOS((((15/12)/2)-((15/12)-(15*0.938333/12)))/((15/12)/2))))/2))</f>
        <v>0</v>
      </c>
      <c r="S80" s="801"/>
      <c r="T80" s="801">
        <f>((1.486/Defaults!$M$8)*((((PI()*(18/12)^2)/4)-(((18/12)/2)^2*((2*ACOS((((18/12)/2)-((18/12)-(18*0.938333/12)))/((18/12)/2)))-SIN(2*ACOS((((18/12)/2)-((18/12)-(18*0.938333/12)))/((18/12)/2))))/2))/((PI()*(18/12))-((2*ACOS((((18/12)/2)-((18/12)-(18*0.938333/12)))/((18/12)/2)))*((18/12)/2))))^(2/3)*$H$22^0.5)*(((PI()*(18/12)^2)/4)-(((18/12)/2)^2*((2*ACOS((((18/12)/2)-((18/12)-(18*0.938333/12)))/((18/12)/2)))-SIN(2*ACOS((((18/12)/2)-((18/12)-(18*0.938333/12)))/((18/12)/2))))/2))</f>
        <v>0</v>
      </c>
      <c r="U80" s="801"/>
      <c r="V80" s="801">
        <f>((1.486/Defaults!$M$8)*((((PI()*(21/12)^2)/4)-(((21/12)/2)^2*((2*ACOS((((21/12)/2)-((21/12)-(21*0.938333/12)))/((21/12)/2)))-SIN(2*ACOS((((21/12)/2)-((21/12)-(21*0.938333/12)))/((21/12)/2))))/2))/((PI()*(21/12))-((2*ACOS((((21/12)/2)-((21/12)-(21*0.938333/12)))/((21/12)/2)))*((21/12)/2))))^(2/3)*$H$22^0.5)*(((PI()*(21/12)^2)/4)-(((21/12)/2)^2*((2*ACOS((((21/12)/2)-((21/12)-(21*0.938333/12)))/((21/12)/2)))-SIN(2*ACOS((((21/12)/2)-((21/12)-(21*0.938333/12)))/((21/12)/2))))/2))</f>
        <v>0</v>
      </c>
      <c r="W80" s="801">
        <f>((1.486/Defaults!$M$8)*((((PI()*(24/12)^2)/4)-(((24/12)/2)^2*((2*ACOS((((24/12)/2)-((24/12)-(24*0.938333/12)))/((24/12)/2)))-SIN(2*ACOS((((24/12)/2)-((24/12)-(24*0.938333/12)))/((24/12)/2))))/2))/((PI()*(24/12))-((2*ACOS((((24/12)/2)-((24/12)-(24*0.938333/12)))/((24/12)/2)))*((24/12)/2))))^(2/3)*$H$22^0.5)*(((PI()*(24/12)^2)/4)-(((24/12)/2)^2*((2*ACOS((((24/12)/2)-((24/12)-(24*0.938333/12)))/((24/12)/2)))-SIN(2*ACOS((((24/12)/2)-((24/12)-(24*0.938333/12)))/((24/12)/2))))/2))</f>
        <v>0</v>
      </c>
      <c r="X80" s="179" t="e">
        <f>IF(($F$22+$G$22)&lt;=$L80,5,IF(($F$22+$G$22)&lt;=$M80,6,IF(($F$22+$G$22)&lt;=$N80,8,IF(($F$22+$G$22)&lt;=$O80,10,IF(($F$22+$G$22)&lt;=$P80,12,IF(($F$22+$G$22)&lt;=$Q80,14,IF(($F$22+$G$22)&lt;=$R80,15,IF(($F$22+$G$22)&lt;=$S80,16,IF(($F$22+$G$22)&lt;=$T80,18,IF(($F$22+$G$22)&lt;=$U80,20,IF(($F$22+$G$22)&lt;=$V80,21,IF(($F$22+$G$22)&lt;=$W80,24,"Too Large"))))))))))))</f>
        <v>#VALUE!</v>
      </c>
    </row>
    <row r="81" spans="1:24" x14ac:dyDescent="0.2">
      <c r="A81" s="388" t="str">
        <f>IF(ISNUMBER('Tile Cut Sheet'!A32),'Tile Cut Sheet'!A32,"")</f>
        <v/>
      </c>
      <c r="B81" s="389" t="str">
        <f>IF(ISNUMBER('Tile Cut Sheet'!A32),VLOOKUP('Tile Cut Sheet'!A32,'Tile Cut Sheet'!$M$11:$R$51,3,FALSE),"")</f>
        <v/>
      </c>
      <c r="C81" s="390" t="str">
        <f>IF(IF(ISNUMBER('Tile Cut Sheet'!A32),VLOOKUP('Tile Cut Sheet'!A32,'Tile Cut Sheet'!$M$11:$R$51,4,FALSE),"")&gt;0,IF(ISNUMBER('Tile Cut Sheet'!A32),VLOOKUP('Tile Cut Sheet'!A32,'Tile Cut Sheet'!$M$11:$R$51,4,FALSE),""),"")</f>
        <v/>
      </c>
      <c r="D81" s="389" t="str">
        <f>IF(ISNUMBER('Tile Cut Sheet'!A32),VLOOKUP('Tile Cut Sheet'!A32,'Tile Cut Sheet'!$M$11:$R$51,5,FALSE),"")</f>
        <v/>
      </c>
      <c r="E81" s="391" t="str">
        <f>IF(AND(ISNUMBER('Tile Cut Sheet'!A32),ISNUMBER('Tile Cut Sheet'!D32),ISNUMBER('Tile Cut Sheet'!B32)),'Tile Cut Sheet'!B32-'Tile Cut Sheet'!D32,"")</f>
        <v/>
      </c>
      <c r="F81" s="596" t="str">
        <f>IF(ISNUMBER(E81),(VLOOKUP(A81,'Tile Cut Sheet'!$M$11:$Y$51,13,FALSE)),"")</f>
        <v/>
      </c>
      <c r="G81" s="392" t="str">
        <f>IF(ISNUMBER('Tile Cut Sheet'!A32),VLOOKUP('Tile Cut Sheet'!A32,'Tile Cut Sheet'!$M$11:$R$51,6,FALSE),"")</f>
        <v/>
      </c>
      <c r="K81" s="796" t="s">
        <v>423</v>
      </c>
      <c r="L81" s="797">
        <v>5</v>
      </c>
      <c r="M81" s="797">
        <v>6</v>
      </c>
      <c r="N81" s="797">
        <v>8</v>
      </c>
      <c r="O81" s="797">
        <v>10</v>
      </c>
      <c r="P81" s="797">
        <v>12</v>
      </c>
      <c r="Q81" s="797">
        <v>14</v>
      </c>
      <c r="R81" s="797">
        <v>15</v>
      </c>
      <c r="S81" s="797">
        <v>16</v>
      </c>
      <c r="T81" s="797">
        <v>18</v>
      </c>
      <c r="U81" s="797">
        <v>20</v>
      </c>
      <c r="V81" s="797">
        <v>21</v>
      </c>
      <c r="W81" s="797">
        <v>24</v>
      </c>
      <c r="X81" s="791" t="s">
        <v>178</v>
      </c>
    </row>
    <row r="82" spans="1:24" x14ac:dyDescent="0.2">
      <c r="A82" s="388" t="str">
        <f>IF(ISNUMBER('Tile Cut Sheet'!A33),'Tile Cut Sheet'!A33,"")</f>
        <v/>
      </c>
      <c r="B82" s="389" t="str">
        <f>IF(ISNUMBER('Tile Cut Sheet'!A33),VLOOKUP('Tile Cut Sheet'!A33,'Tile Cut Sheet'!$M$11:$R$51,3,FALSE),"")</f>
        <v/>
      </c>
      <c r="C82" s="390" t="str">
        <f>IF(IF(ISNUMBER('Tile Cut Sheet'!A33),VLOOKUP('Tile Cut Sheet'!A33,'Tile Cut Sheet'!$M$11:$R$51,4,FALSE),"")&gt;0,IF(ISNUMBER('Tile Cut Sheet'!A33),VLOOKUP('Tile Cut Sheet'!A33,'Tile Cut Sheet'!$M$11:$R$51,4,FALSE),""),"")</f>
        <v/>
      </c>
      <c r="D82" s="389" t="str">
        <f>IF(ISNUMBER('Tile Cut Sheet'!A33),VLOOKUP('Tile Cut Sheet'!A33,'Tile Cut Sheet'!$M$11:$R$51,5,FALSE),"")</f>
        <v/>
      </c>
      <c r="E82" s="391" t="str">
        <f>IF(AND(ISNUMBER('Tile Cut Sheet'!A33),ISNUMBER('Tile Cut Sheet'!D33),ISNUMBER('Tile Cut Sheet'!B33)),'Tile Cut Sheet'!B33-'Tile Cut Sheet'!D33,"")</f>
        <v/>
      </c>
      <c r="F82" s="596" t="str">
        <f>IF(ISNUMBER(E82),(VLOOKUP(A82,'Tile Cut Sheet'!$M$11:$Y$51,13,FALSE)),"")</f>
        <v/>
      </c>
      <c r="G82" s="392" t="str">
        <f>IF(ISNUMBER('Tile Cut Sheet'!A33),VLOOKUP('Tile Cut Sheet'!A33,'Tile Cut Sheet'!$M$11:$R$51,6,FALSE),"")</f>
        <v/>
      </c>
      <c r="K82" s="798" t="str">
        <f>Defaults!$L$2</f>
        <v>CPT (Tile)</v>
      </c>
      <c r="L82" s="37">
        <f>((1.486/Defaults!$M$11)*((((PI()*(5/12)^2)/4)-(((5/12)/2)^2*((2*ACOS((((5/12)/2)-((5/12)-(5*0.938333/12)))/((5/12)/2)))-SIN(2*ACOS((((5/12)/2)-((5/12)-(5*0.938333/12)))/((5/12)/2))))/2))/((PI()*(5/12))-((2*ACOS((((5/12)/2)-((5/12)-(5*0.938333/12)))/((5/12)/2)))*((5/12)/2))))^(2/3)*$H$23^0.5)*(((PI()*(5/12)^2)/4)-(((5/12)/2)^2*((2*ACOS((((5/12)/2)-((5/12)-(5*0.938333/12)))/((5/12)/2)))-SIN(2*ACOS((((5/12)/2)-((5/12)-(5*0.938333/12)))/((5/12)/2))))/2))</f>
        <v>0</v>
      </c>
      <c r="M82" s="799">
        <f>((1.486/Defaults!$M$11)*((((PI()*(6/12)^2)/4)-(((6/12)/2)^2*((2*ACOS((((6/12)/2)-((6/12)-(6*0.938333/12)))/((6/12)/2)))-SIN(2*ACOS((((6/12)/2)-((6/12)-(6*0.938333/12)))/((6/12)/2))))/2))/((PI()*(6/12))-((2*ACOS((((6/12)/2)-((6/12)-(6*0.938333/12)))/((6/12)/2)))*((6/12)/2))))^(2/3)*$H$23^0.5)*(((PI()*(6/12)^2)/4)-(((6/12)/2)^2*((2*ACOS((((6/12)/2)-((6/12)-(6*0.938333/12)))/((6/12)/2)))-SIN(2*ACOS((((6/12)/2)-((6/12)-(6*0.938333/12)))/((6/12)/2))))/2))</f>
        <v>0</v>
      </c>
      <c r="N82" s="799">
        <f>((1.486/Defaults!$M$12)*((((PI()*(8/12)^2)/4)-(((8/12)/2)^2*((2*ACOS((((8/12)/2)-((8/12)-(8*0.938333/12)))/((8/12)/2)))-SIN(2*ACOS((((8/12)/2)-((8/12)-(8*0.938333/12)))/((8/12)/2))))/2))/((PI()*(8/12))-((2*ACOS((((8/12)/2)-((8/12)-(8*0.938333/12)))/((8/12)/2)))*((8/12)/2))))^(2/3)*$H$23^0.5)*(((PI()*(8/12)^2)/4)-(((8/12)/2)^2*((2*ACOS((((8/12)/2)-((8/12)-(8*0.938333/12)))/((8/12)/2)))-SIN(2*ACOS((((8/12)/2)-((8/12)-(8*0.938333/12)))/((8/12)/2))))/2))</f>
        <v>0</v>
      </c>
      <c r="O82" s="799">
        <f>((1.486/Defaults!$M$13)*((((PI()*(10/12)^2)/4)-(((10/12)/2)^2*((2*ACOS((((10/12)/2)-((10/12)-(10*0.938333/12)))/((10/12)/2)))-SIN(2*ACOS((((10/12)/2)-((10/12)-(10*0.938333/12)))/((10/12)/2))))/2))/((PI()*(10/12))-((2*ACOS((((10/12)/2)-((10/12)-(10*0.938333/12)))/((10/12)/2)))*((10/12)/2))))^(2/3)*$H$23^0.5)*(((PI()*(10/12)^2)/4)-(((10/12)/2)^2*((2*ACOS((((10/12)/2)-((10/12)-(10*0.938333/12)))/((10/12)/2)))-SIN(2*ACOS((((10/12)/2)-((10/12)-(10*0.938333/12)))/((10/12)/2))))/2))</f>
        <v>0</v>
      </c>
      <c r="P82" s="799">
        <f>((1.486/Defaults!$M$14)*((((PI()*(12/12)^2)/4)-(((12/12)/2)^2*((2*ACOS((((12/12)/2)-((12/12)-(12*0.938333/12)))/((12/12)/2)))-SIN(2*ACOS((((12/12)/2)-((12/12)-(12*0.938333/12)))/((12/12)/2))))/2))/((PI()*(12/12))-((2*ACOS((((12/12)/2)-((12/12)-(12*0.938333/12)))/((12/12)/2)))*((12/12)/2))))^(2/3)*$H$23^0.5)*(((PI()*(12/12)^2)/4)-(((12/12)/2)^2*((2*ACOS((((12/12)/2)-((12/12)-(12*0.938333/12)))/((12/12)/2)))-SIN(2*ACOS((((12/12)/2)-((12/12)-(12*0.938333/12)))/((12/12)/2))))/2))</f>
        <v>0</v>
      </c>
      <c r="Q82" s="799"/>
      <c r="R82" s="799">
        <f>((1.486/Defaults!$M$15)*((((PI()*(15/12)^2)/4)-(((15/12)/2)^2*((2*ACOS((((15/12)/2)-((15/12)-(15*0.938333/12)))/((15/12)/2)))-SIN(2*ACOS((((15/12)/2)-((15/12)-(15*0.938333/12)))/((15/12)/2))))/2))/((PI()*(15/12))-((2*ACOS((((15/12)/2)-((15/12)-(15*0.938333/12)))/((15/12)/2)))*((15/12)/2))))^(2/3)*$H$23^0.5)*(((PI()*(15/12)^2)/4)-(((15/12)/2)^2*((2*ACOS((((15/12)/2)-((15/12)-(15*0.938333/12)))/((15/12)/2)))-SIN(2*ACOS((((15/12)/2)-((15/12)-(15*0.938333/12)))/((15/12)/2))))/2))</f>
        <v>0</v>
      </c>
      <c r="S82" s="37"/>
      <c r="T82" s="799">
        <f>((1.486/Defaults!$M$16)*((((PI()*(18/12)^2)/4)-(((18/12)/2)^2*((2*ACOS((((18/12)/2)-((18/12)-(18*0.938333/12)))/((18/12)/2)))-SIN(2*ACOS((((18/12)/2)-((18/12)-(18*0.938333/12)))/((18/12)/2))))/2))/((PI()*(18/12))-((2*ACOS((((18/12)/2)-((18/12)-(18*0.938333/12)))/((18/12)/2)))*((18/12)/2))))^(2/3)*$H$23^0.5)*(((PI()*(18/12)^2)/4)-(((18/12)/2)^2*((2*ACOS((((18/12)/2)-((18/12)-(18*0.938333/12)))/((18/12)/2)))-SIN(2*ACOS((((18/12)/2)-((18/12)-(18*0.938333/12)))/((18/12)/2))))/2))</f>
        <v>0</v>
      </c>
      <c r="U82" s="799"/>
      <c r="V82" s="37"/>
      <c r="W82" s="799">
        <f>((1.486/Defaults!$M$17)*((((PI()*(24/12)^2)/4)-(((24/12)/2)^2*((2*ACOS((((24/12)/2)-((24/12)-(24*0.938333/12)))/((24/12)/2)))-SIN(2*ACOS((((24/12)/2)-((24/12)-(24*0.938333/12)))/((24/12)/2))))/2))/((PI()*(24/12))-((2*ACOS((((24/12)/2)-((24/12)-(24*0.938333/12)))/((24/12)/2)))*((24/12)/2))))^(2/3)*$H$23^0.5)*(((PI()*(24/12)^2)/4)-(((24/12)/2)^2*((2*ACOS((((24/12)/2)-((24/12)-(24*0.938333/12)))/((24/12)/2)))-SIN(2*ACOS((((24/12)/2)-((24/12)-(24*0.938333/12)))/((24/12)/2))))/2))</f>
        <v>0</v>
      </c>
      <c r="X82" s="177" t="e">
        <f>IF(($F$23+$G$23)&lt;=$L82,5,IF(($F$23+$G$23)&lt;=$M82,6,IF(($F$23+$G$23)&lt;=$N82,8,IF(($F$23+$G$23)&lt;=$O82,10,IF(($F$23+$G$23)&lt;=$P82,12,IF(($F$23+$G$23)&lt;=$Q82,14,IF(($F$23+$G$23)&lt;=$R82,15,IF(($F$23+$G$23)&lt;=$S82,16,IF(($F$23+$G$23)&lt;=$T82,18,IF(($F$23+$G$23)&lt;=$U82,20,IF(($F$23+$G$23)&lt;=$V82,21,IF(($F$23+$G$23)&lt;=$W82,24,"Too Large"))))))))))))</f>
        <v>#VALUE!</v>
      </c>
    </row>
    <row r="83" spans="1:24" x14ac:dyDescent="0.2">
      <c r="A83" s="388" t="str">
        <f>IF(ISNUMBER('Tile Cut Sheet'!A34),'Tile Cut Sheet'!A34,"")</f>
        <v/>
      </c>
      <c r="B83" s="389" t="str">
        <f>IF(ISNUMBER('Tile Cut Sheet'!A34),VLOOKUP('Tile Cut Sheet'!A34,'Tile Cut Sheet'!$M$11:$R$51,3,FALSE),"")</f>
        <v/>
      </c>
      <c r="C83" s="390" t="str">
        <f>IF(IF(ISNUMBER('Tile Cut Sheet'!A34),VLOOKUP('Tile Cut Sheet'!A34,'Tile Cut Sheet'!$M$11:$R$51,4,FALSE),"")&gt;0,IF(ISNUMBER('Tile Cut Sheet'!A34),VLOOKUP('Tile Cut Sheet'!A34,'Tile Cut Sheet'!$M$11:$R$51,4,FALSE),""),"")</f>
        <v/>
      </c>
      <c r="D83" s="389" t="str">
        <f>IF(ISNUMBER('Tile Cut Sheet'!A34),VLOOKUP('Tile Cut Sheet'!A34,'Tile Cut Sheet'!$M$11:$R$51,5,FALSE),"")</f>
        <v/>
      </c>
      <c r="E83" s="391" t="str">
        <f>IF(AND(ISNUMBER('Tile Cut Sheet'!A34),ISNUMBER('Tile Cut Sheet'!D34),ISNUMBER('Tile Cut Sheet'!B34)),'Tile Cut Sheet'!B34-'Tile Cut Sheet'!D34,"")</f>
        <v/>
      </c>
      <c r="F83" s="596" t="str">
        <f>IF(ISNUMBER(E83),(VLOOKUP(A83,'Tile Cut Sheet'!$M$11:$Y$51,13,FALSE)),"")</f>
        <v/>
      </c>
      <c r="G83" s="392" t="str">
        <f>IF(ISNUMBER('Tile Cut Sheet'!A34),VLOOKUP('Tile Cut Sheet'!A34,'Tile Cut Sheet'!$M$11:$R$51,6,FALSE),"")</f>
        <v/>
      </c>
      <c r="K83" s="798" t="str">
        <f>Defaults!$L$3</f>
        <v>Dual-Wall CPT</v>
      </c>
      <c r="L83" s="37">
        <f>((1.486/Defaults!$M$3)*((((PI()*(5/12)^2)/4)-(((5/12)/2)^2*((2*ACOS((((5/12)/2)-((5/12)-(5*0.938333/12)))/((5/12)/2)))-SIN(2*ACOS((((5/12)/2)-((5/12)-(5*0.938333/12)))/((5/12)/2))))/2))/((PI()*(5/12))-((2*ACOS((((5/12)/2)-((5/12)-(5*0.938333/12)))/((5/12)/2)))*((5/12)/2))))^(2/3)*$H$23^0.5)*(((PI()*(5/12)^2)/4)-(((5/12)/2)^2*((2*ACOS((((5/12)/2)-((5/12)-(5*0.938333/12)))/((5/12)/2)))-SIN(2*ACOS((((5/12)/2)-((5/12)-(5*0.938333/12)))/((5/12)/2))))/2))</f>
        <v>0</v>
      </c>
      <c r="M83" s="799">
        <f>((1.486/Defaults!$M$3)*((((PI()*(6/12)^2)/4)-(((6/12)/2)^2*((2*ACOS((((6/12)/2)-((6/12)-(6*0.938333/12)))/((6/12)/2)))-SIN(2*ACOS((((6/12)/2)-((6/12)-(6*0.938333/12)))/((6/12)/2))))/2))/((PI()*(6/12))-((2*ACOS((((6/12)/2)-((6/12)-(6*0.938333/12)))/((6/12)/2)))*((6/12)/2))))^(2/3)*$H$23^0.5)*(((PI()*(6/12)^2)/4)-(((6/12)/2)^2*((2*ACOS((((6/12)/2)-((6/12)-(6*0.938333/12)))/((6/12)/2)))-SIN(2*ACOS((((6/12)/2)-((6/12)-(6*0.938333/12)))/((6/12)/2))))/2))</f>
        <v>0</v>
      </c>
      <c r="N83" s="799">
        <f>((1.486/Defaults!$M$3)*((((PI()*(8/12)^2)/4)-(((8/12)/2)^2*((2*ACOS((((8/12)/2)-((8/12)-(8*0.938333/12)))/((8/12)/2)))-SIN(2*ACOS((((8/12)/2)-((8/12)-(8*0.938333/12)))/((8/12)/2))))/2))/((PI()*(8/12))-((2*ACOS((((8/12)/2)-((8/12)-(8*0.938333/12)))/((8/12)/2)))*((8/12)/2))))^(2/3)*$H$23^0.5)*(((PI()*(8/12)^2)/4)-(((8/12)/2)^2*((2*ACOS((((8/12)/2)-((8/12)-(8*0.938333/12)))/((8/12)/2)))-SIN(2*ACOS((((8/12)/2)-((8/12)-(8*0.938333/12)))/((8/12)/2))))/2))</f>
        <v>0</v>
      </c>
      <c r="O83" s="799">
        <f>((1.486/Defaults!$M$3)*((((PI()*(10/12)^2)/4)-(((10/12)/2)^2*((2*ACOS((((10/12)/2)-((10/12)-(10*0.938333/12)))/((10/12)/2)))-SIN(2*ACOS((((10/12)/2)-((10/12)-(10*0.938333/12)))/((10/12)/2))))/2))/((PI()*(10/12))-((2*ACOS((((10/12)/2)-((10/12)-(10*0.938333/12)))/((10/12)/2)))*((10/12)/2))))^(2/3)*$H$23^0.5)*(((PI()*(10/12)^2)/4)-(((10/12)/2)^2*((2*ACOS((((10/12)/2)-((10/12)-(10*0.938333/12)))/((10/12)/2)))-SIN(2*ACOS((((10/12)/2)-((10/12)-(10*0.938333/12)))/((10/12)/2))))/2))</f>
        <v>0</v>
      </c>
      <c r="P83" s="799">
        <f>((1.486/Defaults!$M$3)*((((PI()*(12/12)^2)/4)-(((12/12)/2)^2*((2*ACOS((((12/12)/2)-((12/12)-(12*0.938333/12)))/((12/12)/2)))-SIN(2*ACOS((((12/12)/2)-((12/12)-(12*0.938333/12)))/((12/12)/2))))/2))/((PI()*(12/12))-((2*ACOS((((12/12)/2)-((12/12)-(12*0.938333/12)))/((12/12)/2)))*((12/12)/2))))^(2/3)*$H$23^0.5)*(((PI()*(12/12)^2)/4)-(((12/12)/2)^2*((2*ACOS((((12/12)/2)-((12/12)-(12*0.938333/12)))/((12/12)/2)))-SIN(2*ACOS((((12/12)/2)-((12/12)-(12*0.938333/12)))/((12/12)/2))))/2))</f>
        <v>0</v>
      </c>
      <c r="Q83" s="799"/>
      <c r="R83" s="799">
        <f>((1.486/Defaults!$M$3)*((((PI()*(15/12)^2)/4)-(((15/12)/2)^2*((2*ACOS((((15/12)/2)-((15/12)-(15*0.938333/12)))/((15/12)/2)))-SIN(2*ACOS((((15/12)/2)-((15/12)-(15*0.938333/12)))/((15/12)/2))))/2))/((PI()*(15/12))-((2*ACOS((((15/12)/2)-((15/12)-(15*0.938333/12)))/((15/12)/2)))*((15/12)/2))))^(2/3)*$H$23^0.5)*(((PI()*(15/12)^2)/4)-(((15/12)/2)^2*((2*ACOS((((15/12)/2)-((15/12)-(15*0.938333/12)))/((15/12)/2)))-SIN(2*ACOS((((15/12)/2)-((15/12)-(15*0.938333/12)))/((15/12)/2))))/2))</f>
        <v>0</v>
      </c>
      <c r="S83" s="799"/>
      <c r="T83" s="799">
        <f>((1.486/Defaults!$M$3)*((((PI()*(18/12)^2)/4)-(((18/12)/2)^2*((2*ACOS((((18/12)/2)-((18/12)-(18*0.938333/12)))/((18/12)/2)))-SIN(2*ACOS((((18/12)/2)-((18/12)-(18*0.938333/12)))/((18/12)/2))))/2))/((PI()*(18/12))-((2*ACOS((((18/12)/2)-((18/12)-(18*0.938333/12)))/((18/12)/2)))*((18/12)/2))))^(2/3)*$H$23^0.5)*(((PI()*(18/12)^2)/4)-(((18/12)/2)^2*((2*ACOS((((18/12)/2)-((18/12)-(18*0.938333/12)))/((18/12)/2)))-SIN(2*ACOS((((18/12)/2)-((18/12)-(18*0.938333/12)))/((18/12)/2))))/2))</f>
        <v>0</v>
      </c>
      <c r="U83" s="799"/>
      <c r="V83" s="37"/>
      <c r="W83" s="799">
        <f>((1.486/Defaults!$M$3)*((((PI()*(24/12)^2)/4)-(((24/12)/2)^2*((2*ACOS((((24/12)/2)-((24/12)-(24*0.938333/12)))/((24/12)/2)))-SIN(2*ACOS((((24/12)/2)-((24/12)-(24*0.938333/12)))/((24/12)/2))))/2))/((PI()*(24/12))-((2*ACOS((((24/12)/2)-((24/12)-(24*0.938333/12)))/((24/12)/2)))*((24/12)/2))))^(2/3)*$H$23^0.5)*(((PI()*(24/12)^2)/4)-(((24/12)/2)^2*((2*ACOS((((24/12)/2)-((24/12)-(24*0.938333/12)))/((24/12)/2)))-SIN(2*ACOS((((24/12)/2)-((24/12)-(24*0.938333/12)))/((24/12)/2))))/2))</f>
        <v>0</v>
      </c>
      <c r="X83" s="177" t="e">
        <f t="shared" ref="X83:X84" si="39">IF(($F$23+$G$23)&lt;=$L83,5,IF(($F$23+$G$23)&lt;=$M83,6,IF(($F$23+$G$23)&lt;=$N83,8,IF(($F$23+$G$23)&lt;=$O83,10,IF(($F$23+$G$23)&lt;=$P83,12,IF(($F$23+$G$23)&lt;=$Q83,14,IF(($F$23+$G$23)&lt;=$R83,15,IF(($F$23+$G$23)&lt;=$S83,16,IF(($F$23+$G$23)&lt;=$T83,18,IF(($F$23+$G$23)&lt;=$U83,20,IF(($F$23+$G$23)&lt;=$V83,21,IF(($F$23+$G$23)&lt;=$W83,24,"Too Large"))))))))))))</f>
        <v>#VALUE!</v>
      </c>
    </row>
    <row r="84" spans="1:24" x14ac:dyDescent="0.2">
      <c r="A84" s="388" t="str">
        <f>IF(ISNUMBER('Tile Cut Sheet'!A35),'Tile Cut Sheet'!A35,"")</f>
        <v/>
      </c>
      <c r="B84" s="389" t="str">
        <f>IF(ISNUMBER('Tile Cut Sheet'!A35),VLOOKUP('Tile Cut Sheet'!A35,'Tile Cut Sheet'!$M$11:$R$51,3,FALSE),"")</f>
        <v/>
      </c>
      <c r="C84" s="390" t="str">
        <f>IF(IF(ISNUMBER('Tile Cut Sheet'!A35),VLOOKUP('Tile Cut Sheet'!A35,'Tile Cut Sheet'!$M$11:$R$51,4,FALSE),"")&gt;0,IF(ISNUMBER('Tile Cut Sheet'!A35),VLOOKUP('Tile Cut Sheet'!A35,'Tile Cut Sheet'!$M$11:$R$51,4,FALSE),""),"")</f>
        <v/>
      </c>
      <c r="D84" s="389" t="str">
        <f>IF(ISNUMBER('Tile Cut Sheet'!A35),VLOOKUP('Tile Cut Sheet'!A35,'Tile Cut Sheet'!$M$11:$R$51,5,FALSE),"")</f>
        <v/>
      </c>
      <c r="E84" s="391" t="str">
        <f>IF(AND(ISNUMBER('Tile Cut Sheet'!A35),ISNUMBER('Tile Cut Sheet'!D35),ISNUMBER('Tile Cut Sheet'!B35)),'Tile Cut Sheet'!B35-'Tile Cut Sheet'!D35,"")</f>
        <v/>
      </c>
      <c r="F84" s="596" t="str">
        <f>IF(ISNUMBER(E84),(VLOOKUP(A84,'Tile Cut Sheet'!$M$11:$Y$51,13,FALSE)),"")</f>
        <v/>
      </c>
      <c r="G84" s="392" t="str">
        <f>IF(ISNUMBER('Tile Cut Sheet'!A35),VLOOKUP('Tile Cut Sheet'!A35,'Tile Cut Sheet'!$M$11:$R$51,6,FALSE),"")</f>
        <v/>
      </c>
      <c r="K84" s="798" t="str">
        <f>Defaults!$L$4</f>
        <v>Flexible DW</v>
      </c>
      <c r="L84" s="37"/>
      <c r="M84" s="37"/>
      <c r="N84" s="799">
        <f>((1.486/Defaults!$M$4)*((((PI()*(8/12)^2)/4)-(((8/12)/2)^2*((2*ACOS((((8/12)/2)-((8/12)-(8*0.938333/12)))/((8/12)/2)))-SIN(2*ACOS((((8/12)/2)-((8/12)-(8*0.938333/12)))/((8/12)/2))))/2))/((PI()*(8/12))-((2*ACOS((((8/12)/2)-((8/12)-(8*0.938333/12)))/((8/12)/2)))*((8/12)/2))))^(2/3)*$H$23^0.5)*(((PI()*(8/12)^2)/4)-(((8/12)/2)^2*((2*ACOS((((8/12)/2)-((8/12)-(8*0.938333/12)))/((8/12)/2)))-SIN(2*ACOS((((8/12)/2)-((8/12)-(8*0.938333/12)))/((8/12)/2))))/2))</f>
        <v>0</v>
      </c>
      <c r="O84" s="37"/>
      <c r="P84" s="799">
        <f>((1.486/Defaults!$M$4)*((((PI()*(12/12)^2)/4)-(((12/12)/2)^2*((2*ACOS((((12/12)/2)-((12/12)-(12*0.938333/12)))/((12/12)/2)))-SIN(2*ACOS((((12/12)/2)-((12/12)-(12*0.938333/12)))/((12/12)/2))))/2))/((PI()*(12/12))-((2*ACOS((((12/12)/2)-((12/12)-(12*0.938333/12)))/((12/12)/2)))*((12/12)/2))))^(2/3)*$H$23^0.5)*(((PI()*(12/12)^2)/4)-(((12/12)/2)^2*((2*ACOS((((12/12)/2)-((12/12)-(12*0.938333/12)))/((12/12)/2)))-SIN(2*ACOS((((12/12)/2)-((12/12)-(12*0.938333/12)))/((12/12)/2))))/2))</f>
        <v>0</v>
      </c>
      <c r="Q84" s="37"/>
      <c r="R84" s="799">
        <f>((1.486/Defaults!$M$4)*((((PI()*(15/12)^2)/4)-(((15/12)/2)^2*((2*ACOS((((15/12)/2)-((15/12)-(15*0.938333/12)))/((15/12)/2)))-SIN(2*ACOS((((15/12)/2)-((15/12)-(15*0.938333/12)))/((15/12)/2))))/2))/((PI()*(15/12))-((2*ACOS((((15/12)/2)-((15/12)-(15*0.938333/12)))/((15/12)/2)))*((15/12)/2))))^(2/3)*$H$23^0.5)*(((PI()*(15/12)^2)/4)-(((15/12)/2)^2*((2*ACOS((((15/12)/2)-((15/12)-(15*0.938333/12)))/((15/12)/2)))-SIN(2*ACOS((((15/12)/2)-((15/12)-(15*0.938333/12)))/((15/12)/2))))/2))</f>
        <v>0</v>
      </c>
      <c r="S84" s="37"/>
      <c r="T84" s="37"/>
      <c r="U84" s="37"/>
      <c r="V84" s="37"/>
      <c r="W84" s="37"/>
      <c r="X84" s="177" t="e">
        <f t="shared" si="39"/>
        <v>#VALUE!</v>
      </c>
    </row>
    <row r="85" spans="1:24" x14ac:dyDescent="0.2">
      <c r="A85" s="388" t="str">
        <f>IF(ISNUMBER('Tile Cut Sheet'!A36),'Tile Cut Sheet'!A36,"")</f>
        <v/>
      </c>
      <c r="B85" s="389" t="str">
        <f>IF(ISNUMBER('Tile Cut Sheet'!A36),VLOOKUP('Tile Cut Sheet'!A36,'Tile Cut Sheet'!$M$11:$R$51,3,FALSE),"")</f>
        <v/>
      </c>
      <c r="C85" s="390" t="str">
        <f>IF(IF(ISNUMBER('Tile Cut Sheet'!A36),VLOOKUP('Tile Cut Sheet'!A36,'Tile Cut Sheet'!$M$11:$R$51,4,FALSE),"")&gt;0,IF(ISNUMBER('Tile Cut Sheet'!A36),VLOOKUP('Tile Cut Sheet'!A36,'Tile Cut Sheet'!$M$11:$R$51,4,FALSE),""),"")</f>
        <v/>
      </c>
      <c r="D85" s="389" t="str">
        <f>IF(ISNUMBER('Tile Cut Sheet'!A36),VLOOKUP('Tile Cut Sheet'!A36,'Tile Cut Sheet'!$M$11:$R$51,5,FALSE),"")</f>
        <v/>
      </c>
      <c r="E85" s="391" t="str">
        <f>IF(AND(ISNUMBER('Tile Cut Sheet'!A36),ISNUMBER('Tile Cut Sheet'!D36),ISNUMBER('Tile Cut Sheet'!B36)),'Tile Cut Sheet'!B36-'Tile Cut Sheet'!D36,"")</f>
        <v/>
      </c>
      <c r="F85" s="596" t="str">
        <f>IF(ISNUMBER(E85),(VLOOKUP(A85,'Tile Cut Sheet'!$M$11:$Y$51,13,FALSE)),"")</f>
        <v/>
      </c>
      <c r="G85" s="392" t="str">
        <f>IF(ISNUMBER('Tile Cut Sheet'!A36),VLOOKUP('Tile Cut Sheet'!A36,'Tile Cut Sheet'!$M$11:$R$51,6,FALSE),"")</f>
        <v/>
      </c>
      <c r="K85" s="798" t="str">
        <f>Defaults!$L$5</f>
        <v>CMP-Annular</v>
      </c>
      <c r="L85" s="37"/>
      <c r="M85" s="799">
        <f>((1.486/Defaults!$M$5)*((((PI()*(6/12)^2)/4)-(((6/12)/2)^2*((2*ACOS((((6/12)/2)-((6/12)-(6*0.938333/12)))/((6/12)/2)))-SIN(2*ACOS((((6/12)/2)-((6/12)-(6*0.938333/12)))/((6/12)/2))))/2))/((PI()*(6/12))-((2*ACOS((((6/12)/2)-((6/12)-(6*0.938333/12)))/((6/12)/2)))*((6/12)/2))))^(2/3)*$H$23^0.5)*(((PI()*(6/12)^2)/4)-(((6/12)/2)^2*((2*ACOS((((6/12)/2)-((6/12)-(6*0.938333/12)))/((6/12)/2)))-SIN(2*ACOS((((6/12)/2)-((6/12)-(6*0.938333/12)))/((6/12)/2))))/2))</f>
        <v>0</v>
      </c>
      <c r="N85" s="799">
        <f>((1.486/Defaults!$M$5)*((((PI()*(8/12)^2)/4)-(((8/12)/2)^2*((2*ACOS((((8/12)/2)-((8/12)-(8*0.938333/12)))/((8/12)/2)))-SIN(2*ACOS((((8/12)/2)-((8/12)-(8*0.938333/12)))/((8/12)/2))))/2))/((PI()*(8/12))-((2*ACOS((((8/12)/2)-((8/12)-(8*0.938333/12)))/((8/12)/2)))*((8/12)/2))))^(2/3)*$H$23^0.5)*(((PI()*(8/12)^2)/4)-(((8/12)/2)^2*((2*ACOS((((8/12)/2)-((8/12)-(8*0.938333/12)))/((8/12)/2)))-SIN(2*ACOS((((8/12)/2)-((8/12)-(8*0.938333/12)))/((8/12)/2))))/2))</f>
        <v>0</v>
      </c>
      <c r="O85" s="799">
        <f>((1.486/Defaults!$M$5)*((((PI()*(10/12)^2)/4)-(((10/12)/2)^2*((2*ACOS((((10/12)/2)-((10/12)-(10*0.938333/12)))/((10/12)/2)))-SIN(2*ACOS((((10/12)/2)-((10/12)-(10*0.938333/12)))/((10/12)/2))))/2))/((PI()*(10/12))-((2*ACOS((((10/12)/2)-((10/12)-(10*0.938333/12)))/((10/12)/2)))*((10/12)/2))))^(2/3)*$H$23^0.5)*(((PI()*(10/12)^2)/4)-(((10/12)/2)^2*((2*ACOS((((10/12)/2)-((10/12)-(10*0.938333/12)))/((10/12)/2)))-SIN(2*ACOS((((10/12)/2)-((10/12)-(10*0.938333/12)))/((10/12)/2))))/2))</f>
        <v>0</v>
      </c>
      <c r="P85" s="799">
        <f>((1.486/Defaults!$M$5)*((((PI()*(12/12)^2)/4)-(((12/12)/2)^2*((2*ACOS((((12/12)/2)-((12/12)-(12*0.938333/12)))/((12/12)/2)))-SIN(2*ACOS((((12/12)/2)-((12/12)-(12*0.938333/12)))/((12/12)/2))))/2))/((PI()*(12/12))-((2*ACOS((((12/12)/2)-((12/12)-(12*0.938333/12)))/((12/12)/2)))*((12/12)/2))))^(2/3)*$H$23^0.5)*(((PI()*(12/12)^2)/4)-(((12/12)/2)^2*((2*ACOS((((12/12)/2)-((12/12)-(12*0.938333/12)))/((12/12)/2)))-SIN(2*ACOS((((12/12)/2)-((12/12)-(12*0.938333/12)))/((12/12)/2))))/2))</f>
        <v>0</v>
      </c>
      <c r="Q85" s="799"/>
      <c r="R85" s="799">
        <f>((1.486/Defaults!$M$5)*((((PI()*(15/12)^2)/4)-(((15/12)/2)^2*((2*ACOS((((15/12)/2)-((15/12)-(15*0.938333/12)))/((15/12)/2)))-SIN(2*ACOS((((15/12)/2)-((15/12)-(15*0.938333/12)))/((15/12)/2))))/2))/((PI()*(15/12))-((2*ACOS((((15/12)/2)-((15/12)-(15*0.938333/12)))/((15/12)/2)))*((15/12)/2))))^(2/3)*$H$23^0.5)*(((PI()*(15/12)^2)/4)-(((15/12)/2)^2*((2*ACOS((((15/12)/2)-((15/12)-(15*0.938333/12)))/((15/12)/2)))-SIN(2*ACOS((((15/12)/2)-((15/12)-(15*0.938333/12)))/((15/12)/2))))/2))</f>
        <v>0</v>
      </c>
      <c r="S85" s="799"/>
      <c r="T85" s="799">
        <f>((1.486/Defaults!$M$5)*((((PI()*(18/12)^2)/4)-(((18/12)/2)^2*((2*ACOS((((18/12)/2)-((18/12)-(18*0.938333/12)))/((18/12)/2)))-SIN(2*ACOS((((18/12)/2)-((18/12)-(18*0.938333/12)))/((18/12)/2))))/2))/((PI()*(18/12))-((2*ACOS((((18/12)/2)-((18/12)-(18*0.938333/12)))/((18/12)/2)))*((18/12)/2))))^(2/3)*$H$23^0.5)*(((PI()*(18/12)^2)/4)-(((18/12)/2)^2*((2*ACOS((((18/12)/2)-((18/12)-(18*0.938333/12)))/((18/12)/2)))-SIN(2*ACOS((((18/12)/2)-((18/12)-(18*0.938333/12)))/((18/12)/2))))/2))</f>
        <v>0</v>
      </c>
      <c r="U85" s="799"/>
      <c r="V85" s="37"/>
      <c r="W85" s="799">
        <f>((1.486/Defaults!$M$5)*((((PI()*(24/12)^2)/4)-(((24/12)/2)^2*((2*ACOS((((24/12)/2)-((24/12)-(24*0.938333/12)))/((24/12)/2)))-SIN(2*ACOS((((24/12)/2)-((24/12)-(24*0.938333/12)))/((24/12)/2))))/2))/((PI()*(24/12))-((2*ACOS((((24/12)/2)-((24/12)-(24*0.938333/12)))/((24/12)/2)))*((24/12)/2))))^(2/3)*$H$23^0.5)*(((PI()*(24/12)^2)/4)-(((24/12)/2)^2*((2*ACOS((((24/12)/2)-((24/12)-(24*0.938333/12)))/((24/12)/2)))-SIN(2*ACOS((((24/12)/2)-((24/12)-(24*0.938333/12)))/((24/12)/2))))/2))</f>
        <v>0</v>
      </c>
      <c r="X85" s="177" t="e">
        <f>IF(($F$23+$G$23)&lt;=$L85,5,IF(($F$23+$G$23)&lt;=$M85,6,IF(($F$23+$G$23)&lt;=$N85,8,IF(($F$23+$G$23)&lt;=$O85,10,IF(($F$23+$G$23)&lt;=$P85,12,IF(($F$23+$G$23)&lt;=$Q85,14,IF(($F$23+$G$23)&lt;=$R85,15,IF(($F$23+$G$23)&lt;=$S85,16,IF(($F$23+$G$23)&lt;=$T85,18,IF(($F$23+$G$23)&lt;=$U85,20,IF(($F$23+$G$23)&lt;=$V85,21,IF(($F$23+$G$23)&lt;=$W85,24,"Too Large"))))))))))))</f>
        <v>#VALUE!</v>
      </c>
    </row>
    <row r="86" spans="1:24" x14ac:dyDescent="0.2">
      <c r="A86" s="388" t="str">
        <f>IF(ISNUMBER('Tile Cut Sheet'!A37),'Tile Cut Sheet'!A37,"")</f>
        <v/>
      </c>
      <c r="B86" s="389" t="str">
        <f>IF(ISNUMBER('Tile Cut Sheet'!A37),VLOOKUP('Tile Cut Sheet'!A37,'Tile Cut Sheet'!$M$11:$R$51,3,FALSE),"")</f>
        <v/>
      </c>
      <c r="C86" s="390" t="str">
        <f>IF(IF(ISNUMBER('Tile Cut Sheet'!A37),VLOOKUP('Tile Cut Sheet'!A37,'Tile Cut Sheet'!$M$11:$R$51,4,FALSE),"")&gt;0,IF(ISNUMBER('Tile Cut Sheet'!A37),VLOOKUP('Tile Cut Sheet'!A37,'Tile Cut Sheet'!$M$11:$R$51,4,FALSE),""),"")</f>
        <v/>
      </c>
      <c r="D86" s="389" t="str">
        <f>IF(ISNUMBER('Tile Cut Sheet'!A37),VLOOKUP('Tile Cut Sheet'!A37,'Tile Cut Sheet'!$M$11:$R$51,5,FALSE),"")</f>
        <v/>
      </c>
      <c r="E86" s="391" t="str">
        <f>IF(AND(ISNUMBER('Tile Cut Sheet'!A37),ISNUMBER('Tile Cut Sheet'!D37),ISNUMBER('Tile Cut Sheet'!B37)),'Tile Cut Sheet'!B37-'Tile Cut Sheet'!D37,"")</f>
        <v/>
      </c>
      <c r="F86" s="596" t="str">
        <f>IF(ISNUMBER(E86),(VLOOKUP(A86,'Tile Cut Sheet'!$M$11:$Y$51,13,FALSE)),"")</f>
        <v/>
      </c>
      <c r="G86" s="392" t="str">
        <f>IF(ISNUMBER('Tile Cut Sheet'!A37),VLOOKUP('Tile Cut Sheet'!A37,'Tile Cut Sheet'!$M$11:$R$51,6,FALSE),"")</f>
        <v/>
      </c>
      <c r="K86" s="803" t="str">
        <f>Defaults!$L$6</f>
        <v>CMP-Helical</v>
      </c>
      <c r="L86" s="37"/>
      <c r="M86" s="799">
        <f>((1.486/Defaults!$M$6)*((((PI()*(6/12)^2)/4)-(((6/12)/2)^2*((2*ACOS((((6/12)/2)-((6/12)-(6*0.938333/12)))/((6/12)/2)))-SIN(2*ACOS((((6/12)/2)-((6/12)-(6*0.938333/12)))/((6/12)/2))))/2))/((PI()*(6/12))-((2*ACOS((((6/12)/2)-((6/12)-(6*0.938333/12)))/((6/12)/2)))*((6/12)/2))))^(2/3)*$H$23^0.5)*(((PI()*(6/12)^2)/4)-(((6/12)/2)^2*((2*ACOS((((6/12)/2)-((6/12)-(6*0.938333/12)))/((6/12)/2)))-SIN(2*ACOS((((6/12)/2)-((6/12)-(6*0.938333/12)))/((6/12)/2))))/2))</f>
        <v>0</v>
      </c>
      <c r="N86" s="799">
        <f>((1.486/Defaults!$M$6)*((((PI()*(8/12)^2)/4)-(((8/12)/2)^2*((2*ACOS((((8/12)/2)-((8/12)-(8*0.938333/12)))/((8/12)/2)))-SIN(2*ACOS((((8/12)/2)-((8/12)-(8*0.938333/12)))/((8/12)/2))))/2))/((PI()*(8/12))-((2*ACOS((((8/12)/2)-((8/12)-(8*0.938333/12)))/((8/12)/2)))*((8/12)/2))))^(2/3)*$H$23^0.5)*(((PI()*(8/12)^2)/4)-(((8/12)/2)^2*((2*ACOS((((8/12)/2)-((8/12)-(8*0.938333/12)))/((8/12)/2)))-SIN(2*ACOS((((8/12)/2)-((8/12)-(8*0.938333/12)))/((8/12)/2))))/2))</f>
        <v>0</v>
      </c>
      <c r="O86" s="799">
        <f>((1.486/Defaults!$M$6)*((((PI()*(10/12)^2)/4)-(((10/12)/2)^2*((2*ACOS((((10/12)/2)-((10/12)-(10*0.938333/12)))/((10/12)/2)))-SIN(2*ACOS((((10/12)/2)-((10/12)-(10*0.938333/12)))/((10/12)/2))))/2))/((PI()*(10/12))-((2*ACOS((((10/12)/2)-((10/12)-(10*0.938333/12)))/((10/12)/2)))*((10/12)/2))))^(2/3)*$H$23^0.5)*(((PI()*(10/12)^2)/4)-(((10/12)/2)^2*((2*ACOS((((10/12)/2)-((10/12)-(10*0.938333/12)))/((10/12)/2)))-SIN(2*ACOS((((10/12)/2)-((10/12)-(10*0.938333/12)))/((10/12)/2))))/2))</f>
        <v>0</v>
      </c>
      <c r="P86" s="799">
        <f>((1.486/Defaults!$M$6)*((((PI()*(12/12)^2)/4)-(((12/12)/2)^2*((2*ACOS((((12/12)/2)-((12/12)-(12*0.938333/12)))/((12/12)/2)))-SIN(2*ACOS((((12/12)/2)-((12/12)-(12*0.938333/12)))/((12/12)/2))))/2))/((PI()*(12/12))-((2*ACOS((((12/12)/2)-((12/12)-(12*0.938333/12)))/((12/12)/2)))*((12/12)/2))))^(2/3)*$H$23^0.5)*(((PI()*(12/12)^2)/4)-(((12/12)/2)^2*((2*ACOS((((12/12)/2)-((12/12)-(12*0.938333/12)))/((12/12)/2)))-SIN(2*ACOS((((12/12)/2)-((12/12)-(12*0.938333/12)))/((12/12)/2))))/2))</f>
        <v>0</v>
      </c>
      <c r="Q86" s="799"/>
      <c r="R86" s="799">
        <f>((1.486/Defaults!$M$6)*((((PI()*(15/12)^2)/4)-(((15/12)/2)^2*((2*ACOS((((15/12)/2)-((15/12)-(15*0.938333/12)))/((15/12)/2)))-SIN(2*ACOS((((15/12)/2)-((15/12)-(15*0.938333/12)))/((15/12)/2))))/2))/((PI()*(15/12))-((2*ACOS((((15/12)/2)-((15/12)-(15*0.938333/12)))/((15/12)/2)))*((15/12)/2))))^(2/3)*$H$23^0.5)*(((PI()*(15/12)^2)/4)-(((15/12)/2)^2*((2*ACOS((((15/12)/2)-((15/12)-(15*0.938333/12)))/((15/12)/2)))-SIN(2*ACOS((((15/12)/2)-((15/12)-(15*0.938333/12)))/((15/12)/2))))/2))</f>
        <v>0</v>
      </c>
      <c r="S86" s="799"/>
      <c r="T86" s="799">
        <f>((1.486/Defaults!$M$6)*((((PI()*(18/12)^2)/4)-(((18/12)/2)^2*((2*ACOS((((18/12)/2)-((18/12)-(18*0.938333/12)))/((18/12)/2)))-SIN(2*ACOS((((18/12)/2)-((18/12)-(18*0.938333/12)))/((18/12)/2))))/2))/((PI()*(18/12))-((2*ACOS((((18/12)/2)-((18/12)-(18*0.938333/12)))/((18/12)/2)))*((18/12)/2))))^(2/3)*$H$23^0.5)*(((PI()*(18/12)^2)/4)-(((18/12)/2)^2*((2*ACOS((((18/12)/2)-((18/12)-(18*0.938333/12)))/((18/12)/2)))-SIN(2*ACOS((((18/12)/2)-((18/12)-(18*0.938333/12)))/((18/12)/2))))/2))</f>
        <v>0</v>
      </c>
      <c r="U86" s="799"/>
      <c r="V86" s="37"/>
      <c r="W86" s="799">
        <f>((1.486/Defaults!$M$6)*((((PI()*(24/12)^2)/4)-(((24/12)/2)^2*((2*ACOS((((24/12)/2)-((24/12)-(24*0.938333/12)))/((24/12)/2)))-SIN(2*ACOS((((24/12)/2)-((24/12)-(24*0.938333/12)))/((24/12)/2))))/2))/((PI()*(24/12))-((2*ACOS((((24/12)/2)-((24/12)-(24*0.938333/12)))/((24/12)/2)))*((24/12)/2))))^(2/3)*$H$23^0.5)*(((PI()*(24/12)^2)/4)-(((24/12)/2)^2*((2*ACOS((((24/12)/2)-((24/12)-(24*0.938333/12)))/((24/12)/2)))-SIN(2*ACOS((((24/12)/2)-((24/12)-(24*0.938333/12)))/((24/12)/2))))/2))</f>
        <v>0</v>
      </c>
      <c r="X86" s="177" t="e">
        <f>IF(($F$23+$G$23)&lt;=$L86,5,IF(($F$23+$G$23)&lt;=$M86,6,IF(($F$23+$G$23)&lt;=$N86,8,IF(($F$23+$G$23)&lt;=$O86,10,IF(($F$23+$G$23)&lt;=$P86,12,IF(($F$23+$G$23)&lt;=$Q86,14,IF(($F$23+$G$23)&lt;=$R86,15,IF(($F$23+$G$23)&lt;=$S86,16,IF(($F$23+$G$23)&lt;=$T86,18,IF(($F$23+$G$23)&lt;=$U86,20,IF(($F$23+$G$23)&lt;=$V86,21,IF(($F$23+$G$23)&lt;=$W86,24,"Too Large"))))))))))))</f>
        <v>#VALUE!</v>
      </c>
    </row>
    <row r="87" spans="1:24" x14ac:dyDescent="0.2">
      <c r="A87" s="388" t="str">
        <f>IF(ISNUMBER('Tile Cut Sheet'!A38),'Tile Cut Sheet'!A38,"")</f>
        <v/>
      </c>
      <c r="B87" s="389" t="str">
        <f>IF(ISNUMBER('Tile Cut Sheet'!A38),VLOOKUP('Tile Cut Sheet'!A38,'Tile Cut Sheet'!$M$11:$R$51,3,FALSE),"")</f>
        <v/>
      </c>
      <c r="C87" s="390" t="str">
        <f>IF(IF(ISNUMBER('Tile Cut Sheet'!A38),VLOOKUP('Tile Cut Sheet'!A38,'Tile Cut Sheet'!$M$11:$R$51,4,FALSE),"")&gt;0,IF(ISNUMBER('Tile Cut Sheet'!A38),VLOOKUP('Tile Cut Sheet'!A38,'Tile Cut Sheet'!$M$11:$R$51,4,FALSE),""),"")</f>
        <v/>
      </c>
      <c r="D87" s="389" t="str">
        <f>IF(ISNUMBER('Tile Cut Sheet'!A38),VLOOKUP('Tile Cut Sheet'!A38,'Tile Cut Sheet'!$M$11:$R$51,5,FALSE),"")</f>
        <v/>
      </c>
      <c r="E87" s="391" t="str">
        <f>IF(AND(ISNUMBER('Tile Cut Sheet'!A38),ISNUMBER('Tile Cut Sheet'!D38),ISNUMBER('Tile Cut Sheet'!B38)),'Tile Cut Sheet'!B38-'Tile Cut Sheet'!D38,"")</f>
        <v/>
      </c>
      <c r="F87" s="596" t="str">
        <f>IF(ISNUMBER(E87),(VLOOKUP(A87,'Tile Cut Sheet'!$M$11:$Y$51,13,FALSE)),"")</f>
        <v/>
      </c>
      <c r="G87" s="392" t="str">
        <f>IF(ISNUMBER('Tile Cut Sheet'!A38),VLOOKUP('Tile Cut Sheet'!A38,'Tile Cut Sheet'!$M$11:$R$51,6,FALSE),"")</f>
        <v/>
      </c>
      <c r="K87" s="798" t="str">
        <f>Defaults!$L$7</f>
        <v>PVC</v>
      </c>
      <c r="L87" s="37">
        <f>((1.486/Defaults!$M$7)*((((PI()*(5/12)^2)/4)-(((5/12)/2)^2*((2*ACOS((((5/12)/2)-((5/12)-(5*0.938333/12)))/((5/12)/2)))-SIN(2*ACOS((((5/12)/2)-((5/12)-(5*0.938333/12)))/((5/12)/2))))/2))/((PI()*(5/12))-((2*ACOS((((5/12)/2)-((5/12)-(5*0.938333/12)))/((5/12)/2)))*((5/12)/2))))^(2/3)*$H$23^0.5)*(((PI()*(5/12)^2)/4)-(((5/12)/2)^2*((2*ACOS((((5/12)/2)-((5/12)-(5*0.938333/12)))/((5/12)/2)))-SIN(2*ACOS((((5/12)/2)-((5/12)-(5*0.938333/12)))/((5/12)/2))))/2))</f>
        <v>0</v>
      </c>
      <c r="M87" s="799">
        <f>((1.486/Defaults!$M$7)*((((PI()*(6/12)^2)/4)-(((6/12)/2)^2*((2*ACOS((((6/12)/2)-((6/12)-(6*0.938333/12)))/((6/12)/2)))-SIN(2*ACOS((((6/12)/2)-((6/12)-(6*0.938333/12)))/((6/12)/2))))/2))/((PI()*(6/12))-((2*ACOS((((6/12)/2)-((6/12)-(6*0.938333/12)))/((6/12)/2)))*((6/12)/2))))^(2/3)*$H$23^0.5)*(((PI()*(6/12)^2)/4)-(((6/12)/2)^2*((2*ACOS((((6/12)/2)-((6/12)-(6*0.938333/12)))/((6/12)/2)))-SIN(2*ACOS((((6/12)/2)-((6/12)-(6*0.938333/12)))/((6/12)/2))))/2))</f>
        <v>0</v>
      </c>
      <c r="N87" s="799">
        <f>((1.486/Defaults!$M$7)*((((PI()*(8/12)^2)/4)-(((8/12)/2)^2*((2*ACOS((((8/12)/2)-((8/12)-(8*0.938333/12)))/((8/12)/2)))-SIN(2*ACOS((((8/12)/2)-((8/12)-(8*0.938333/12)))/((8/12)/2))))/2))/((PI()*(8/12))-((2*ACOS((((8/12)/2)-((8/12)-(8*0.938333/12)))/((8/12)/2)))*((8/12)/2))))^(2/3)*$H$23^0.5)*(((PI()*(8/12)^2)/4)-(((8/12)/2)^2*((2*ACOS((((8/12)/2)-((8/12)-(8*0.938333/12)))/((8/12)/2)))-SIN(2*ACOS((((8/12)/2)-((8/12)-(8*0.938333/12)))/((8/12)/2))))/2))</f>
        <v>0</v>
      </c>
      <c r="O87" s="799">
        <f>((1.486/Defaults!$M$7)*((((PI()*(9.98/12)^2)/4)-(((9.98/12)/2)^2*((2*ACOS((((9.98/12)/2)-((9.98/12)-(9.98*0.938333/12)))/((9.98/12)/2)))-SIN(2*ACOS((((9.98/12)/2)-((9.98/12)-(9.98*0.938333/12)))/((9.98/12)/2))))/2))/((PI()*(9.98/12))-((2*ACOS((((9.98/12)/2)-((9.98/12)-(9.98*0.938333/12)))/((9.98/12)/2)))*((9.98/12)/2))))^(2/3)*$H$23^0.5)*(((PI()*(9.98/12)^2)/4)-(((9.98/12)/2)^2*((2*ACOS((((9.98/12)/2)-((9.98/12)-(9.98*0.938333/12)))/((9.98/12)/2)))-SIN(2*ACOS((((9.98/12)/2)-((9.98/12)-(9.98*0.938333/12)))/((9.98/12)/2))))/2))</f>
        <v>0</v>
      </c>
      <c r="P87" s="799">
        <f>((1.486/Defaults!$M$7)*((((PI()*(11.89/12)^2)/4)-(((11.89/12)/2)^2*((2*ACOS((((11.89/12)/2)-((11.89/12)-(11.89*0.938333/12)))/((11.89/12)/2)))-SIN(2*ACOS((((11.89/12)/2)-((11.89/12)-(11.89*0.938333/12)))/((11.89/12)/2))))/2))/((PI()*(11.89/12))-((2*ACOS((((11.89/12)/2)-((11.89/12)-(11.89*0.938333/12)))/((11.89/12)/2)))*((11.89/12)/2))))^(2/3)*$H$23^0.5)*(((PI()*(11.89/12)^2)/4)-(((11.89/12)/2)^2*((2*ACOS((((11.89/12)/2)-((11.89/12)-(11.89*0.938333/12)))/((11.89/12)/2)))-SIN(2*ACOS((((11.89/12)/2)-((11.89/12)-(11.89*0.938333/12)))/((11.89/12)/2))))/2))</f>
        <v>0</v>
      </c>
      <c r="Q87" s="799">
        <f>((1.486/Defaults!$M$7)*((((PI()*(13.07/12)^2)/4)-(((13.07/12)/2)^2*((2*ACOS((((13.07/12)/2)-((13.07/12)-(13.07*0.938333/12)))/((13.07/12)/2)))-SIN(2*ACOS((((13.07/12)/2)-((13.07/12)-(13.07*0.938333/12)))/((13.07/12)/2))))/2))/((PI()*(13.07/12))-((2*ACOS((((13.07/12)/2)-((13.07/12)-(13.07*0.938333/12)))/((13.07/12)/2)))*((13.07/12)/2))))^(2/3)*$H$23^0.5)*(((PI()*(13.07/12)^2)/4)-(((13.07/12)/2)^2*((2*ACOS((((13.07/12)/2)-((13.07/12)-(13.07*0.938333/12)))/((13.07/12)/2)))-SIN(2*ACOS((((13.07/12)/2)-((13.07/12)-(13.07*0.938333/12)))/((13.07/12)/2))))/2))</f>
        <v>0</v>
      </c>
      <c r="R87" s="799"/>
      <c r="S87" s="799">
        <f>((1.486/Defaults!$M$7)*((((PI()*(14.94/12)^2)/4)-(((14.94/12)/2)^2*((2*ACOS((((14.94/12)/2)-((14.94/12)-(14.94*0.938333/12)))/((14.94/12)/2)))-SIN(2*ACOS((((14.94/12)/2)-((14.94/12)-(14.94*0.938333/12)))/((14.94/12)/2))))/2))/((PI()*(14.94/12))-((2*ACOS((((14.94/12)/2)-((14.94/12)-(14.94*0.938333/12)))/((14.94/12)/2)))*((14.94/12)/2))))^(2/3)*$H$23^0.5)*(((PI()*(14.94/12)^2)/4)-(((14.94/12)/2)^2*((2*ACOS((((14.94/12)/2)-((14.94/12)-(14.94*0.938333/12)))/((14.94/12)/2)))-SIN(2*ACOS((((14.94/12)/2)-((14.94/12)-(14.94*0.938333/12)))/((14.94/12)/2))))/2))</f>
        <v>0</v>
      </c>
      <c r="T87" s="799">
        <f>((1.486/Defaults!$M$7)*((((PI()*(16.8/12)^2)/4)-(((16.8/12)/2)^2*((2*ACOS((((16.8/12)/2)-((16.8/12)-(16.8*0.938333/12)))/((16.8/12)/2)))-SIN(2*ACOS((((16.8/12)/2)-((16.8/12)-(16.8*0.938333/12)))/((16.8/12)/2))))/2))/((PI()*(16.8/12))-((2*ACOS((((16.8/12)/2)-((16.8/12)-(16.8*0.938333/12)))/((16.8/12)/2)))*((16.8/12)/2))))^(2/3)*$H$23^0.5)*(((PI()*(16.8/12)^2)/4)-(((16.8/12)/2)^2*((2*ACOS((((16.8/12)/2)-((16.8/12)-(16.8*0.938333/12)))/((16.8/12)/2)))-SIN(2*ACOS((((16.8/12)/2)-((16.8/12)-(16.8*0.938333/12)))/((16.8/12)/2))))/2))</f>
        <v>0</v>
      </c>
      <c r="U87" s="799">
        <f>((1.486/Defaults!$M$7)*((((PI()*(18.74/12)^2)/4)-(((18.74/12)/2)^2*((2*ACOS((((18.74/12)/2)-((18.74/12)-(18.74*0.938333/12)))/((18.74/12)/2)))-SIN(2*ACOS((((18.74/12)/2)-((18.74/12)-(18.74*0.938333/12)))/((18.74/12)/2))))/2))/((PI()*(18.74/12))-((2*ACOS((((18.74/12)/2)-((18.74/12)-(18.74*0.938333/12)))/((18.74/12)/2)))*((18.74/12)/2))))^(2/3)*$H$23^0.5)*(((PI()*(18.74/12)^2)/4)-(((18.74/12)/2)^2*((2*ACOS((((18.74/12)/2)-((18.74/12)-(18.74*0.938333/12)))/((18.74/12)/2)))-SIN(2*ACOS((((18.74/12)/2)-((18.74/12)-(18.74*0.938333/12)))/((18.74/12)/2))))/2))</f>
        <v>0</v>
      </c>
      <c r="V87" s="37"/>
      <c r="W87" s="799">
        <f>((1.486/Defaults!$M$7)*((((PI()*(22.54/12)^2)/4)-(((22.54/12)/2)^2*((2*ACOS((((22.54/12)/2)-((22.54/12)-(22.54*0.938333/12)))/((22.54/12)/2)))-SIN(2*ACOS((((22.54/12)/2)-((22.54/12)-(22.54*0.938333/12)))/((22.54/12)/2))))/2))/((PI()*(22.54/12))-((2*ACOS((((22.54/12)/2)-((22.54/12)-(22.54*0.938333/12)))/((22.54/12)/2)))*((22.54/12)/2))))^(2/3)*$H$23^0.5)*(((PI()*(22.54/12)^2)/4)-(((22.54/12)/2)^2*((2*ACOS((((22.54/12)/2)-((22.54/12)-(22.54*0.938333/12)))/((22.54/12)/2)))-SIN(2*ACOS((((22.54/12)/2)-((22.54/12)-(22.54*0.938333/12)))/((22.54/12)/2))))/2))</f>
        <v>0</v>
      </c>
      <c r="X87" s="177" t="e">
        <f>IF(($F$23+$G$23)&lt;=$L87,5,IF(($F$23+$G$23)&lt;=$M87,6,IF(($F$23+$G$23)&lt;=$N87,8,IF(($F$23+$G$23)&lt;=$O87,10,IF(($F$23+$G$23)&lt;=$P87,12,IF(($F$23+$G$23)&lt;=$Q87,14,IF(($F$23+$G$23)&lt;=$R87,15,IF(($F$23+$G$23)&lt;=$S87,16,IF(($F$23+$G$23)&lt;=$T87,18,IF(($F$23+$G$23)&lt;=$U87,20,IF(($F$23+$G$23)&lt;=$V87,21,IF(($F$23+$G$23)&lt;=$W87,24,"Too Large"))))))))))))</f>
        <v>#VALUE!</v>
      </c>
    </row>
    <row r="88" spans="1:24" x14ac:dyDescent="0.2">
      <c r="A88" s="388" t="str">
        <f>IF(ISNUMBER('Tile Cut Sheet'!A39),'Tile Cut Sheet'!A39,"")</f>
        <v/>
      </c>
      <c r="B88" s="389" t="str">
        <f>IF(ISNUMBER('Tile Cut Sheet'!A39),VLOOKUP('Tile Cut Sheet'!A39,'Tile Cut Sheet'!$M$11:$R$51,3,FALSE),"")</f>
        <v/>
      </c>
      <c r="C88" s="390" t="str">
        <f>IF(IF(ISNUMBER('Tile Cut Sheet'!A39),VLOOKUP('Tile Cut Sheet'!A39,'Tile Cut Sheet'!$M$11:$R$51,4,FALSE),"")&gt;0,IF(ISNUMBER('Tile Cut Sheet'!A39),VLOOKUP('Tile Cut Sheet'!A39,'Tile Cut Sheet'!$M$11:$R$51,4,FALSE),""),"")</f>
        <v/>
      </c>
      <c r="D88" s="389" t="str">
        <f>IF(ISNUMBER('Tile Cut Sheet'!A39),VLOOKUP('Tile Cut Sheet'!A39,'Tile Cut Sheet'!$M$11:$R$51,5,FALSE),"")</f>
        <v/>
      </c>
      <c r="E88" s="391" t="str">
        <f>IF(AND(ISNUMBER('Tile Cut Sheet'!A39),ISNUMBER('Tile Cut Sheet'!D39),ISNUMBER('Tile Cut Sheet'!B39)),'Tile Cut Sheet'!B39-'Tile Cut Sheet'!D39,"")</f>
        <v/>
      </c>
      <c r="F88" s="596" t="str">
        <f>IF(ISNUMBER(E88),(VLOOKUP(A88,'Tile Cut Sheet'!$M$11:$Y$51,13,FALSE)),"")</f>
        <v/>
      </c>
      <c r="G88" s="392" t="str">
        <f>IF(ISNUMBER('Tile Cut Sheet'!A39),VLOOKUP('Tile Cut Sheet'!A39,'Tile Cut Sheet'!$M$11:$R$51,6,FALSE),"")</f>
        <v/>
      </c>
      <c r="K88" s="800" t="str">
        <f>Defaults!$L$8</f>
        <v>Concrete</v>
      </c>
      <c r="L88" s="70">
        <f>((1.486/Defaults!$M$8)*((((PI()*(5/12)^2)/4)-(((5/12)/2)^2*((2*ACOS((((5/12)/2)-((5/12)-(5*0.938333/12)))/((5/12)/2)))-SIN(2*ACOS((((5/12)/2)-((5/12)-(5*0.938333/12)))/((5/12)/2))))/2))/((PI()*(5/12))-((2*ACOS((((5/12)/2)-((5/12)-(5*0.938333/12)))/((5/12)/2)))*((5/12)/2))))^(2/3)*$H$23^0.5)*(((PI()*(5/12)^2)/4)-(((5/12)/2)^2*((2*ACOS((((5/12)/2)-((5/12)-(5*0.938333/12)))/((5/12)/2)))-SIN(2*ACOS((((5/12)/2)-((5/12)-(5*0.938333/12)))/((5/12)/2))))/2))</f>
        <v>0</v>
      </c>
      <c r="M88" s="801">
        <f>((1.486/Defaults!$M$8)*((((PI()*(6/12)^2)/4)-(((6/12)/2)^2*((2*ACOS((((6/12)/2)-((6/12)-(6*0.938333/12)))/((6/12)/2)))-SIN(2*ACOS((((6/12)/2)-((6/12)-(6*0.938333/12)))/((6/12)/2))))/2))/((PI()*(6/12))-((2*ACOS((((6/12)/2)-((6/12)-(6*0.938333/12)))/((6/12)/2)))*((6/12)/2))))^(2/3)*$H$23^0.5)*(((PI()*(6/12)^2)/4)-(((6/12)/2)^2*((2*ACOS((((6/12)/2)-((6/12)-(6*0.938333/12)))/((6/12)/2)))-SIN(2*ACOS((((6/12)/2)-((6/12)-(6*0.938333/12)))/((6/12)/2))))/2))</f>
        <v>0</v>
      </c>
      <c r="N88" s="801">
        <f>((1.486/Defaults!$M$8)*((((PI()*(8/12)^2)/4)-(((8/12)/2)^2*((2*ACOS((((8/12)/2)-((8/12)-(8*0.938333/12)))/((8/12)/2)))-SIN(2*ACOS((((8/12)/2)-((8/12)-(8*0.938333/12)))/((8/12)/2))))/2))/((PI()*(8/12))-((2*ACOS((((8/12)/2)-((8/12)-(8*0.938333/12)))/((8/12)/2)))*((8/12)/2))))^(2/3)*$H$23^0.5)*(((PI()*(8/12)^2)/4)-(((8/12)/2)^2*((2*ACOS((((8/12)/2)-((8/12)-(8*0.938333/12)))/((8/12)/2)))-SIN(2*ACOS((((8/12)/2)-((8/12)-(8*0.938333/12)))/((8/12)/2))))/2))</f>
        <v>0</v>
      </c>
      <c r="O88" s="801">
        <f>((1.486/Defaults!$M$8)*((((PI()*(10/12)^2)/4)-(((10/12)/2)^2*((2*ACOS((((10/12)/2)-((10/12)-(10*0.938333/12)))/((10/12)/2)))-SIN(2*ACOS((((10/12)/2)-((10/12)-(10*0.938333/12)))/((10/12)/2))))/2))/((PI()*(10/12))-((2*ACOS((((10/12)/2)-((10/12)-(10*0.938333/12)))/((10/12)/2)))*((10/12)/2))))^(2/3)*$H$23^0.5)*(((PI()*(10/12)^2)/4)-(((10/12)/2)^2*((2*ACOS((((10/12)/2)-((10/12)-(10*0.938333/12)))/((10/12)/2)))-SIN(2*ACOS((((10/12)/2)-((10/12)-(10*0.938333/12)))/((10/12)/2))))/2))</f>
        <v>0</v>
      </c>
      <c r="P88" s="801">
        <f>((1.486/Defaults!$M$8)*((((PI()*(12/12)^2)/4)-(((12/12)/2)^2*((2*ACOS((((12/12)/2)-((12/12)-(12*0.938333/12)))/((12/12)/2)))-SIN(2*ACOS((((12/12)/2)-((12/12)-(12*0.938333/12)))/((12/12)/2))))/2))/((PI()*(12/12))-((2*ACOS((((12/12)/2)-((12/12)-(12*0.938333/12)))/((12/12)/2)))*((12/12)/2))))^(2/3)*$H$23^0.5)*(((PI()*(12/12)^2)/4)-(((12/12)/2)^2*((2*ACOS((((12/12)/2)-((12/12)-(12*0.938333/12)))/((12/12)/2)))-SIN(2*ACOS((((12/12)/2)-((12/12)-(12*0.938333/12)))/((12/12)/2))))/2))</f>
        <v>0</v>
      </c>
      <c r="Q88" s="801"/>
      <c r="R88" s="801">
        <f>((1.486/Defaults!$M$8)*((((PI()*(15/12)^2)/4)-(((15/12)/2)^2*((2*ACOS((((15/12)/2)-((15/12)-(15*0.938333/12)))/((15/12)/2)))-SIN(2*ACOS((((15/12)/2)-((15/12)-(15*0.938333/12)))/((15/12)/2))))/2))/((PI()*(15/12))-((2*ACOS((((15/12)/2)-((15/12)-(15*0.938333/12)))/((15/12)/2)))*((15/12)/2))))^(2/3)*$H$23^0.5)*(((PI()*(15/12)^2)/4)-(((15/12)/2)^2*((2*ACOS((((15/12)/2)-((15/12)-(15*0.938333/12)))/((15/12)/2)))-SIN(2*ACOS((((15/12)/2)-((15/12)-(15*0.938333/12)))/((15/12)/2))))/2))</f>
        <v>0</v>
      </c>
      <c r="S88" s="801"/>
      <c r="T88" s="801">
        <f>((1.486/Defaults!$M$8)*((((PI()*(18/12)^2)/4)-(((18/12)/2)^2*((2*ACOS((((18/12)/2)-((18/12)-(18*0.938333/12)))/((18/12)/2)))-SIN(2*ACOS((((18/12)/2)-((18/12)-(18*0.938333/12)))/((18/12)/2))))/2))/((PI()*(18/12))-((2*ACOS((((18/12)/2)-((18/12)-(18*0.938333/12)))/((18/12)/2)))*((18/12)/2))))^(2/3)*$H$23^0.5)*(((PI()*(18/12)^2)/4)-(((18/12)/2)^2*((2*ACOS((((18/12)/2)-((18/12)-(18*0.938333/12)))/((18/12)/2)))-SIN(2*ACOS((((18/12)/2)-((18/12)-(18*0.938333/12)))/((18/12)/2))))/2))</f>
        <v>0</v>
      </c>
      <c r="U88" s="801"/>
      <c r="V88" s="801">
        <f>((1.486/Defaults!$M$8)*((((PI()*(21/12)^2)/4)-(((21/12)/2)^2*((2*ACOS((((21/12)/2)-((21/12)-(21*0.938333/12)))/((21/12)/2)))-SIN(2*ACOS((((21/12)/2)-((21/12)-(21*0.938333/12)))/((21/12)/2))))/2))/((PI()*(21/12))-((2*ACOS((((21/12)/2)-((21/12)-(21*0.938333/12)))/((21/12)/2)))*((21/12)/2))))^(2/3)*$H$23^0.5)*(((PI()*(21/12)^2)/4)-(((21/12)/2)^2*((2*ACOS((((21/12)/2)-((21/12)-(21*0.938333/12)))/((21/12)/2)))-SIN(2*ACOS((((21/12)/2)-((21/12)-(21*0.938333/12)))/((21/12)/2))))/2))</f>
        <v>0</v>
      </c>
      <c r="W88" s="801">
        <f>((1.486/Defaults!$M$8)*((((PI()*(24/12)^2)/4)-(((24/12)/2)^2*((2*ACOS((((24/12)/2)-((24/12)-(24*0.938333/12)))/((24/12)/2)))-SIN(2*ACOS((((24/12)/2)-((24/12)-(24*0.938333/12)))/((24/12)/2))))/2))/((PI()*(24/12))-((2*ACOS((((24/12)/2)-((24/12)-(24*0.938333/12)))/((24/12)/2)))*((24/12)/2))))^(2/3)*$H$23^0.5)*(((PI()*(24/12)^2)/4)-(((24/12)/2)^2*((2*ACOS((((24/12)/2)-((24/12)-(24*0.938333/12)))/((24/12)/2)))-SIN(2*ACOS((((24/12)/2)-((24/12)-(24*0.938333/12)))/((24/12)/2))))/2))</f>
        <v>0</v>
      </c>
      <c r="X88" s="179" t="e">
        <f>IF(($F$23+$G$23)&lt;=$L88,5,IF(($F$23+$G$23)&lt;=$M88,6,IF(($F$23+$G$23)&lt;=$N88,8,IF(($F$23+$G$23)&lt;=$O88,10,IF(($F$23+$G$23)&lt;=$P88,12,IF(($F$23+$G$23)&lt;=$Q88,14,IF(($F$23+$G$23)&lt;=$R88,15,IF(($F$23+$G$23)&lt;=$S88,16,IF(($F$23+$G$23)&lt;=$T88,18,IF(($F$23+$G$23)&lt;=$U88,20,IF(($F$23+$G$23)&lt;=$V88,21,IF(($F$23+$G$23)&lt;=$W88,24,"Too Large"))))))))))))</f>
        <v>#VALUE!</v>
      </c>
    </row>
    <row r="89" spans="1:24" x14ac:dyDescent="0.2">
      <c r="A89" s="388" t="str">
        <f>IF(ISNUMBER('Tile Cut Sheet'!A40),'Tile Cut Sheet'!A40,"")</f>
        <v/>
      </c>
      <c r="B89" s="389" t="str">
        <f>IF(ISNUMBER('Tile Cut Sheet'!A40),VLOOKUP('Tile Cut Sheet'!A40,'Tile Cut Sheet'!$M$11:$R$51,3,FALSE),"")</f>
        <v/>
      </c>
      <c r="C89" s="390" t="str">
        <f>IF(IF(ISNUMBER('Tile Cut Sheet'!A40),VLOOKUP('Tile Cut Sheet'!A40,'Tile Cut Sheet'!$M$11:$R$51,4,FALSE),"")&gt;0,IF(ISNUMBER('Tile Cut Sheet'!A40),VLOOKUP('Tile Cut Sheet'!A40,'Tile Cut Sheet'!$M$11:$R$51,4,FALSE),""),"")</f>
        <v/>
      </c>
      <c r="D89" s="389" t="str">
        <f>IF(ISNUMBER('Tile Cut Sheet'!A40),VLOOKUP('Tile Cut Sheet'!A40,'Tile Cut Sheet'!$M$11:$R$51,5,FALSE),"")</f>
        <v/>
      </c>
      <c r="E89" s="391" t="str">
        <f>IF(AND(ISNUMBER('Tile Cut Sheet'!A40),ISNUMBER('Tile Cut Sheet'!D40),ISNUMBER('Tile Cut Sheet'!B40)),'Tile Cut Sheet'!B40-'Tile Cut Sheet'!D40,"")</f>
        <v/>
      </c>
      <c r="F89" s="596" t="str">
        <f>IF(ISNUMBER(E89),(VLOOKUP(A89,'Tile Cut Sheet'!$M$11:$Y$51,13,FALSE)),"")</f>
        <v/>
      </c>
      <c r="G89" s="392" t="str">
        <f>IF(ISNUMBER('Tile Cut Sheet'!A40),VLOOKUP('Tile Cut Sheet'!A40,'Tile Cut Sheet'!$M$11:$R$51,6,FALSE),"")</f>
        <v/>
      </c>
      <c r="K89" s="796" t="s">
        <v>424</v>
      </c>
      <c r="L89" s="797">
        <v>5</v>
      </c>
      <c r="M89" s="797">
        <v>6</v>
      </c>
      <c r="N89" s="797">
        <v>8</v>
      </c>
      <c r="O89" s="797">
        <v>10</v>
      </c>
      <c r="P89" s="797">
        <v>12</v>
      </c>
      <c r="Q89" s="797">
        <v>14</v>
      </c>
      <c r="R89" s="797">
        <v>15</v>
      </c>
      <c r="S89" s="797">
        <v>16</v>
      </c>
      <c r="T89" s="797">
        <v>18</v>
      </c>
      <c r="U89" s="797">
        <v>20</v>
      </c>
      <c r="V89" s="797">
        <v>21</v>
      </c>
      <c r="W89" s="797">
        <v>24</v>
      </c>
      <c r="X89" s="791" t="s">
        <v>178</v>
      </c>
    </row>
    <row r="90" spans="1:24" x14ac:dyDescent="0.2">
      <c r="A90" s="388" t="str">
        <f>IF(ISNUMBER('Tile Cut Sheet'!A41),'Tile Cut Sheet'!A41,"")</f>
        <v/>
      </c>
      <c r="B90" s="389" t="str">
        <f>IF(ISNUMBER('Tile Cut Sheet'!A41),VLOOKUP('Tile Cut Sheet'!A41,'Tile Cut Sheet'!$M$11:$R$51,3,FALSE),"")</f>
        <v/>
      </c>
      <c r="C90" s="390" t="str">
        <f>IF(IF(ISNUMBER('Tile Cut Sheet'!A41),VLOOKUP('Tile Cut Sheet'!A41,'Tile Cut Sheet'!$M$11:$R$51,4,FALSE),"")&gt;0,IF(ISNUMBER('Tile Cut Sheet'!A41),VLOOKUP('Tile Cut Sheet'!A41,'Tile Cut Sheet'!$M$11:$R$51,4,FALSE),""),"")</f>
        <v/>
      </c>
      <c r="D90" s="389" t="str">
        <f>IF(ISNUMBER('Tile Cut Sheet'!A41),VLOOKUP('Tile Cut Sheet'!A41,'Tile Cut Sheet'!$M$11:$R$51,5,FALSE),"")</f>
        <v/>
      </c>
      <c r="E90" s="391" t="str">
        <f>IF(AND(ISNUMBER('Tile Cut Sheet'!A41),ISNUMBER('Tile Cut Sheet'!D41),ISNUMBER('Tile Cut Sheet'!B41)),'Tile Cut Sheet'!B41-'Tile Cut Sheet'!D41,"")</f>
        <v/>
      </c>
      <c r="F90" s="596" t="str">
        <f>IF(ISNUMBER(E90),(VLOOKUP(A90,'Tile Cut Sheet'!$M$11:$Y$51,13,FALSE)),"")</f>
        <v/>
      </c>
      <c r="G90" s="392" t="str">
        <f>IF(ISNUMBER('Tile Cut Sheet'!A41),VLOOKUP('Tile Cut Sheet'!A41,'Tile Cut Sheet'!$M$11:$R$51,6,FALSE),"")</f>
        <v/>
      </c>
      <c r="K90" s="798" t="str">
        <f>Defaults!$L$2</f>
        <v>CPT (Tile)</v>
      </c>
      <c r="L90" s="37">
        <f>((1.486/Defaults!$M$11)*((((PI()*(5/12)^2)/4)-(((5/12)/2)^2*((2*ACOS((((5/12)/2)-((5/12)-(5*0.938333/12)))/((5/12)/2)))-SIN(2*ACOS((((5/12)/2)-((5/12)-(5*0.938333/12)))/((5/12)/2))))/2))/((PI()*(5/12))-((2*ACOS((((5/12)/2)-((5/12)-(5*0.938333/12)))/((5/12)/2)))*((5/12)/2))))^(2/3)*$H$24^0.5)*(((PI()*(5/12)^2)/4)-(((5/12)/2)^2*((2*ACOS((((5/12)/2)-((5/12)-(5*0.938333/12)))/((5/12)/2)))-SIN(2*ACOS((((5/12)/2)-((5/12)-(5*0.938333/12)))/((5/12)/2))))/2))</f>
        <v>0</v>
      </c>
      <c r="M90" s="799">
        <f>((1.486/Defaults!$M$11)*((((PI()*(6/12)^2)/4)-(((6/12)/2)^2*((2*ACOS((((6/12)/2)-((6/12)-(6*0.938333/12)))/((6/12)/2)))-SIN(2*ACOS((((6/12)/2)-((6/12)-(6*0.938333/12)))/((6/12)/2))))/2))/((PI()*(6/12))-((2*ACOS((((6/12)/2)-((6/12)-(6*0.938333/12)))/((6/12)/2)))*((6/12)/2))))^(2/3)*$H$24^0.5)*(((PI()*(6/12)^2)/4)-(((6/12)/2)^2*((2*ACOS((((6/12)/2)-((6/12)-(6*0.938333/12)))/((6/12)/2)))-SIN(2*ACOS((((6/12)/2)-((6/12)-(6*0.938333/12)))/((6/12)/2))))/2))</f>
        <v>0</v>
      </c>
      <c r="N90" s="799">
        <f>((1.486/Defaults!$M$12)*((((PI()*(8/12)^2)/4)-(((8/12)/2)^2*((2*ACOS((((8/12)/2)-((8/12)-(8*0.938333/12)))/((8/12)/2)))-SIN(2*ACOS((((8/12)/2)-((8/12)-(8*0.938333/12)))/((8/12)/2))))/2))/((PI()*(8/12))-((2*ACOS((((8/12)/2)-((8/12)-(8*0.938333/12)))/((8/12)/2)))*((8/12)/2))))^(2/3)*$H$24^0.5)*(((PI()*(8/12)^2)/4)-(((8/12)/2)^2*((2*ACOS((((8/12)/2)-((8/12)-(8*0.938333/12)))/((8/12)/2)))-SIN(2*ACOS((((8/12)/2)-((8/12)-(8*0.938333/12)))/((8/12)/2))))/2))</f>
        <v>0</v>
      </c>
      <c r="O90" s="799">
        <f>((1.486/Defaults!$M$13)*((((PI()*(10/12)^2)/4)-(((10/12)/2)^2*((2*ACOS((((10/12)/2)-((10/12)-(10*0.938333/12)))/((10/12)/2)))-SIN(2*ACOS((((10/12)/2)-((10/12)-(10*0.938333/12)))/((10/12)/2))))/2))/((PI()*(10/12))-((2*ACOS((((10/12)/2)-((10/12)-(10*0.938333/12)))/((10/12)/2)))*((10/12)/2))))^(2/3)*$H$24^0.5)*(((PI()*(10/12)^2)/4)-(((10/12)/2)^2*((2*ACOS((((10/12)/2)-((10/12)-(10*0.938333/12)))/((10/12)/2)))-SIN(2*ACOS((((10/12)/2)-((10/12)-(10*0.938333/12)))/((10/12)/2))))/2))</f>
        <v>0</v>
      </c>
      <c r="P90" s="799">
        <f>((1.486/Defaults!$M$14)*((((PI()*(12/12)^2)/4)-(((12/12)/2)^2*((2*ACOS((((12/12)/2)-((12/12)-(12*0.938333/12)))/((12/12)/2)))-SIN(2*ACOS((((12/12)/2)-((12/12)-(12*0.938333/12)))/((12/12)/2))))/2))/((PI()*(12/12))-((2*ACOS((((12/12)/2)-((12/12)-(12*0.938333/12)))/((12/12)/2)))*((12/12)/2))))^(2/3)*$H$24^0.5)*(((PI()*(12/12)^2)/4)-(((12/12)/2)^2*((2*ACOS((((12/12)/2)-((12/12)-(12*0.938333/12)))/((12/12)/2)))-SIN(2*ACOS((((12/12)/2)-((12/12)-(12*0.938333/12)))/((12/12)/2))))/2))</f>
        <v>0</v>
      </c>
      <c r="Q90" s="799"/>
      <c r="R90" s="799">
        <f>((1.486/Defaults!$M$15)*((((PI()*(15/12)^2)/4)-(((15/12)/2)^2*((2*ACOS((((15/12)/2)-((15/12)-(15*0.938333/12)))/((15/12)/2)))-SIN(2*ACOS((((15/12)/2)-((15/12)-(15*0.938333/12)))/((15/12)/2))))/2))/((PI()*(15/12))-((2*ACOS((((15/12)/2)-((15/12)-(15*0.938333/12)))/((15/12)/2)))*((15/12)/2))))^(2/3)*$H$24^0.5)*(((PI()*(15/12)^2)/4)-(((15/12)/2)^2*((2*ACOS((((15/12)/2)-((15/12)-(15*0.938333/12)))/((15/12)/2)))-SIN(2*ACOS((((15/12)/2)-((15/12)-(15*0.938333/12)))/((15/12)/2))))/2))</f>
        <v>0</v>
      </c>
      <c r="S90" s="37"/>
      <c r="T90" s="799">
        <f>((1.486/Defaults!$M$16)*((((PI()*(18/12)^2)/4)-(((18/12)/2)^2*((2*ACOS((((18/12)/2)-((18/12)-(18*0.938333/12)))/((18/12)/2)))-SIN(2*ACOS((((18/12)/2)-((18/12)-(18*0.938333/12)))/((18/12)/2))))/2))/((PI()*(18/12))-((2*ACOS((((18/12)/2)-((18/12)-(18*0.938333/12)))/((18/12)/2)))*((18/12)/2))))^(2/3)*$H$24^0.5)*(((PI()*(18/12)^2)/4)-(((18/12)/2)^2*((2*ACOS((((18/12)/2)-((18/12)-(18*0.938333/12)))/((18/12)/2)))-SIN(2*ACOS((((18/12)/2)-((18/12)-(18*0.938333/12)))/((18/12)/2))))/2))</f>
        <v>0</v>
      </c>
      <c r="U90" s="799"/>
      <c r="V90" s="37"/>
      <c r="W90" s="799">
        <f>((1.486/Defaults!$M$17)*((((PI()*(24/12)^2)/4)-(((24/12)/2)^2*((2*ACOS((((24/12)/2)-((24/12)-(24*0.938333/12)))/((24/12)/2)))-SIN(2*ACOS((((24/12)/2)-((24/12)-(24*0.938333/12)))/((24/12)/2))))/2))/((PI()*(24/12))-((2*ACOS((((24/12)/2)-((24/12)-(24*0.938333/12)))/((24/12)/2)))*((24/12)/2))))^(2/3)*$H$24^0.5)*(((PI()*(24/12)^2)/4)-(((24/12)/2)^2*((2*ACOS((((24/12)/2)-((24/12)-(24*0.938333/12)))/((24/12)/2)))-SIN(2*ACOS((((24/12)/2)-((24/12)-(24*0.938333/12)))/((24/12)/2))))/2))</f>
        <v>0</v>
      </c>
      <c r="X90" s="177" t="e">
        <f>IF(($F$24+$G$24)&lt;=$L90,5,IF(($F$24+$G$24)&lt;=$M90,6,IF(($F$24+$G$24)&lt;=$N90,8,IF(($F$24+$G$24)&lt;=$O90,10,IF(($F$24+$G$24)&lt;=$P90,12,IF(($F$24+$G$24)&lt;=$Q90,14,IF(($F$24+$G$24)&lt;=$R90,15,IF(($F$24+$G$24)&lt;=$S90,16,IF(($F$24+$G$24)&lt;=$T90,18,IF(($F$24+$G$24)&lt;=$U90,20,IF(($F$24+$G$24)&lt;=$V90,21,IF(($F$24+$G$24)&lt;=$W90,24,"Too Large"))))))))))))</f>
        <v>#VALUE!</v>
      </c>
    </row>
    <row r="91" spans="1:24" x14ac:dyDescent="0.2">
      <c r="A91" s="388" t="str">
        <f>IF(ISNUMBER('Tile Cut Sheet'!A42),'Tile Cut Sheet'!A42,"")</f>
        <v/>
      </c>
      <c r="B91" s="389" t="str">
        <f>IF(ISNUMBER('Tile Cut Sheet'!A42),VLOOKUP('Tile Cut Sheet'!A42,'Tile Cut Sheet'!$M$11:$R$51,3,FALSE),"")</f>
        <v/>
      </c>
      <c r="C91" s="390" t="str">
        <f>IF(IF(ISNUMBER('Tile Cut Sheet'!A42),VLOOKUP('Tile Cut Sheet'!A42,'Tile Cut Sheet'!$M$11:$R$51,4,FALSE),"")&gt;0,IF(ISNUMBER('Tile Cut Sheet'!A42),VLOOKUP('Tile Cut Sheet'!A42,'Tile Cut Sheet'!$M$11:$R$51,4,FALSE),""),"")</f>
        <v/>
      </c>
      <c r="D91" s="389" t="str">
        <f>IF(ISNUMBER('Tile Cut Sheet'!A42),VLOOKUP('Tile Cut Sheet'!A42,'Tile Cut Sheet'!$M$11:$R$51,5,FALSE),"")</f>
        <v/>
      </c>
      <c r="E91" s="391" t="str">
        <f>IF(AND(ISNUMBER('Tile Cut Sheet'!A42),ISNUMBER('Tile Cut Sheet'!D42),ISNUMBER('Tile Cut Sheet'!B42)),'Tile Cut Sheet'!B42-'Tile Cut Sheet'!D42,"")</f>
        <v/>
      </c>
      <c r="F91" s="596" t="str">
        <f>IF(ISNUMBER(E91),(VLOOKUP(A91,'Tile Cut Sheet'!$M$11:$Y$51,13,FALSE)),"")</f>
        <v/>
      </c>
      <c r="G91" s="392" t="str">
        <f>IF(ISNUMBER('Tile Cut Sheet'!A42),VLOOKUP('Tile Cut Sheet'!A42,'Tile Cut Sheet'!$M$11:$R$51,6,FALSE),"")</f>
        <v/>
      </c>
      <c r="K91" s="798" t="str">
        <f>Defaults!$L$3</f>
        <v>Dual-Wall CPT</v>
      </c>
      <c r="L91" s="37">
        <f>((1.486/Defaults!$M$3)*((((PI()*(5/12)^2)/4)-(((5/12)/2)^2*((2*ACOS((((5/12)/2)-((5/12)-(5*0.938333/12)))/((5/12)/2)))-SIN(2*ACOS((((5/12)/2)-((5/12)-(5*0.938333/12)))/((5/12)/2))))/2))/((PI()*(5/12))-((2*ACOS((((5/12)/2)-((5/12)-(5*0.938333/12)))/((5/12)/2)))*((5/12)/2))))^(2/3)*$H$24^0.5)*(((PI()*(5/12)^2)/4)-(((5/12)/2)^2*((2*ACOS((((5/12)/2)-((5/12)-(5*0.938333/12)))/((5/12)/2)))-SIN(2*ACOS((((5/12)/2)-((5/12)-(5*0.938333/12)))/((5/12)/2))))/2))</f>
        <v>0</v>
      </c>
      <c r="M91" s="799">
        <f>((1.486/Defaults!$M$3)*((((PI()*(6/12)^2)/4)-(((6/12)/2)^2*((2*ACOS((((6/12)/2)-((6/12)-(6*0.938333/12)))/((6/12)/2)))-SIN(2*ACOS((((6/12)/2)-((6/12)-(6*0.938333/12)))/((6/12)/2))))/2))/((PI()*(6/12))-((2*ACOS((((6/12)/2)-((6/12)-(6*0.938333/12)))/((6/12)/2)))*((6/12)/2))))^(2/3)*$H$24^0.5)*(((PI()*(6/12)^2)/4)-(((6/12)/2)^2*((2*ACOS((((6/12)/2)-((6/12)-(6*0.938333/12)))/((6/12)/2)))-SIN(2*ACOS((((6/12)/2)-((6/12)-(6*0.938333/12)))/((6/12)/2))))/2))</f>
        <v>0</v>
      </c>
      <c r="N91" s="799">
        <f>((1.486/Defaults!$M$3)*((((PI()*(8/12)^2)/4)-(((8/12)/2)^2*((2*ACOS((((8/12)/2)-((8/12)-(8*0.938333/12)))/((8/12)/2)))-SIN(2*ACOS((((8/12)/2)-((8/12)-(8*0.938333/12)))/((8/12)/2))))/2))/((PI()*(8/12))-((2*ACOS((((8/12)/2)-((8/12)-(8*0.938333/12)))/((8/12)/2)))*((8/12)/2))))^(2/3)*$H$24^0.5)*(((PI()*(8/12)^2)/4)-(((8/12)/2)^2*((2*ACOS((((8/12)/2)-((8/12)-(8*0.938333/12)))/((8/12)/2)))-SIN(2*ACOS((((8/12)/2)-((8/12)-(8*0.938333/12)))/((8/12)/2))))/2))</f>
        <v>0</v>
      </c>
      <c r="O91" s="799">
        <f>((1.486/Defaults!$M$3)*((((PI()*(10/12)^2)/4)-(((10/12)/2)^2*((2*ACOS((((10/12)/2)-((10/12)-(10*0.938333/12)))/((10/12)/2)))-SIN(2*ACOS((((10/12)/2)-((10/12)-(10*0.938333/12)))/((10/12)/2))))/2))/((PI()*(10/12))-((2*ACOS((((10/12)/2)-((10/12)-(10*0.938333/12)))/((10/12)/2)))*((10/12)/2))))^(2/3)*$H$24^0.5)*(((PI()*(10/12)^2)/4)-(((10/12)/2)^2*((2*ACOS((((10/12)/2)-((10/12)-(10*0.938333/12)))/((10/12)/2)))-SIN(2*ACOS((((10/12)/2)-((10/12)-(10*0.938333/12)))/((10/12)/2))))/2))</f>
        <v>0</v>
      </c>
      <c r="P91" s="799">
        <f>((1.486/Defaults!$M$3)*((((PI()*(12/12)^2)/4)-(((12/12)/2)^2*((2*ACOS((((12/12)/2)-((12/12)-(12*0.938333/12)))/((12/12)/2)))-SIN(2*ACOS((((12/12)/2)-((12/12)-(12*0.938333/12)))/((12/12)/2))))/2))/((PI()*(12/12))-((2*ACOS((((12/12)/2)-((12/12)-(12*0.938333/12)))/((12/12)/2)))*((12/12)/2))))^(2/3)*$H$24^0.5)*(((PI()*(12/12)^2)/4)-(((12/12)/2)^2*((2*ACOS((((12/12)/2)-((12/12)-(12*0.938333/12)))/((12/12)/2)))-SIN(2*ACOS((((12/12)/2)-((12/12)-(12*0.938333/12)))/((12/12)/2))))/2))</f>
        <v>0</v>
      </c>
      <c r="Q91" s="799"/>
      <c r="R91" s="799">
        <f>((1.486/Defaults!$M$3)*((((PI()*(15/12)^2)/4)-(((15/12)/2)^2*((2*ACOS((((15/12)/2)-((15/12)-(15*0.938333/12)))/((15/12)/2)))-SIN(2*ACOS((((15/12)/2)-((15/12)-(15*0.938333/12)))/((15/12)/2))))/2))/((PI()*(15/12))-((2*ACOS((((15/12)/2)-((15/12)-(15*0.938333/12)))/((15/12)/2)))*((15/12)/2))))^(2/3)*$H$24^0.5)*(((PI()*(15/12)^2)/4)-(((15/12)/2)^2*((2*ACOS((((15/12)/2)-((15/12)-(15*0.938333/12)))/((15/12)/2)))-SIN(2*ACOS((((15/12)/2)-((15/12)-(15*0.938333/12)))/((15/12)/2))))/2))</f>
        <v>0</v>
      </c>
      <c r="S91" s="799"/>
      <c r="T91" s="799">
        <f>((1.486/Defaults!$M$3)*((((PI()*(18/12)^2)/4)-(((18/12)/2)^2*((2*ACOS((((18/12)/2)-((18/12)-(18*0.938333/12)))/((18/12)/2)))-SIN(2*ACOS((((18/12)/2)-((18/12)-(18*0.938333/12)))/((18/12)/2))))/2))/((PI()*(18/12))-((2*ACOS((((18/12)/2)-((18/12)-(18*0.938333/12)))/((18/12)/2)))*((18/12)/2))))^(2/3)*$H$24^0.5)*(((PI()*(18/12)^2)/4)-(((18/12)/2)^2*((2*ACOS((((18/12)/2)-((18/12)-(18*0.938333/12)))/((18/12)/2)))-SIN(2*ACOS((((18/12)/2)-((18/12)-(18*0.938333/12)))/((18/12)/2))))/2))</f>
        <v>0</v>
      </c>
      <c r="U91" s="799"/>
      <c r="V91" s="37"/>
      <c r="W91" s="799">
        <f>((1.486/Defaults!$M$3)*((((PI()*(24/12)^2)/4)-(((24/12)/2)^2*((2*ACOS((((24/12)/2)-((24/12)-(24*0.938333/12)))/((24/12)/2)))-SIN(2*ACOS((((24/12)/2)-((24/12)-(24*0.938333/12)))/((24/12)/2))))/2))/((PI()*(24/12))-((2*ACOS((((24/12)/2)-((24/12)-(24*0.938333/12)))/((24/12)/2)))*((24/12)/2))))^(2/3)*$H$24^0.5)*(((PI()*(24/12)^2)/4)-(((24/12)/2)^2*((2*ACOS((((24/12)/2)-((24/12)-(24*0.938333/12)))/((24/12)/2)))-SIN(2*ACOS((((24/12)/2)-((24/12)-(24*0.938333/12)))/((24/12)/2))))/2))</f>
        <v>0</v>
      </c>
      <c r="X91" s="177" t="e">
        <f t="shared" ref="X91:X92" si="40">IF(($F$24+$G$24)&lt;=$L91,5,IF(($F$24+$G$24)&lt;=$M91,6,IF(($F$24+$G$24)&lt;=$N91,8,IF(($F$24+$G$24)&lt;=$O91,10,IF(($F$24+$G$24)&lt;=$P91,12,IF(($F$24+$G$24)&lt;=$Q91,14,IF(($F$24+$G$24)&lt;=$R91,15,IF(($F$24+$G$24)&lt;=$S91,16,IF(($F$24+$G$24)&lt;=$T91,18,IF(($F$24+$G$24)&lt;=$U91,20,IF(($F$24+$G$24)&lt;=$V91,21,IF(($F$24+$G$24)&lt;=$W91,24,"Too Large"))))))))))))</f>
        <v>#VALUE!</v>
      </c>
    </row>
    <row r="92" spans="1:24" x14ac:dyDescent="0.2">
      <c r="A92" s="388" t="str">
        <f>IF(ISNUMBER('Tile Cut Sheet'!A43),'Tile Cut Sheet'!A43,"")</f>
        <v/>
      </c>
      <c r="B92" s="389" t="str">
        <f>IF(ISNUMBER('Tile Cut Sheet'!A43),VLOOKUP('Tile Cut Sheet'!A43,'Tile Cut Sheet'!$M$11:$R$51,3,FALSE),"")</f>
        <v/>
      </c>
      <c r="C92" s="390" t="str">
        <f>IF(IF(ISNUMBER('Tile Cut Sheet'!A43),VLOOKUP('Tile Cut Sheet'!A43,'Tile Cut Sheet'!$M$11:$R$51,4,FALSE),"")&gt;0,IF(ISNUMBER('Tile Cut Sheet'!A43),VLOOKUP('Tile Cut Sheet'!A43,'Tile Cut Sheet'!$M$11:$R$51,4,FALSE),""),"")</f>
        <v/>
      </c>
      <c r="D92" s="389" t="str">
        <f>IF(ISNUMBER('Tile Cut Sheet'!A43),VLOOKUP('Tile Cut Sheet'!A43,'Tile Cut Sheet'!$M$11:$R$51,5,FALSE),"")</f>
        <v/>
      </c>
      <c r="E92" s="391" t="str">
        <f>IF(AND(ISNUMBER('Tile Cut Sheet'!A43),ISNUMBER('Tile Cut Sheet'!D43),ISNUMBER('Tile Cut Sheet'!B43)),'Tile Cut Sheet'!B43-'Tile Cut Sheet'!D43,"")</f>
        <v/>
      </c>
      <c r="F92" s="596" t="str">
        <f>IF(ISNUMBER(E92),(VLOOKUP(A92,'Tile Cut Sheet'!$M$11:$Y$51,13,FALSE)),"")</f>
        <v/>
      </c>
      <c r="G92" s="392" t="str">
        <f>IF(ISNUMBER('Tile Cut Sheet'!A43),VLOOKUP('Tile Cut Sheet'!A43,'Tile Cut Sheet'!$M$11:$R$51,6,FALSE),"")</f>
        <v/>
      </c>
      <c r="K92" s="798" t="str">
        <f>Defaults!$L$4</f>
        <v>Flexible DW</v>
      </c>
      <c r="L92" s="37"/>
      <c r="M92" s="37"/>
      <c r="N92" s="799">
        <f>((1.486/Defaults!$M$4)*((((PI()*(8/12)^2)/4)-(((8/12)/2)^2*((2*ACOS((((8/12)/2)-((8/12)-(8*0.938333/12)))/((8/12)/2)))-SIN(2*ACOS((((8/12)/2)-((8/12)-(8*0.938333/12)))/((8/12)/2))))/2))/((PI()*(8/12))-((2*ACOS((((8/12)/2)-((8/12)-(8*0.938333/12)))/((8/12)/2)))*((8/12)/2))))^(2/3)*$H$24^0.5)*(((PI()*(8/12)^2)/4)-(((8/12)/2)^2*((2*ACOS((((8/12)/2)-((8/12)-(8*0.938333/12)))/((8/12)/2)))-SIN(2*ACOS((((8/12)/2)-((8/12)-(8*0.938333/12)))/((8/12)/2))))/2))</f>
        <v>0</v>
      </c>
      <c r="O92" s="37"/>
      <c r="P92" s="799">
        <f>((1.486/Defaults!$M$4)*((((PI()*(12/12)^2)/4)-(((12/12)/2)^2*((2*ACOS((((12/12)/2)-((12/12)-(12*0.938333/12)))/((12/12)/2)))-SIN(2*ACOS((((12/12)/2)-((12/12)-(12*0.938333/12)))/((12/12)/2))))/2))/((PI()*(12/12))-((2*ACOS((((12/12)/2)-((12/12)-(12*0.938333/12)))/((12/12)/2)))*((12/12)/2))))^(2/3)*$H$24^0.5)*(((PI()*(12/12)^2)/4)-(((12/12)/2)^2*((2*ACOS((((12/12)/2)-((12/12)-(12*0.938333/12)))/((12/12)/2)))-SIN(2*ACOS((((12/12)/2)-((12/12)-(12*0.938333/12)))/((12/12)/2))))/2))</f>
        <v>0</v>
      </c>
      <c r="Q92" s="37"/>
      <c r="R92" s="799">
        <f>((1.486/Defaults!$M$4)*((((PI()*(15/12)^2)/4)-(((15/12)/2)^2*((2*ACOS((((15/12)/2)-((15/12)-(15*0.938333/12)))/((15/12)/2)))-SIN(2*ACOS((((15/12)/2)-((15/12)-(15*0.938333/12)))/((15/12)/2))))/2))/((PI()*(15/12))-((2*ACOS((((15/12)/2)-((15/12)-(15*0.938333/12)))/((15/12)/2)))*((15/12)/2))))^(2/3)*$H$24^0.5)*(((PI()*(15/12)^2)/4)-(((15/12)/2)^2*((2*ACOS((((15/12)/2)-((15/12)-(15*0.938333/12)))/((15/12)/2)))-SIN(2*ACOS((((15/12)/2)-((15/12)-(15*0.938333/12)))/((15/12)/2))))/2))</f>
        <v>0</v>
      </c>
      <c r="S92" s="37"/>
      <c r="T92" s="37"/>
      <c r="U92" s="37"/>
      <c r="V92" s="37"/>
      <c r="W92" s="37"/>
      <c r="X92" s="177" t="e">
        <f t="shared" si="40"/>
        <v>#VALUE!</v>
      </c>
    </row>
    <row r="93" spans="1:24" x14ac:dyDescent="0.2">
      <c r="A93" s="388" t="str">
        <f>IF(ISNUMBER('Tile Cut Sheet'!A44),'Tile Cut Sheet'!A44,"")</f>
        <v/>
      </c>
      <c r="B93" s="389" t="str">
        <f>IF(ISNUMBER('Tile Cut Sheet'!A44),VLOOKUP('Tile Cut Sheet'!A44,'Tile Cut Sheet'!$M$11:$R$51,3,FALSE),"")</f>
        <v/>
      </c>
      <c r="C93" s="390" t="str">
        <f>IF(IF(ISNUMBER('Tile Cut Sheet'!A44),VLOOKUP('Tile Cut Sheet'!A44,'Tile Cut Sheet'!$M$11:$R$51,4,FALSE),"")&gt;0,IF(ISNUMBER('Tile Cut Sheet'!A44),VLOOKUP('Tile Cut Sheet'!A44,'Tile Cut Sheet'!$M$11:$R$51,4,FALSE),""),"")</f>
        <v/>
      </c>
      <c r="D93" s="389" t="str">
        <f>IF(ISNUMBER('Tile Cut Sheet'!A44),VLOOKUP('Tile Cut Sheet'!A44,'Tile Cut Sheet'!$M$11:$R$51,5,FALSE),"")</f>
        <v/>
      </c>
      <c r="E93" s="391" t="str">
        <f>IF(AND(ISNUMBER('Tile Cut Sheet'!A44),ISNUMBER('Tile Cut Sheet'!D44),ISNUMBER('Tile Cut Sheet'!B44)),'Tile Cut Sheet'!B44-'Tile Cut Sheet'!D44,"")</f>
        <v/>
      </c>
      <c r="F93" s="596" t="str">
        <f>IF(ISNUMBER(E93),(VLOOKUP(A93,'Tile Cut Sheet'!$M$11:$Y$51,13,FALSE)),"")</f>
        <v/>
      </c>
      <c r="G93" s="392" t="str">
        <f>IF(ISNUMBER('Tile Cut Sheet'!A44),VLOOKUP('Tile Cut Sheet'!A44,'Tile Cut Sheet'!$M$11:$R$51,6,FALSE),"")</f>
        <v/>
      </c>
      <c r="K93" s="798" t="str">
        <f>Defaults!$L$5</f>
        <v>CMP-Annular</v>
      </c>
      <c r="L93" s="37"/>
      <c r="M93" s="799">
        <f>((1.486/Defaults!$M$5)*((((PI()*(6/12)^2)/4)-(((6/12)/2)^2*((2*ACOS((((6/12)/2)-((6/12)-(6*0.938333/12)))/((6/12)/2)))-SIN(2*ACOS((((6/12)/2)-((6/12)-(6*0.938333/12)))/((6/12)/2))))/2))/((PI()*(6/12))-((2*ACOS((((6/12)/2)-((6/12)-(6*0.938333/12)))/((6/12)/2)))*((6/12)/2))))^(2/3)*$H$24^0.5)*(((PI()*(6/12)^2)/4)-(((6/12)/2)^2*((2*ACOS((((6/12)/2)-((6/12)-(6*0.938333/12)))/((6/12)/2)))-SIN(2*ACOS((((6/12)/2)-((6/12)-(6*0.938333/12)))/((6/12)/2))))/2))</f>
        <v>0</v>
      </c>
      <c r="N93" s="799">
        <f>((1.486/Defaults!$M$5)*((((PI()*(8/12)^2)/4)-(((8/12)/2)^2*((2*ACOS((((8/12)/2)-((8/12)-(8*0.938333/12)))/((8/12)/2)))-SIN(2*ACOS((((8/12)/2)-((8/12)-(8*0.938333/12)))/((8/12)/2))))/2))/((PI()*(8/12))-((2*ACOS((((8/12)/2)-((8/12)-(8*0.938333/12)))/((8/12)/2)))*((8/12)/2))))^(2/3)*$H$24^0.5)*(((PI()*(8/12)^2)/4)-(((8/12)/2)^2*((2*ACOS((((8/12)/2)-((8/12)-(8*0.938333/12)))/((8/12)/2)))-SIN(2*ACOS((((8/12)/2)-((8/12)-(8*0.938333/12)))/((8/12)/2))))/2))</f>
        <v>0</v>
      </c>
      <c r="O93" s="799">
        <f>((1.486/Defaults!$M$5)*((((PI()*(10/12)^2)/4)-(((10/12)/2)^2*((2*ACOS((((10/12)/2)-((10/12)-(10*0.938333/12)))/((10/12)/2)))-SIN(2*ACOS((((10/12)/2)-((10/12)-(10*0.938333/12)))/((10/12)/2))))/2))/((PI()*(10/12))-((2*ACOS((((10/12)/2)-((10/12)-(10*0.938333/12)))/((10/12)/2)))*((10/12)/2))))^(2/3)*$H$24^0.5)*(((PI()*(10/12)^2)/4)-(((10/12)/2)^2*((2*ACOS((((10/12)/2)-((10/12)-(10*0.938333/12)))/((10/12)/2)))-SIN(2*ACOS((((10/12)/2)-((10/12)-(10*0.938333/12)))/((10/12)/2))))/2))</f>
        <v>0</v>
      </c>
      <c r="P93" s="799">
        <f>((1.486/Defaults!$M$5)*((((PI()*(12/12)^2)/4)-(((12/12)/2)^2*((2*ACOS((((12/12)/2)-((12/12)-(12*0.938333/12)))/((12/12)/2)))-SIN(2*ACOS((((12/12)/2)-((12/12)-(12*0.938333/12)))/((12/12)/2))))/2))/((PI()*(12/12))-((2*ACOS((((12/12)/2)-((12/12)-(12*0.938333/12)))/((12/12)/2)))*((12/12)/2))))^(2/3)*$H$24^0.5)*(((PI()*(12/12)^2)/4)-(((12/12)/2)^2*((2*ACOS((((12/12)/2)-((12/12)-(12*0.938333/12)))/((12/12)/2)))-SIN(2*ACOS((((12/12)/2)-((12/12)-(12*0.938333/12)))/((12/12)/2))))/2))</f>
        <v>0</v>
      </c>
      <c r="Q93" s="799"/>
      <c r="R93" s="799">
        <f>((1.486/Defaults!$M$5)*((((PI()*(15/12)^2)/4)-(((15/12)/2)^2*((2*ACOS((((15/12)/2)-((15/12)-(15*0.938333/12)))/((15/12)/2)))-SIN(2*ACOS((((15/12)/2)-((15/12)-(15*0.938333/12)))/((15/12)/2))))/2))/((PI()*(15/12))-((2*ACOS((((15/12)/2)-((15/12)-(15*0.938333/12)))/((15/12)/2)))*((15/12)/2))))^(2/3)*$H$24^0.5)*(((PI()*(15/12)^2)/4)-(((15/12)/2)^2*((2*ACOS((((15/12)/2)-((15/12)-(15*0.938333/12)))/((15/12)/2)))-SIN(2*ACOS((((15/12)/2)-((15/12)-(15*0.938333/12)))/((15/12)/2))))/2))</f>
        <v>0</v>
      </c>
      <c r="S93" s="799"/>
      <c r="T93" s="799">
        <f>((1.486/Defaults!$M$5)*((((PI()*(18/12)^2)/4)-(((18/12)/2)^2*((2*ACOS((((18/12)/2)-((18/12)-(18*0.938333/12)))/((18/12)/2)))-SIN(2*ACOS((((18/12)/2)-((18/12)-(18*0.938333/12)))/((18/12)/2))))/2))/((PI()*(18/12))-((2*ACOS((((18/12)/2)-((18/12)-(18*0.938333/12)))/((18/12)/2)))*((18/12)/2))))^(2/3)*$H$24^0.5)*(((PI()*(18/12)^2)/4)-(((18/12)/2)^2*((2*ACOS((((18/12)/2)-((18/12)-(18*0.938333/12)))/((18/12)/2)))-SIN(2*ACOS((((18/12)/2)-((18/12)-(18*0.938333/12)))/((18/12)/2))))/2))</f>
        <v>0</v>
      </c>
      <c r="U93" s="799"/>
      <c r="V93" s="37"/>
      <c r="W93" s="799">
        <f>((1.486/Defaults!$M$5)*((((PI()*(24/12)^2)/4)-(((24/12)/2)^2*((2*ACOS((((24/12)/2)-((24/12)-(24*0.938333/12)))/((24/12)/2)))-SIN(2*ACOS((((24/12)/2)-((24/12)-(24*0.938333/12)))/((24/12)/2))))/2))/((PI()*(24/12))-((2*ACOS((((24/12)/2)-((24/12)-(24*0.938333/12)))/((24/12)/2)))*((24/12)/2))))^(2/3)*$H$24^0.5)*(((PI()*(24/12)^2)/4)-(((24/12)/2)^2*((2*ACOS((((24/12)/2)-((24/12)-(24*0.938333/12)))/((24/12)/2)))-SIN(2*ACOS((((24/12)/2)-((24/12)-(24*0.938333/12)))/((24/12)/2))))/2))</f>
        <v>0</v>
      </c>
      <c r="X93" s="177" t="e">
        <f>IF(($F$24+$G$24)&lt;=$L93,5,IF(($F$24+$G$24)&lt;=$M93,6,IF(($F$24+$G$24)&lt;=$N93,8,IF(($F$24+$G$24)&lt;=$O93,10,IF(($F$24+$G$24)&lt;=$P93,12,IF(($F$24+$G$24)&lt;=$Q93,14,IF(($F$24+$G$24)&lt;=$R93,15,IF(($F$24+$G$24)&lt;=$S93,16,IF(($F$24+$G$24)&lt;=$T93,18,IF(($F$24+$G$24)&lt;=$U93,20,IF(($F$24+$G$24)&lt;=$V93,21,IF(($F$24+$G$24)&lt;=$W93,24,"Too Large"))))))))))))</f>
        <v>#VALUE!</v>
      </c>
    </row>
    <row r="94" spans="1:24" x14ac:dyDescent="0.2">
      <c r="A94" s="388" t="str">
        <f>IF(ISNUMBER('Tile Cut Sheet'!A45),'Tile Cut Sheet'!A45,"")</f>
        <v/>
      </c>
      <c r="B94" s="389" t="str">
        <f>IF(ISNUMBER('Tile Cut Sheet'!A45),VLOOKUP('Tile Cut Sheet'!A45,'Tile Cut Sheet'!$M$11:$R$51,3,FALSE),"")</f>
        <v/>
      </c>
      <c r="C94" s="390" t="str">
        <f>IF(IF(ISNUMBER('Tile Cut Sheet'!A45),VLOOKUP('Tile Cut Sheet'!A45,'Tile Cut Sheet'!$M$11:$R$51,4,FALSE),"")&gt;0,IF(ISNUMBER('Tile Cut Sheet'!A45),VLOOKUP('Tile Cut Sheet'!A45,'Tile Cut Sheet'!$M$11:$R$51,4,FALSE),""),"")</f>
        <v/>
      </c>
      <c r="D94" s="389" t="str">
        <f>IF(ISNUMBER('Tile Cut Sheet'!A45),VLOOKUP('Tile Cut Sheet'!A45,'Tile Cut Sheet'!$M$11:$R$51,5,FALSE),"")</f>
        <v/>
      </c>
      <c r="E94" s="391" t="str">
        <f>IF(AND(ISNUMBER('Tile Cut Sheet'!A45),ISNUMBER('Tile Cut Sheet'!D45),ISNUMBER('Tile Cut Sheet'!B45)),'Tile Cut Sheet'!B45-'Tile Cut Sheet'!D45,"")</f>
        <v/>
      </c>
      <c r="F94" s="596" t="str">
        <f>IF(ISNUMBER(E94),(VLOOKUP(A94,'Tile Cut Sheet'!$M$11:$Y$51,13,FALSE)),"")</f>
        <v/>
      </c>
      <c r="G94" s="392" t="str">
        <f>IF(ISNUMBER('Tile Cut Sheet'!A45),VLOOKUP('Tile Cut Sheet'!A45,'Tile Cut Sheet'!$M$11:$R$51,6,FALSE),"")</f>
        <v/>
      </c>
      <c r="K94" s="803" t="str">
        <f>Defaults!$L$6</f>
        <v>CMP-Helical</v>
      </c>
      <c r="L94" s="37"/>
      <c r="M94" s="799">
        <f>((1.486/Defaults!$M$6)*((((PI()*(6/12)^2)/4)-(((6/12)/2)^2*((2*ACOS((((6/12)/2)-((6/12)-(6*0.938333/12)))/((6/12)/2)))-SIN(2*ACOS((((6/12)/2)-((6/12)-(6*0.938333/12)))/((6/12)/2))))/2))/((PI()*(6/12))-((2*ACOS((((6/12)/2)-((6/12)-(6*0.938333/12)))/((6/12)/2)))*((6/12)/2))))^(2/3)*$H$24^0.5)*(((PI()*(6/12)^2)/4)-(((6/12)/2)^2*((2*ACOS((((6/12)/2)-((6/12)-(6*0.938333/12)))/((6/12)/2)))-SIN(2*ACOS((((6/12)/2)-((6/12)-(6*0.938333/12)))/((6/12)/2))))/2))</f>
        <v>0</v>
      </c>
      <c r="N94" s="799">
        <f>((1.486/Defaults!$M$6)*((((PI()*(8/12)^2)/4)-(((8/12)/2)^2*((2*ACOS((((8/12)/2)-((8/12)-(8*0.938333/12)))/((8/12)/2)))-SIN(2*ACOS((((8/12)/2)-((8/12)-(8*0.938333/12)))/((8/12)/2))))/2))/((PI()*(8/12))-((2*ACOS((((8/12)/2)-((8/12)-(8*0.938333/12)))/((8/12)/2)))*((8/12)/2))))^(2/3)*$H$24^0.5)*(((PI()*(8/12)^2)/4)-(((8/12)/2)^2*((2*ACOS((((8/12)/2)-((8/12)-(8*0.938333/12)))/((8/12)/2)))-SIN(2*ACOS((((8/12)/2)-((8/12)-(8*0.938333/12)))/((8/12)/2))))/2))</f>
        <v>0</v>
      </c>
      <c r="O94" s="799">
        <f>((1.486/Defaults!$M$6)*((((PI()*(10/12)^2)/4)-(((10/12)/2)^2*((2*ACOS((((10/12)/2)-((10/12)-(10*0.938333/12)))/((10/12)/2)))-SIN(2*ACOS((((10/12)/2)-((10/12)-(10*0.938333/12)))/((10/12)/2))))/2))/((PI()*(10/12))-((2*ACOS((((10/12)/2)-((10/12)-(10*0.938333/12)))/((10/12)/2)))*((10/12)/2))))^(2/3)*$H$24^0.5)*(((PI()*(10/12)^2)/4)-(((10/12)/2)^2*((2*ACOS((((10/12)/2)-((10/12)-(10*0.938333/12)))/((10/12)/2)))-SIN(2*ACOS((((10/12)/2)-((10/12)-(10*0.938333/12)))/((10/12)/2))))/2))</f>
        <v>0</v>
      </c>
      <c r="P94" s="799">
        <f>((1.486/Defaults!$M$6)*((((PI()*(12/12)^2)/4)-(((12/12)/2)^2*((2*ACOS((((12/12)/2)-((12/12)-(12*0.938333/12)))/((12/12)/2)))-SIN(2*ACOS((((12/12)/2)-((12/12)-(12*0.938333/12)))/((12/12)/2))))/2))/((PI()*(12/12))-((2*ACOS((((12/12)/2)-((12/12)-(12*0.938333/12)))/((12/12)/2)))*((12/12)/2))))^(2/3)*$H$24^0.5)*(((PI()*(12/12)^2)/4)-(((12/12)/2)^2*((2*ACOS((((12/12)/2)-((12/12)-(12*0.938333/12)))/((12/12)/2)))-SIN(2*ACOS((((12/12)/2)-((12/12)-(12*0.938333/12)))/((12/12)/2))))/2))</f>
        <v>0</v>
      </c>
      <c r="Q94" s="799"/>
      <c r="R94" s="799">
        <f>((1.486/Defaults!$M$6)*((((PI()*(15/12)^2)/4)-(((15/12)/2)^2*((2*ACOS((((15/12)/2)-((15/12)-(15*0.938333/12)))/((15/12)/2)))-SIN(2*ACOS((((15/12)/2)-((15/12)-(15*0.938333/12)))/((15/12)/2))))/2))/((PI()*(15/12))-((2*ACOS((((15/12)/2)-((15/12)-(15*0.938333/12)))/((15/12)/2)))*((15/12)/2))))^(2/3)*$H$24^0.5)*(((PI()*(15/12)^2)/4)-(((15/12)/2)^2*((2*ACOS((((15/12)/2)-((15/12)-(15*0.938333/12)))/((15/12)/2)))-SIN(2*ACOS((((15/12)/2)-((15/12)-(15*0.938333/12)))/((15/12)/2))))/2))</f>
        <v>0</v>
      </c>
      <c r="S94" s="799"/>
      <c r="T94" s="799">
        <f>((1.486/Defaults!$M$6)*((((PI()*(18/12)^2)/4)-(((18/12)/2)^2*((2*ACOS((((18/12)/2)-((18/12)-(18*0.938333/12)))/((18/12)/2)))-SIN(2*ACOS((((18/12)/2)-((18/12)-(18*0.938333/12)))/((18/12)/2))))/2))/((PI()*(18/12))-((2*ACOS((((18/12)/2)-((18/12)-(18*0.938333/12)))/((18/12)/2)))*((18/12)/2))))^(2/3)*$H$24^0.5)*(((PI()*(18/12)^2)/4)-(((18/12)/2)^2*((2*ACOS((((18/12)/2)-((18/12)-(18*0.938333/12)))/((18/12)/2)))-SIN(2*ACOS((((18/12)/2)-((18/12)-(18*0.938333/12)))/((18/12)/2))))/2))</f>
        <v>0</v>
      </c>
      <c r="U94" s="799"/>
      <c r="V94" s="37"/>
      <c r="W94" s="799">
        <f>((1.486/Defaults!$M$6)*((((PI()*(24/12)^2)/4)-(((24/12)/2)^2*((2*ACOS((((24/12)/2)-((24/12)-(24*0.938333/12)))/((24/12)/2)))-SIN(2*ACOS((((24/12)/2)-((24/12)-(24*0.938333/12)))/((24/12)/2))))/2))/((PI()*(24/12))-((2*ACOS((((24/12)/2)-((24/12)-(24*0.938333/12)))/((24/12)/2)))*((24/12)/2))))^(2/3)*$H$24^0.5)*(((PI()*(24/12)^2)/4)-(((24/12)/2)^2*((2*ACOS((((24/12)/2)-((24/12)-(24*0.938333/12)))/((24/12)/2)))-SIN(2*ACOS((((24/12)/2)-((24/12)-(24*0.938333/12)))/((24/12)/2))))/2))</f>
        <v>0</v>
      </c>
      <c r="X94" s="177" t="e">
        <f>IF(($F$24+$G$24)&lt;=$L94,5,IF(($F$24+$G$24)&lt;=$M94,6,IF(($F$24+$G$24)&lt;=$N94,8,IF(($F$24+$G$24)&lt;=$O94,10,IF(($F$24+$G$24)&lt;=$P94,12,IF(($F$24+$G$24)&lt;=$Q94,14,IF(($F$24+$G$24)&lt;=$R94,15,IF(($F$24+$G$24)&lt;=$S94,16,IF(($F$24+$G$24)&lt;=$T94,18,IF(($F$24+$G$24)&lt;=$U94,20,IF(($F$24+$G$24)&lt;=$V94,21,IF(($F$24+$G$24)&lt;=$W94,24,"Too Large"))))))))))))</f>
        <v>#VALUE!</v>
      </c>
    </row>
    <row r="95" spans="1:24" x14ac:dyDescent="0.2">
      <c r="A95" s="388" t="str">
        <f>IF(ISNUMBER('Tile Cut Sheet'!A46),'Tile Cut Sheet'!A46,"")</f>
        <v/>
      </c>
      <c r="B95" s="389" t="str">
        <f>IF(ISNUMBER('Tile Cut Sheet'!A46),VLOOKUP('Tile Cut Sheet'!A46,'Tile Cut Sheet'!$M$11:$R$51,3,FALSE),"")</f>
        <v/>
      </c>
      <c r="C95" s="390" t="str">
        <f>IF(IF(ISNUMBER('Tile Cut Sheet'!A46),VLOOKUP('Tile Cut Sheet'!A46,'Tile Cut Sheet'!$M$11:$R$51,4,FALSE),"")&gt;0,IF(ISNUMBER('Tile Cut Sheet'!A46),VLOOKUP('Tile Cut Sheet'!A46,'Tile Cut Sheet'!$M$11:$R$51,4,FALSE),""),"")</f>
        <v/>
      </c>
      <c r="D95" s="389" t="str">
        <f>IF(ISNUMBER('Tile Cut Sheet'!A46),VLOOKUP('Tile Cut Sheet'!A46,'Tile Cut Sheet'!$M$11:$R$51,5,FALSE),"")</f>
        <v/>
      </c>
      <c r="E95" s="391" t="str">
        <f>IF(AND(ISNUMBER('Tile Cut Sheet'!A46),ISNUMBER('Tile Cut Sheet'!D46),ISNUMBER('Tile Cut Sheet'!B46)),'Tile Cut Sheet'!B46-'Tile Cut Sheet'!D46,"")</f>
        <v/>
      </c>
      <c r="F95" s="596" t="str">
        <f>IF(ISNUMBER(E95),(VLOOKUP(A95,'Tile Cut Sheet'!$M$11:$Y$51,13,FALSE)),"")</f>
        <v/>
      </c>
      <c r="G95" s="392" t="str">
        <f>IF(ISNUMBER('Tile Cut Sheet'!A46),VLOOKUP('Tile Cut Sheet'!A46,'Tile Cut Sheet'!$M$11:$R$51,6,FALSE),"")</f>
        <v/>
      </c>
      <c r="K95" s="798" t="str">
        <f>Defaults!$L$7</f>
        <v>PVC</v>
      </c>
      <c r="L95" s="37">
        <f>((1.486/Defaults!$M$7)*((((PI()*(5/12)^2)/4)-(((5/12)/2)^2*((2*ACOS((((5/12)/2)-((5/12)-(5*0.938333/12)))/((5/12)/2)))-SIN(2*ACOS((((5/12)/2)-((5/12)-(5*0.938333/12)))/((5/12)/2))))/2))/((PI()*(5/12))-((2*ACOS((((5/12)/2)-((5/12)-(5*0.938333/12)))/((5/12)/2)))*((5/12)/2))))^(2/3)*$H$24^0.5)*(((PI()*(5/12)^2)/4)-(((5/12)/2)^2*((2*ACOS((((5/12)/2)-((5/12)-(5*0.938333/12)))/((5/12)/2)))-SIN(2*ACOS((((5/12)/2)-((5/12)-(5*0.938333/12)))/((5/12)/2))))/2))</f>
        <v>0</v>
      </c>
      <c r="M95" s="799">
        <f>((1.486/Defaults!$M$7)*((((PI()*(6/12)^2)/4)-(((6/12)/2)^2*((2*ACOS((((6/12)/2)-((6/12)-(6*0.938333/12)))/((6/12)/2)))-SIN(2*ACOS((((6/12)/2)-((6/12)-(6*0.938333/12)))/((6/12)/2))))/2))/((PI()*(6/12))-((2*ACOS((((6/12)/2)-((6/12)-(6*0.938333/12)))/((6/12)/2)))*((6/12)/2))))^(2/3)*$H$24^0.5)*(((PI()*(6/12)^2)/4)-(((6/12)/2)^2*((2*ACOS((((6/12)/2)-((6/12)-(6*0.938333/12)))/((6/12)/2)))-SIN(2*ACOS((((6/12)/2)-((6/12)-(6*0.938333/12)))/((6/12)/2))))/2))</f>
        <v>0</v>
      </c>
      <c r="N95" s="799">
        <f>((1.486/Defaults!$M$7)*((((PI()*(8/12)^2)/4)-(((8/12)/2)^2*((2*ACOS((((8/12)/2)-((8/12)-(8*0.938333/12)))/((8/12)/2)))-SIN(2*ACOS((((8/12)/2)-((8/12)-(8*0.938333/12)))/((8/12)/2))))/2))/((PI()*(8/12))-((2*ACOS((((8/12)/2)-((8/12)-(8*0.938333/12)))/((8/12)/2)))*((8/12)/2))))^(2/3)*$H$24^0.5)*(((PI()*(8/12)^2)/4)-(((8/12)/2)^2*((2*ACOS((((8/12)/2)-((8/12)-(8*0.938333/12)))/((8/12)/2)))-SIN(2*ACOS((((8/12)/2)-((8/12)-(8*0.938333/12)))/((8/12)/2))))/2))</f>
        <v>0</v>
      </c>
      <c r="O95" s="799">
        <f>((1.486/Defaults!$M$7)*((((PI()*(9.98/12)^2)/4)-(((9.98/12)/2)^2*((2*ACOS((((9.98/12)/2)-((9.98/12)-(9.98*0.938333/12)))/((9.98/12)/2)))-SIN(2*ACOS((((9.98/12)/2)-((9.98/12)-(9.98*0.938333/12)))/((9.98/12)/2))))/2))/((PI()*(9.98/12))-((2*ACOS((((9.98/12)/2)-((9.98/12)-(9.98*0.938333/12)))/((9.98/12)/2)))*((9.98/12)/2))))^(2/3)*$H$24^0.5)*(((PI()*(9.98/12)^2)/4)-(((9.98/12)/2)^2*((2*ACOS((((9.98/12)/2)-((9.98/12)-(9.98*0.938333/12)))/((9.98/12)/2)))-SIN(2*ACOS((((9.98/12)/2)-((9.98/12)-(9.98*0.938333/12)))/((9.98/12)/2))))/2))</f>
        <v>0</v>
      </c>
      <c r="P95" s="799">
        <f>((1.486/Defaults!$M$7)*((((PI()*(11.89/12)^2)/4)-(((11.89/12)/2)^2*((2*ACOS((((11.89/12)/2)-((11.89/12)-(11.89*0.938333/12)))/((11.89/12)/2)))-SIN(2*ACOS((((11.89/12)/2)-((11.89/12)-(11.89*0.938333/12)))/((11.89/12)/2))))/2))/((PI()*(11.89/12))-((2*ACOS((((11.89/12)/2)-((11.89/12)-(11.89*0.938333/12)))/((11.89/12)/2)))*((11.89/12)/2))))^(2/3)*$H$24^0.5)*(((PI()*(11.89/12)^2)/4)-(((11.89/12)/2)^2*((2*ACOS((((11.89/12)/2)-((11.89/12)-(11.89*0.938333/12)))/((11.89/12)/2)))-SIN(2*ACOS((((11.89/12)/2)-((11.89/12)-(11.89*0.938333/12)))/((11.89/12)/2))))/2))</f>
        <v>0</v>
      </c>
      <c r="Q95" s="799">
        <f>((1.486/Defaults!$M$7)*((((PI()*(13.07/12)^2)/4)-(((13.07/12)/2)^2*((2*ACOS((((13.07/12)/2)-((13.07/12)-(13.07*0.938333/12)))/((13.07/12)/2)))-SIN(2*ACOS((((13.07/12)/2)-((13.07/12)-(13.07*0.938333/12)))/((13.07/12)/2))))/2))/((PI()*(13.07/12))-((2*ACOS((((13.07/12)/2)-((13.07/12)-(13.07*0.938333/12)))/((13.07/12)/2)))*((13.07/12)/2))))^(2/3)*$H$24^0.5)*(((PI()*(13.07/12)^2)/4)-(((13.07/12)/2)^2*((2*ACOS((((13.07/12)/2)-((13.07/12)-(13.07*0.938333/12)))/((13.07/12)/2)))-SIN(2*ACOS((((13.07/12)/2)-((13.07/12)-(13.07*0.938333/12)))/((13.07/12)/2))))/2))</f>
        <v>0</v>
      </c>
      <c r="R95" s="799"/>
      <c r="S95" s="799">
        <f>((1.486/Defaults!$M$7)*((((PI()*(14.94/12)^2)/4)-(((14.94/12)/2)^2*((2*ACOS((((14.94/12)/2)-((14.94/12)-(14.94*0.938333/12)))/((14.94/12)/2)))-SIN(2*ACOS((((14.94/12)/2)-((14.94/12)-(14.94*0.938333/12)))/((14.94/12)/2))))/2))/((PI()*(14.94/12))-((2*ACOS((((14.94/12)/2)-((14.94/12)-(14.94*0.938333/12)))/((14.94/12)/2)))*((14.94/12)/2))))^(2/3)*$H$24^0.5)*(((PI()*(14.94/12)^2)/4)-(((14.94/12)/2)^2*((2*ACOS((((14.94/12)/2)-((14.94/12)-(14.94*0.938333/12)))/((14.94/12)/2)))-SIN(2*ACOS((((14.94/12)/2)-((14.94/12)-(14.94*0.938333/12)))/((14.94/12)/2))))/2))</f>
        <v>0</v>
      </c>
      <c r="T95" s="799">
        <f>((1.486/Defaults!$M$7)*((((PI()*(16.8/12)^2)/4)-(((16.8/12)/2)^2*((2*ACOS((((16.8/12)/2)-((16.8/12)-(16.8*0.938333/12)))/((16.8/12)/2)))-SIN(2*ACOS((((16.8/12)/2)-((16.8/12)-(16.8*0.938333/12)))/((16.8/12)/2))))/2))/((PI()*(16.8/12))-((2*ACOS((((16.8/12)/2)-((16.8/12)-(16.8*0.938333/12)))/((16.8/12)/2)))*((16.8/12)/2))))^(2/3)*$H$24^0.5)*(((PI()*(16.8/12)^2)/4)-(((16.8/12)/2)^2*((2*ACOS((((16.8/12)/2)-((16.8/12)-(16.8*0.938333/12)))/((16.8/12)/2)))-SIN(2*ACOS((((16.8/12)/2)-((16.8/12)-(16.8*0.938333/12)))/((16.8/12)/2))))/2))</f>
        <v>0</v>
      </c>
      <c r="U95" s="799">
        <f>((1.486/Defaults!$M$7)*((((PI()*(18.74/12)^2)/4)-(((18.74/12)/2)^2*((2*ACOS((((18.74/12)/2)-((18.74/12)-(18.74*0.938333/12)))/((18.74/12)/2)))-SIN(2*ACOS((((18.74/12)/2)-((18.74/12)-(18.74*0.938333/12)))/((18.74/12)/2))))/2))/((PI()*(18.74/12))-((2*ACOS((((18.74/12)/2)-((18.74/12)-(18.74*0.938333/12)))/((18.74/12)/2)))*((18.74/12)/2))))^(2/3)*$H$24^0.5)*(((PI()*(18.74/12)^2)/4)-(((18.74/12)/2)^2*((2*ACOS((((18.74/12)/2)-((18.74/12)-(18.74*0.938333/12)))/((18.74/12)/2)))-SIN(2*ACOS((((18.74/12)/2)-((18.74/12)-(18.74*0.938333/12)))/((18.74/12)/2))))/2))</f>
        <v>0</v>
      </c>
      <c r="V95" s="37"/>
      <c r="W95" s="799">
        <f>((1.486/Defaults!$M$7)*((((PI()*(22.54/12)^2)/4)-(((22.54/12)/2)^2*((2*ACOS((((22.54/12)/2)-((22.54/12)-(22.54*0.938333/12)))/((22.54/12)/2)))-SIN(2*ACOS((((22.54/12)/2)-((22.54/12)-(22.54*0.938333/12)))/((22.54/12)/2))))/2))/((PI()*(22.54/12))-((2*ACOS((((22.54/12)/2)-((22.54/12)-(22.54*0.938333/12)))/((22.54/12)/2)))*((22.54/12)/2))))^(2/3)*$H$24^0.5)*(((PI()*(22.54/12)^2)/4)-(((22.54/12)/2)^2*((2*ACOS((((22.54/12)/2)-((22.54/12)-(22.54*0.938333/12)))/((22.54/12)/2)))-SIN(2*ACOS((((22.54/12)/2)-((22.54/12)-(22.54*0.938333/12)))/((22.54/12)/2))))/2))</f>
        <v>0</v>
      </c>
      <c r="X95" s="177" t="e">
        <f>IF(($F$24+$G$24)&lt;=$L95,5,IF(($F$24+$G$24)&lt;=$M95,6,IF(($F$24+$G$24)&lt;=$N95,8,IF(($F$24+$G$24)&lt;=$O95,10,IF(($F$24+$G$24)&lt;=$P95,12,IF(($F$24+$G$24)&lt;=$Q95,14,IF(($F$24+$G$24)&lt;=$R95,15,IF(($F$24+$G$24)&lt;=$S95,16,IF(($F$24+$G$24)&lt;=$T95,18,IF(($F$24+$G$24)&lt;=$U95,20,IF(($F$24+$G$24)&lt;=$V95,21,IF(($F$24+$G$24)&lt;=$W95,24,"Too Large"))))))))))))</f>
        <v>#VALUE!</v>
      </c>
    </row>
    <row r="96" spans="1:24" x14ac:dyDescent="0.2">
      <c r="A96" s="388" t="str">
        <f>IF(ISNUMBER('Tile Cut Sheet'!A47),'Tile Cut Sheet'!A47,"")</f>
        <v/>
      </c>
      <c r="B96" s="389" t="str">
        <f>IF(ISNUMBER('Tile Cut Sheet'!A47),VLOOKUP('Tile Cut Sheet'!A47,'Tile Cut Sheet'!$M$11:$R$51,3,FALSE),"")</f>
        <v/>
      </c>
      <c r="C96" s="390" t="str">
        <f>IF(IF(ISNUMBER('Tile Cut Sheet'!A47),VLOOKUP('Tile Cut Sheet'!A47,'Tile Cut Sheet'!$M$11:$R$51,4,FALSE),"")&gt;0,IF(ISNUMBER('Tile Cut Sheet'!A47),VLOOKUP('Tile Cut Sheet'!A47,'Tile Cut Sheet'!$M$11:$R$51,4,FALSE),""),"")</f>
        <v/>
      </c>
      <c r="D96" s="389" t="str">
        <f>IF(ISNUMBER('Tile Cut Sheet'!A47),VLOOKUP('Tile Cut Sheet'!A47,'Tile Cut Sheet'!$M$11:$R$51,5,FALSE),"")</f>
        <v/>
      </c>
      <c r="E96" s="391" t="str">
        <f>IF(AND(ISNUMBER('Tile Cut Sheet'!A47),ISNUMBER('Tile Cut Sheet'!D47),ISNUMBER('Tile Cut Sheet'!B47)),'Tile Cut Sheet'!B47-'Tile Cut Sheet'!D47,"")</f>
        <v/>
      </c>
      <c r="F96" s="596" t="str">
        <f>IF(ISNUMBER(E96),(VLOOKUP(A96,'Tile Cut Sheet'!$M$11:$Y$51,13,FALSE)),"")</f>
        <v/>
      </c>
      <c r="G96" s="392" t="str">
        <f>IF(ISNUMBER('Tile Cut Sheet'!A47),VLOOKUP('Tile Cut Sheet'!A47,'Tile Cut Sheet'!$M$11:$R$51,6,FALSE),"")</f>
        <v/>
      </c>
      <c r="K96" s="800" t="str">
        <f>Defaults!$L$8</f>
        <v>Concrete</v>
      </c>
      <c r="L96" s="70">
        <f>((1.486/Defaults!$M$8)*((((PI()*(5/12)^2)/4)-(((5/12)/2)^2*((2*ACOS((((5/12)/2)-((5/12)-(5*0.938333/12)))/((5/12)/2)))-SIN(2*ACOS((((5/12)/2)-((5/12)-(5*0.938333/12)))/((5/12)/2))))/2))/((PI()*(5/12))-((2*ACOS((((5/12)/2)-((5/12)-(5*0.938333/12)))/((5/12)/2)))*((5/12)/2))))^(2/3)*$H$24^0.5)*(((PI()*(5/12)^2)/4)-(((5/12)/2)^2*((2*ACOS((((5/12)/2)-((5/12)-(5*0.938333/12)))/((5/12)/2)))-SIN(2*ACOS((((5/12)/2)-((5/12)-(5*0.938333/12)))/((5/12)/2))))/2))</f>
        <v>0</v>
      </c>
      <c r="M96" s="801">
        <f>((1.486/Defaults!$M$8)*((((PI()*(6/12)^2)/4)-(((6/12)/2)^2*((2*ACOS((((6/12)/2)-((6/12)-(6*0.938333/12)))/((6/12)/2)))-SIN(2*ACOS((((6/12)/2)-((6/12)-(6*0.938333/12)))/((6/12)/2))))/2))/((PI()*(6/12))-((2*ACOS((((6/12)/2)-((6/12)-(6*0.938333/12)))/((6/12)/2)))*((6/12)/2))))^(2/3)*$H$24^0.5)*(((PI()*(6/12)^2)/4)-(((6/12)/2)^2*((2*ACOS((((6/12)/2)-((6/12)-(6*0.938333/12)))/((6/12)/2)))-SIN(2*ACOS((((6/12)/2)-((6/12)-(6*0.938333/12)))/((6/12)/2))))/2))</f>
        <v>0</v>
      </c>
      <c r="N96" s="801">
        <f>((1.486/Defaults!$M$8)*((((PI()*(8/12)^2)/4)-(((8/12)/2)^2*((2*ACOS((((8/12)/2)-((8/12)-(8*0.938333/12)))/((8/12)/2)))-SIN(2*ACOS((((8/12)/2)-((8/12)-(8*0.938333/12)))/((8/12)/2))))/2))/((PI()*(8/12))-((2*ACOS((((8/12)/2)-((8/12)-(8*0.938333/12)))/((8/12)/2)))*((8/12)/2))))^(2/3)*$H$24^0.5)*(((PI()*(8/12)^2)/4)-(((8/12)/2)^2*((2*ACOS((((8/12)/2)-((8/12)-(8*0.938333/12)))/((8/12)/2)))-SIN(2*ACOS((((8/12)/2)-((8/12)-(8*0.938333/12)))/((8/12)/2))))/2))</f>
        <v>0</v>
      </c>
      <c r="O96" s="801">
        <f>((1.486/Defaults!$M$8)*((((PI()*(10/12)^2)/4)-(((10/12)/2)^2*((2*ACOS((((10/12)/2)-((10/12)-(10*0.938333/12)))/((10/12)/2)))-SIN(2*ACOS((((10/12)/2)-((10/12)-(10*0.938333/12)))/((10/12)/2))))/2))/((PI()*(10/12))-((2*ACOS((((10/12)/2)-((10/12)-(10*0.938333/12)))/((10/12)/2)))*((10/12)/2))))^(2/3)*$H$24^0.5)*(((PI()*(10/12)^2)/4)-(((10/12)/2)^2*((2*ACOS((((10/12)/2)-((10/12)-(10*0.938333/12)))/((10/12)/2)))-SIN(2*ACOS((((10/12)/2)-((10/12)-(10*0.938333/12)))/((10/12)/2))))/2))</f>
        <v>0</v>
      </c>
      <c r="P96" s="801">
        <f>((1.486/Defaults!$M$8)*((((PI()*(12/12)^2)/4)-(((12/12)/2)^2*((2*ACOS((((12/12)/2)-((12/12)-(12*0.938333/12)))/((12/12)/2)))-SIN(2*ACOS((((12/12)/2)-((12/12)-(12*0.938333/12)))/((12/12)/2))))/2))/((PI()*(12/12))-((2*ACOS((((12/12)/2)-((12/12)-(12*0.938333/12)))/((12/12)/2)))*((12/12)/2))))^(2/3)*$H$24^0.5)*(((PI()*(12/12)^2)/4)-(((12/12)/2)^2*((2*ACOS((((12/12)/2)-((12/12)-(12*0.938333/12)))/((12/12)/2)))-SIN(2*ACOS((((12/12)/2)-((12/12)-(12*0.938333/12)))/((12/12)/2))))/2))</f>
        <v>0</v>
      </c>
      <c r="Q96" s="801"/>
      <c r="R96" s="801">
        <f>((1.486/Defaults!$M$8)*((((PI()*(15/12)^2)/4)-(((15/12)/2)^2*((2*ACOS((((15/12)/2)-((15/12)-(15*0.938333/12)))/((15/12)/2)))-SIN(2*ACOS((((15/12)/2)-((15/12)-(15*0.938333/12)))/((15/12)/2))))/2))/((PI()*(15/12))-((2*ACOS((((15/12)/2)-((15/12)-(15*0.938333/12)))/((15/12)/2)))*((15/12)/2))))^(2/3)*$H$24^0.5)*(((PI()*(15/12)^2)/4)-(((15/12)/2)^2*((2*ACOS((((15/12)/2)-((15/12)-(15*0.938333/12)))/((15/12)/2)))-SIN(2*ACOS((((15/12)/2)-((15/12)-(15*0.938333/12)))/((15/12)/2))))/2))</f>
        <v>0</v>
      </c>
      <c r="S96" s="801"/>
      <c r="T96" s="801">
        <f>((1.486/Defaults!$M$8)*((((PI()*(18/12)^2)/4)-(((18/12)/2)^2*((2*ACOS((((18/12)/2)-((18/12)-(18*0.938333/12)))/((18/12)/2)))-SIN(2*ACOS((((18/12)/2)-((18/12)-(18*0.938333/12)))/((18/12)/2))))/2))/((PI()*(18/12))-((2*ACOS((((18/12)/2)-((18/12)-(18*0.938333/12)))/((18/12)/2)))*((18/12)/2))))^(2/3)*$H$24^0.5)*(((PI()*(18/12)^2)/4)-(((18/12)/2)^2*((2*ACOS((((18/12)/2)-((18/12)-(18*0.938333/12)))/((18/12)/2)))-SIN(2*ACOS((((18/12)/2)-((18/12)-(18*0.938333/12)))/((18/12)/2))))/2))</f>
        <v>0</v>
      </c>
      <c r="U96" s="801"/>
      <c r="V96" s="801">
        <f>((1.486/Defaults!$M$8)*((((PI()*(21/12)^2)/4)-(((21/12)/2)^2*((2*ACOS((((21/12)/2)-((21/12)-(21*0.938333/12)))/((21/12)/2)))-SIN(2*ACOS((((21/12)/2)-((21/12)-(21*0.938333/12)))/((21/12)/2))))/2))/((PI()*(21/12))-((2*ACOS((((21/12)/2)-((21/12)-(21*0.938333/12)))/((21/12)/2)))*((21/12)/2))))^(2/3)*$H$24^0.5)*(((PI()*(21/12)^2)/4)-(((21/12)/2)^2*((2*ACOS((((21/12)/2)-((21/12)-(21*0.938333/12)))/((21/12)/2)))-SIN(2*ACOS((((21/12)/2)-((21/12)-(21*0.938333/12)))/((21/12)/2))))/2))</f>
        <v>0</v>
      </c>
      <c r="W96" s="801">
        <f>((1.486/Defaults!$M$8)*((((PI()*(24/12)^2)/4)-(((24/12)/2)^2*((2*ACOS((((24/12)/2)-((24/12)-(24*0.938333/12)))/((24/12)/2)))-SIN(2*ACOS((((24/12)/2)-((24/12)-(24*0.938333/12)))/((24/12)/2))))/2))/((PI()*(24/12))-((2*ACOS((((24/12)/2)-((24/12)-(24*0.938333/12)))/((24/12)/2)))*((24/12)/2))))^(2/3)*$H$24^0.5)*(((PI()*(24/12)^2)/4)-(((24/12)/2)^2*((2*ACOS((((24/12)/2)-((24/12)-(24*0.938333/12)))/((24/12)/2)))-SIN(2*ACOS((((24/12)/2)-((24/12)-(24*0.938333/12)))/((24/12)/2))))/2))</f>
        <v>0</v>
      </c>
      <c r="X96" s="179" t="e">
        <f>IF(($F$24+$G$24)&lt;=$L96,5,IF(($F$24+$G$24)&lt;=$M96,6,IF(($F$24+$G$24)&lt;=$N96,8,IF(($F$24+$G$24)&lt;=$O96,10,IF(($F$24+$G$24)&lt;=$P96,12,IF(($F$24+$G$24)&lt;=$Q96,14,IF(($F$24+$G$24)&lt;=$R96,15,IF(($F$24+$G$24)&lt;=$S96,16,IF(($F$24+$G$24)&lt;=$T96,18,IF(($F$24+$G$24)&lt;=$U96,20,IF(($F$24+$G$24)&lt;=$V96,21,IF(($F$24+$G$24)&lt;=$W96,24,"Too Large"))))))))))))</f>
        <v>#VALUE!</v>
      </c>
    </row>
    <row r="97" spans="1:24" x14ac:dyDescent="0.2">
      <c r="A97" s="388" t="str">
        <f>IF(ISNUMBER('Tile Cut Sheet'!A48),'Tile Cut Sheet'!A48,"")</f>
        <v/>
      </c>
      <c r="B97" s="389" t="str">
        <f>IF(ISNUMBER('Tile Cut Sheet'!A48),VLOOKUP('Tile Cut Sheet'!A48,'Tile Cut Sheet'!$M$11:$R$51,3,FALSE),"")</f>
        <v/>
      </c>
      <c r="C97" s="390" t="str">
        <f>IF(IF(ISNUMBER('Tile Cut Sheet'!A48),VLOOKUP('Tile Cut Sheet'!A48,'Tile Cut Sheet'!$M$11:$R$51,4,FALSE),"")&gt;0,IF(ISNUMBER('Tile Cut Sheet'!A48),VLOOKUP('Tile Cut Sheet'!A48,'Tile Cut Sheet'!$M$11:$R$51,4,FALSE),""),"")</f>
        <v/>
      </c>
      <c r="D97" s="389" t="str">
        <f>IF(ISNUMBER('Tile Cut Sheet'!A48),VLOOKUP('Tile Cut Sheet'!A48,'Tile Cut Sheet'!$M$11:$R$51,5,FALSE),"")</f>
        <v/>
      </c>
      <c r="E97" s="391" t="str">
        <f>IF(AND(ISNUMBER('Tile Cut Sheet'!A48),ISNUMBER('Tile Cut Sheet'!D48),ISNUMBER('Tile Cut Sheet'!B48)),'Tile Cut Sheet'!B48-'Tile Cut Sheet'!D48,"")</f>
        <v/>
      </c>
      <c r="F97" s="596" t="str">
        <f>IF(ISNUMBER(E97),(VLOOKUP(A97,'Tile Cut Sheet'!$M$11:$Y$51,13,FALSE)),"")</f>
        <v/>
      </c>
      <c r="G97" s="392" t="str">
        <f>IF(ISNUMBER('Tile Cut Sheet'!A48),VLOOKUP('Tile Cut Sheet'!A48,'Tile Cut Sheet'!$M$11:$R$51,6,FALSE),"")</f>
        <v/>
      </c>
      <c r="K97" s="796" t="s">
        <v>425</v>
      </c>
      <c r="L97" s="797">
        <v>5</v>
      </c>
      <c r="M97" s="797">
        <v>6</v>
      </c>
      <c r="N97" s="797">
        <v>8</v>
      </c>
      <c r="O97" s="797">
        <v>10</v>
      </c>
      <c r="P97" s="797">
        <v>12</v>
      </c>
      <c r="Q97" s="797">
        <v>14</v>
      </c>
      <c r="R97" s="797">
        <v>15</v>
      </c>
      <c r="S97" s="797">
        <v>16</v>
      </c>
      <c r="T97" s="797">
        <v>18</v>
      </c>
      <c r="U97" s="797">
        <v>20</v>
      </c>
      <c r="V97" s="797">
        <v>21</v>
      </c>
      <c r="W97" s="797">
        <v>24</v>
      </c>
      <c r="X97" s="791" t="s">
        <v>178</v>
      </c>
    </row>
    <row r="98" spans="1:24" x14ac:dyDescent="0.2">
      <c r="A98" s="388" t="str">
        <f>IF(ISNUMBER('Tile Cut Sheet'!A49),'Tile Cut Sheet'!A49,"")</f>
        <v/>
      </c>
      <c r="B98" s="389" t="str">
        <f>IF(ISNUMBER('Tile Cut Sheet'!A49),VLOOKUP('Tile Cut Sheet'!A49,'Tile Cut Sheet'!$M$11:$R$51,3,FALSE),"")</f>
        <v/>
      </c>
      <c r="C98" s="390" t="str">
        <f>IF(IF(ISNUMBER('Tile Cut Sheet'!A49),VLOOKUP('Tile Cut Sheet'!A49,'Tile Cut Sheet'!$M$11:$R$51,4,FALSE),"")&gt;0,IF(ISNUMBER('Tile Cut Sheet'!A49),VLOOKUP('Tile Cut Sheet'!A49,'Tile Cut Sheet'!$M$11:$R$51,4,FALSE),""),"")</f>
        <v/>
      </c>
      <c r="D98" s="389" t="str">
        <f>IF(ISNUMBER('Tile Cut Sheet'!A49),VLOOKUP('Tile Cut Sheet'!A49,'Tile Cut Sheet'!$M$11:$R$51,5,FALSE),"")</f>
        <v/>
      </c>
      <c r="E98" s="391" t="str">
        <f>IF(AND(ISNUMBER('Tile Cut Sheet'!A49),ISNUMBER('Tile Cut Sheet'!D49),ISNUMBER('Tile Cut Sheet'!B49)),'Tile Cut Sheet'!B49-'Tile Cut Sheet'!D49,"")</f>
        <v/>
      </c>
      <c r="F98" s="596" t="str">
        <f>IF(ISNUMBER(E98),(VLOOKUP(A98,'Tile Cut Sheet'!$M$11:$Y$51,13,FALSE)),"")</f>
        <v/>
      </c>
      <c r="G98" s="392" t="str">
        <f>IF(ISNUMBER('Tile Cut Sheet'!A49),VLOOKUP('Tile Cut Sheet'!A49,'Tile Cut Sheet'!$M$11:$R$51,6,FALSE),"")</f>
        <v/>
      </c>
      <c r="K98" s="798" t="str">
        <f>Defaults!$L$2</f>
        <v>CPT (Tile)</v>
      </c>
      <c r="L98" s="37">
        <f>((1.486/Defaults!$M$11)*((((PI()*(5/12)^2)/4)-(((5/12)/2)^2*((2*ACOS((((5/12)/2)-((5/12)-(5*0.938333/12)))/((5/12)/2)))-SIN(2*ACOS((((5/12)/2)-((5/12)-(5*0.938333/12)))/((5/12)/2))))/2))/((PI()*(5/12))-((2*ACOS((((5/12)/2)-((5/12)-(5*0.938333/12)))/((5/12)/2)))*((5/12)/2))))^(2/3)*$H$25^0.5)*(((PI()*(5/12)^2)/4)-(((5/12)/2)^2*((2*ACOS((((5/12)/2)-((5/12)-(5*0.938333/12)))/((5/12)/2)))-SIN(2*ACOS((((5/12)/2)-((5/12)-(5*0.938333/12)))/((5/12)/2))))/2))</f>
        <v>0</v>
      </c>
      <c r="M98" s="799">
        <f>((1.486/Defaults!$M$11)*((((PI()*(6/12)^2)/4)-(((6/12)/2)^2*((2*ACOS((((6/12)/2)-((6/12)-(6*0.938333/12)))/((6/12)/2)))-SIN(2*ACOS((((6/12)/2)-((6/12)-(6*0.938333/12)))/((6/12)/2))))/2))/((PI()*(6/12))-((2*ACOS((((6/12)/2)-((6/12)-(6*0.938333/12)))/((6/12)/2)))*((6/12)/2))))^(2/3)*$H$25^0.5)*(((PI()*(6/12)^2)/4)-(((6/12)/2)^2*((2*ACOS((((6/12)/2)-((6/12)-(6*0.938333/12)))/((6/12)/2)))-SIN(2*ACOS((((6/12)/2)-((6/12)-(6*0.938333/12)))/((6/12)/2))))/2))</f>
        <v>0</v>
      </c>
      <c r="N98" s="799">
        <f>((1.486/Defaults!$M$12)*((((PI()*(8/12)^2)/4)-(((8/12)/2)^2*((2*ACOS((((8/12)/2)-((8/12)-(8*0.938333/12)))/((8/12)/2)))-SIN(2*ACOS((((8/12)/2)-((8/12)-(8*0.938333/12)))/((8/12)/2))))/2))/((PI()*(8/12))-((2*ACOS((((8/12)/2)-((8/12)-(8*0.938333/12)))/((8/12)/2)))*((8/12)/2))))^(2/3)*$H$25^0.5)*(((PI()*(8/12)^2)/4)-(((8/12)/2)^2*((2*ACOS((((8/12)/2)-((8/12)-(8*0.938333/12)))/((8/12)/2)))-SIN(2*ACOS((((8/12)/2)-((8/12)-(8*0.938333/12)))/((8/12)/2))))/2))</f>
        <v>0</v>
      </c>
      <c r="O98" s="799">
        <f>((1.486/Defaults!$M$13)*((((PI()*(10/12)^2)/4)-(((10/12)/2)^2*((2*ACOS((((10/12)/2)-((10/12)-(10*0.938333/12)))/((10/12)/2)))-SIN(2*ACOS((((10/12)/2)-((10/12)-(10*0.938333/12)))/((10/12)/2))))/2))/((PI()*(10/12))-((2*ACOS((((10/12)/2)-((10/12)-(10*0.938333/12)))/((10/12)/2)))*((10/12)/2))))^(2/3)*$H$25^0.5)*(((PI()*(10/12)^2)/4)-(((10/12)/2)^2*((2*ACOS((((10/12)/2)-((10/12)-(10*0.938333/12)))/((10/12)/2)))-SIN(2*ACOS((((10/12)/2)-((10/12)-(10*0.938333/12)))/((10/12)/2))))/2))</f>
        <v>0</v>
      </c>
      <c r="P98" s="799">
        <f>((1.486/Defaults!$M$14)*((((PI()*(12/12)^2)/4)-(((12/12)/2)^2*((2*ACOS((((12/12)/2)-((12/12)-(12*0.938333/12)))/((12/12)/2)))-SIN(2*ACOS((((12/12)/2)-((12/12)-(12*0.938333/12)))/((12/12)/2))))/2))/((PI()*(12/12))-((2*ACOS((((12/12)/2)-((12/12)-(12*0.938333/12)))/((12/12)/2)))*((12/12)/2))))^(2/3)*$H$25^0.5)*(((PI()*(12/12)^2)/4)-(((12/12)/2)^2*((2*ACOS((((12/12)/2)-((12/12)-(12*0.938333/12)))/((12/12)/2)))-SIN(2*ACOS((((12/12)/2)-((12/12)-(12*0.938333/12)))/((12/12)/2))))/2))</f>
        <v>0</v>
      </c>
      <c r="Q98" s="799"/>
      <c r="R98" s="799">
        <f>((1.486/Defaults!$M$15)*((((PI()*(15/12)^2)/4)-(((15/12)/2)^2*((2*ACOS((((15/12)/2)-((15/12)-(15*0.938333/12)))/((15/12)/2)))-SIN(2*ACOS((((15/12)/2)-((15/12)-(15*0.938333/12)))/((15/12)/2))))/2))/((PI()*(15/12))-((2*ACOS((((15/12)/2)-((15/12)-(15*0.938333/12)))/((15/12)/2)))*((15/12)/2))))^(2/3)*$H$25^0.5)*(((PI()*(15/12)^2)/4)-(((15/12)/2)^2*((2*ACOS((((15/12)/2)-((15/12)-(15*0.938333/12)))/((15/12)/2)))-SIN(2*ACOS((((15/12)/2)-((15/12)-(15*0.938333/12)))/((15/12)/2))))/2))</f>
        <v>0</v>
      </c>
      <c r="S98" s="37"/>
      <c r="T98" s="799">
        <f>((1.486/Defaults!$M$16)*((((PI()*(18/12)^2)/4)-(((18/12)/2)^2*((2*ACOS((((18/12)/2)-((18/12)-(18*0.938333/12)))/((18/12)/2)))-SIN(2*ACOS((((18/12)/2)-((18/12)-(18*0.938333/12)))/((18/12)/2))))/2))/((PI()*(18/12))-((2*ACOS((((18/12)/2)-((18/12)-(18*0.938333/12)))/((18/12)/2)))*((18/12)/2))))^(2/3)*$H$25^0.5)*(((PI()*(18/12)^2)/4)-(((18/12)/2)^2*((2*ACOS((((18/12)/2)-((18/12)-(18*0.938333/12)))/((18/12)/2)))-SIN(2*ACOS((((18/12)/2)-((18/12)-(18*0.938333/12)))/((18/12)/2))))/2))</f>
        <v>0</v>
      </c>
      <c r="U98" s="799"/>
      <c r="V98" s="37"/>
      <c r="W98" s="799">
        <f>((1.486/Defaults!$M$17)*((((PI()*(24/12)^2)/4)-(((24/12)/2)^2*((2*ACOS((((24/12)/2)-((24/12)-(24*0.938333/12)))/((24/12)/2)))-SIN(2*ACOS((((24/12)/2)-((24/12)-(24*0.938333/12)))/((24/12)/2))))/2))/((PI()*(24/12))-((2*ACOS((((24/12)/2)-((24/12)-(24*0.938333/12)))/((24/12)/2)))*((24/12)/2))))^(2/3)*$H$25^0.5)*(((PI()*(24/12)^2)/4)-(((24/12)/2)^2*((2*ACOS((((24/12)/2)-((24/12)-(24*0.938333/12)))/((24/12)/2)))-SIN(2*ACOS((((24/12)/2)-((24/12)-(24*0.938333/12)))/((24/12)/2))))/2))</f>
        <v>0</v>
      </c>
      <c r="X98" s="177" t="e">
        <f>IF(($F$25+$G$25)&lt;=$L98,5,IF(($F$25+$G$25)&lt;=$M98,6,IF(($F$25+$G$25)&lt;=$N98,8,IF(($F$25+$G$25)&lt;=$O98,10,IF(($F$25+$G$25)&lt;=$P98,12,IF(($F$25+$G$25)&lt;=$Q98,14,IF(($F$25+$G$25)&lt;=$R98,15,IF(($F$25+$G$25)&lt;=$S98,16,IF(($F$25+$G$25)&lt;=$T98,18,IF(($F$25+$G$25)&lt;=$U98,20,IF(($F$25+$G$25)&lt;=$V98,21,IF(($F$25+$G$25)&lt;=$W98,24,"Too Large"))))))))))))</f>
        <v>#VALUE!</v>
      </c>
    </row>
    <row r="99" spans="1:24" x14ac:dyDescent="0.2">
      <c r="A99" s="388" t="str">
        <f>IF(ISNUMBER('Tile Cut Sheet'!A50),'Tile Cut Sheet'!A50,"")</f>
        <v/>
      </c>
      <c r="B99" s="389" t="str">
        <f>IF(ISNUMBER('Tile Cut Sheet'!A50),VLOOKUP('Tile Cut Sheet'!A50,'Tile Cut Sheet'!$M$11:$R$51,3,FALSE),"")</f>
        <v/>
      </c>
      <c r="C99" s="390" t="str">
        <f>IF(IF(ISNUMBER('Tile Cut Sheet'!A50),VLOOKUP('Tile Cut Sheet'!A50,'Tile Cut Sheet'!$M$11:$R$51,4,FALSE),"")&gt;0,IF(ISNUMBER('Tile Cut Sheet'!A50),VLOOKUP('Tile Cut Sheet'!A50,'Tile Cut Sheet'!$M$11:$R$51,4,FALSE),""),"")</f>
        <v/>
      </c>
      <c r="D99" s="389" t="str">
        <f>IF(ISNUMBER('Tile Cut Sheet'!A50),VLOOKUP('Tile Cut Sheet'!A50,'Tile Cut Sheet'!$M$11:$R$51,5,FALSE),"")</f>
        <v/>
      </c>
      <c r="E99" s="391" t="str">
        <f>IF(AND(ISNUMBER('Tile Cut Sheet'!A50),ISNUMBER('Tile Cut Sheet'!D50),ISNUMBER('Tile Cut Sheet'!B50)),'Tile Cut Sheet'!B50-'Tile Cut Sheet'!D50,"")</f>
        <v/>
      </c>
      <c r="F99" s="596" t="str">
        <f>IF(ISNUMBER(E99),(VLOOKUP(A99,'Tile Cut Sheet'!$M$11:$Y$51,13,FALSE)),"")</f>
        <v/>
      </c>
      <c r="G99" s="392" t="str">
        <f>IF(ISNUMBER('Tile Cut Sheet'!A50),VLOOKUP('Tile Cut Sheet'!A50,'Tile Cut Sheet'!$M$11:$R$51,6,FALSE),"")</f>
        <v/>
      </c>
      <c r="K99" s="798" t="str">
        <f>Defaults!$L$3</f>
        <v>Dual-Wall CPT</v>
      </c>
      <c r="L99" s="37">
        <f>((1.486/Defaults!$M$3)*((((PI()*(5/12)^2)/4)-(((5/12)/2)^2*((2*ACOS((((5/12)/2)-((5/12)-(5*0.938333/12)))/((5/12)/2)))-SIN(2*ACOS((((5/12)/2)-((5/12)-(5*0.938333/12)))/((5/12)/2))))/2))/((PI()*(5/12))-((2*ACOS((((5/12)/2)-((5/12)-(5*0.938333/12)))/((5/12)/2)))*((5/12)/2))))^(2/3)*$H$25^0.5)*(((PI()*(5/12)^2)/4)-(((5/12)/2)^2*((2*ACOS((((5/12)/2)-((5/12)-(5*0.938333/12)))/((5/12)/2)))-SIN(2*ACOS((((5/12)/2)-((5/12)-(5*0.938333/12)))/((5/12)/2))))/2))</f>
        <v>0</v>
      </c>
      <c r="M99" s="799">
        <f>((1.486/Defaults!$M$3)*((((PI()*(6/12)^2)/4)-(((6/12)/2)^2*((2*ACOS((((6/12)/2)-((6/12)-(6*0.938333/12)))/((6/12)/2)))-SIN(2*ACOS((((6/12)/2)-((6/12)-(6*0.938333/12)))/((6/12)/2))))/2))/((PI()*(6/12))-((2*ACOS((((6/12)/2)-((6/12)-(6*0.938333/12)))/((6/12)/2)))*((6/12)/2))))^(2/3)*$H$25^0.5)*(((PI()*(6/12)^2)/4)-(((6/12)/2)^2*((2*ACOS((((6/12)/2)-((6/12)-(6*0.938333/12)))/((6/12)/2)))-SIN(2*ACOS((((6/12)/2)-((6/12)-(6*0.938333/12)))/((6/12)/2))))/2))</f>
        <v>0</v>
      </c>
      <c r="N99" s="799">
        <f>((1.486/Defaults!$M$3)*((((PI()*(8/12)^2)/4)-(((8/12)/2)^2*((2*ACOS((((8/12)/2)-((8/12)-(8*0.938333/12)))/((8/12)/2)))-SIN(2*ACOS((((8/12)/2)-((8/12)-(8*0.938333/12)))/((8/12)/2))))/2))/((PI()*(8/12))-((2*ACOS((((8/12)/2)-((8/12)-(8*0.938333/12)))/((8/12)/2)))*((8/12)/2))))^(2/3)*$H$25^0.5)*(((PI()*(8/12)^2)/4)-(((8/12)/2)^2*((2*ACOS((((8/12)/2)-((8/12)-(8*0.938333/12)))/((8/12)/2)))-SIN(2*ACOS((((8/12)/2)-((8/12)-(8*0.938333/12)))/((8/12)/2))))/2))</f>
        <v>0</v>
      </c>
      <c r="O99" s="799">
        <f>((1.486/Defaults!$M$3)*((((PI()*(10/12)^2)/4)-(((10/12)/2)^2*((2*ACOS((((10/12)/2)-((10/12)-(10*0.938333/12)))/((10/12)/2)))-SIN(2*ACOS((((10/12)/2)-((10/12)-(10*0.938333/12)))/((10/12)/2))))/2))/((PI()*(10/12))-((2*ACOS((((10/12)/2)-((10/12)-(10*0.938333/12)))/((10/12)/2)))*((10/12)/2))))^(2/3)*$H$25^0.5)*(((PI()*(10/12)^2)/4)-(((10/12)/2)^2*((2*ACOS((((10/12)/2)-((10/12)-(10*0.938333/12)))/((10/12)/2)))-SIN(2*ACOS((((10/12)/2)-((10/12)-(10*0.938333/12)))/((10/12)/2))))/2))</f>
        <v>0</v>
      </c>
      <c r="P99" s="799">
        <f>((1.486/Defaults!$M$3)*((((PI()*(12/12)^2)/4)-(((12/12)/2)^2*((2*ACOS((((12/12)/2)-((12/12)-(12*0.938333/12)))/((12/12)/2)))-SIN(2*ACOS((((12/12)/2)-((12/12)-(12*0.938333/12)))/((12/12)/2))))/2))/((PI()*(12/12))-((2*ACOS((((12/12)/2)-((12/12)-(12*0.938333/12)))/((12/12)/2)))*((12/12)/2))))^(2/3)*$H$25^0.5)*(((PI()*(12/12)^2)/4)-(((12/12)/2)^2*((2*ACOS((((12/12)/2)-((12/12)-(12*0.938333/12)))/((12/12)/2)))-SIN(2*ACOS((((12/12)/2)-((12/12)-(12*0.938333/12)))/((12/12)/2))))/2))</f>
        <v>0</v>
      </c>
      <c r="Q99" s="799"/>
      <c r="R99" s="799">
        <f>((1.486/Defaults!$M$3)*((((PI()*(15/12)^2)/4)-(((15/12)/2)^2*((2*ACOS((((15/12)/2)-((15/12)-(15*0.938333/12)))/((15/12)/2)))-SIN(2*ACOS((((15/12)/2)-((15/12)-(15*0.938333/12)))/((15/12)/2))))/2))/((PI()*(15/12))-((2*ACOS((((15/12)/2)-((15/12)-(15*0.938333/12)))/((15/12)/2)))*((15/12)/2))))^(2/3)*$H$25^0.5)*(((PI()*(15/12)^2)/4)-(((15/12)/2)^2*((2*ACOS((((15/12)/2)-((15/12)-(15*0.938333/12)))/((15/12)/2)))-SIN(2*ACOS((((15/12)/2)-((15/12)-(15*0.938333/12)))/((15/12)/2))))/2))</f>
        <v>0</v>
      </c>
      <c r="S99" s="799"/>
      <c r="T99" s="799">
        <f>((1.486/Defaults!$M$3)*((((PI()*(18/12)^2)/4)-(((18/12)/2)^2*((2*ACOS((((18/12)/2)-((18/12)-(18*0.938333/12)))/((18/12)/2)))-SIN(2*ACOS((((18/12)/2)-((18/12)-(18*0.938333/12)))/((18/12)/2))))/2))/((PI()*(18/12))-((2*ACOS((((18/12)/2)-((18/12)-(18*0.938333/12)))/((18/12)/2)))*((18/12)/2))))^(2/3)*$H$25^0.5)*(((PI()*(18/12)^2)/4)-(((18/12)/2)^2*((2*ACOS((((18/12)/2)-((18/12)-(18*0.938333/12)))/((18/12)/2)))-SIN(2*ACOS((((18/12)/2)-((18/12)-(18*0.938333/12)))/((18/12)/2))))/2))</f>
        <v>0</v>
      </c>
      <c r="U99" s="799"/>
      <c r="V99" s="37"/>
      <c r="W99" s="799">
        <f>((1.486/Defaults!$M$3)*((((PI()*(24/12)^2)/4)-(((24/12)/2)^2*((2*ACOS((((24/12)/2)-((24/12)-(24*0.938333/12)))/((24/12)/2)))-SIN(2*ACOS((((24/12)/2)-((24/12)-(24*0.938333/12)))/((24/12)/2))))/2))/((PI()*(24/12))-((2*ACOS((((24/12)/2)-((24/12)-(24*0.938333/12)))/((24/12)/2)))*((24/12)/2))))^(2/3)*$H$25^0.5)*(((PI()*(24/12)^2)/4)-(((24/12)/2)^2*((2*ACOS((((24/12)/2)-((24/12)-(24*0.938333/12)))/((24/12)/2)))-SIN(2*ACOS((((24/12)/2)-((24/12)-(24*0.938333/12)))/((24/12)/2))))/2))</f>
        <v>0</v>
      </c>
      <c r="X99" s="177" t="e">
        <f t="shared" ref="X99:X100" si="41">IF(($F$25+$G$25)&lt;=$L99,5,IF(($F$25+$G$25)&lt;=$M99,6,IF(($F$25+$G$25)&lt;=$N99,8,IF(($F$25+$G$25)&lt;=$O99,10,IF(($F$25+$G$25)&lt;=$P99,12,IF(($F$25+$G$25)&lt;=$Q99,14,IF(($F$25+$G$25)&lt;=$R99,15,IF(($F$25+$G$25)&lt;=$S99,16,IF(($F$25+$G$25)&lt;=$T99,18,IF(($F$25+$G$25)&lt;=$U99,20,IF(($F$25+$G$25)&lt;=$V99,21,IF(($F$25+$G$25)&lt;=$W99,24,"Too Large"))))))))))))</f>
        <v>#VALUE!</v>
      </c>
    </row>
    <row r="100" spans="1:24" x14ac:dyDescent="0.2">
      <c r="A100" s="388" t="str">
        <f>IF(ISNUMBER('Tile Cut Sheet'!A51),'Tile Cut Sheet'!A51,"")</f>
        <v/>
      </c>
      <c r="B100" s="389" t="str">
        <f>IF(ISNUMBER('Tile Cut Sheet'!A51),VLOOKUP('Tile Cut Sheet'!A51,'Tile Cut Sheet'!$M$11:$R$51,3,FALSE),"")</f>
        <v/>
      </c>
      <c r="C100" s="390" t="str">
        <f>IF(IF(ISNUMBER('Tile Cut Sheet'!A51),VLOOKUP('Tile Cut Sheet'!A51,'Tile Cut Sheet'!$M$11:$R$51,4,FALSE),"")&gt;0,IF(ISNUMBER('Tile Cut Sheet'!A51),VLOOKUP('Tile Cut Sheet'!A51,'Tile Cut Sheet'!$M$11:$R$51,4,FALSE),""),"")</f>
        <v/>
      </c>
      <c r="D100" s="389" t="str">
        <f>IF(ISNUMBER('Tile Cut Sheet'!A51),VLOOKUP('Tile Cut Sheet'!A51,'Tile Cut Sheet'!$M$11:$R$51,5,FALSE),"")</f>
        <v/>
      </c>
      <c r="E100" s="391" t="str">
        <f>IF(AND(ISNUMBER('Tile Cut Sheet'!A51),ISNUMBER('Tile Cut Sheet'!D51),ISNUMBER('Tile Cut Sheet'!B51)),'Tile Cut Sheet'!B51-'Tile Cut Sheet'!D51,"")</f>
        <v/>
      </c>
      <c r="F100" s="596" t="str">
        <f>IF(ISNUMBER(E100),(VLOOKUP(A100,'Tile Cut Sheet'!$M$11:$Y$51,13,FALSE)),"")</f>
        <v/>
      </c>
      <c r="G100" s="392" t="str">
        <f>IF(ISNUMBER('Tile Cut Sheet'!A51),VLOOKUP('Tile Cut Sheet'!A51,'Tile Cut Sheet'!$M$11:$R$51,6,FALSE),"")</f>
        <v/>
      </c>
      <c r="K100" s="798" t="str">
        <f>Defaults!$L$4</f>
        <v>Flexible DW</v>
      </c>
      <c r="L100" s="37"/>
      <c r="M100" s="37"/>
      <c r="N100" s="799">
        <f>((1.486/Defaults!$M$4)*((((PI()*(8/12)^2)/4)-(((8/12)/2)^2*((2*ACOS((((8/12)/2)-((8/12)-(8*0.938333/12)))/((8/12)/2)))-SIN(2*ACOS((((8/12)/2)-((8/12)-(8*0.938333/12)))/((8/12)/2))))/2))/((PI()*(8/12))-((2*ACOS((((8/12)/2)-((8/12)-(8*0.938333/12)))/((8/12)/2)))*((8/12)/2))))^(2/3)*$H$25^0.5)*(((PI()*(8/12)^2)/4)-(((8/12)/2)^2*((2*ACOS((((8/12)/2)-((8/12)-(8*0.938333/12)))/((8/12)/2)))-SIN(2*ACOS((((8/12)/2)-((8/12)-(8*0.938333/12)))/((8/12)/2))))/2))</f>
        <v>0</v>
      </c>
      <c r="O100" s="37"/>
      <c r="P100" s="799">
        <f>((1.486/Defaults!$M$4)*((((PI()*(12/12)^2)/4)-(((12/12)/2)^2*((2*ACOS((((12/12)/2)-((12/12)-(12*0.938333/12)))/((12/12)/2)))-SIN(2*ACOS((((12/12)/2)-((12/12)-(12*0.938333/12)))/((12/12)/2))))/2))/((PI()*(12/12))-((2*ACOS((((12/12)/2)-((12/12)-(12*0.938333/12)))/((12/12)/2)))*((12/12)/2))))^(2/3)*$H$25^0.5)*(((PI()*(12/12)^2)/4)-(((12/12)/2)^2*((2*ACOS((((12/12)/2)-((12/12)-(12*0.938333/12)))/((12/12)/2)))-SIN(2*ACOS((((12/12)/2)-((12/12)-(12*0.938333/12)))/((12/12)/2))))/2))</f>
        <v>0</v>
      </c>
      <c r="Q100" s="37"/>
      <c r="R100" s="799">
        <f>((1.486/Defaults!$M$4)*((((PI()*(15/12)^2)/4)-(((15/12)/2)^2*((2*ACOS((((15/12)/2)-((15/12)-(15*0.938333/12)))/((15/12)/2)))-SIN(2*ACOS((((15/12)/2)-((15/12)-(15*0.938333/12)))/((15/12)/2))))/2))/((PI()*(15/12))-((2*ACOS((((15/12)/2)-((15/12)-(15*0.938333/12)))/((15/12)/2)))*((15/12)/2))))^(2/3)*$H$25^0.5)*(((PI()*(15/12)^2)/4)-(((15/12)/2)^2*((2*ACOS((((15/12)/2)-((15/12)-(15*0.938333/12)))/((15/12)/2)))-SIN(2*ACOS((((15/12)/2)-((15/12)-(15*0.938333/12)))/((15/12)/2))))/2))</f>
        <v>0</v>
      </c>
      <c r="S100" s="37"/>
      <c r="T100" s="37"/>
      <c r="U100" s="37"/>
      <c r="V100" s="37"/>
      <c r="W100" s="37"/>
      <c r="X100" s="177" t="e">
        <f t="shared" si="41"/>
        <v>#VALUE!</v>
      </c>
    </row>
    <row r="101" spans="1:24" x14ac:dyDescent="0.2">
      <c r="K101" s="798" t="str">
        <f>Defaults!$L$5</f>
        <v>CMP-Annular</v>
      </c>
      <c r="L101" s="37"/>
      <c r="M101" s="799">
        <f>((1.486/Defaults!$M$5)*((((PI()*(6/12)^2)/4)-(((6/12)/2)^2*((2*ACOS((((6/12)/2)-((6/12)-(6*0.938333/12)))/((6/12)/2)))-SIN(2*ACOS((((6/12)/2)-((6/12)-(6*0.938333/12)))/((6/12)/2))))/2))/((PI()*(6/12))-((2*ACOS((((6/12)/2)-((6/12)-(6*0.938333/12)))/((6/12)/2)))*((6/12)/2))))^(2/3)*$H$25^0.5)*(((PI()*(6/12)^2)/4)-(((6/12)/2)^2*((2*ACOS((((6/12)/2)-((6/12)-(6*0.938333/12)))/((6/12)/2)))-SIN(2*ACOS((((6/12)/2)-((6/12)-(6*0.938333/12)))/((6/12)/2))))/2))</f>
        <v>0</v>
      </c>
      <c r="N101" s="799">
        <f>((1.486/Defaults!$M$5)*((((PI()*(8/12)^2)/4)-(((8/12)/2)^2*((2*ACOS((((8/12)/2)-((8/12)-(8*0.938333/12)))/((8/12)/2)))-SIN(2*ACOS((((8/12)/2)-((8/12)-(8*0.938333/12)))/((8/12)/2))))/2))/((PI()*(8/12))-((2*ACOS((((8/12)/2)-((8/12)-(8*0.938333/12)))/((8/12)/2)))*((8/12)/2))))^(2/3)*$H$25^0.5)*(((PI()*(8/12)^2)/4)-(((8/12)/2)^2*((2*ACOS((((8/12)/2)-((8/12)-(8*0.938333/12)))/((8/12)/2)))-SIN(2*ACOS((((8/12)/2)-((8/12)-(8*0.938333/12)))/((8/12)/2))))/2))</f>
        <v>0</v>
      </c>
      <c r="O101" s="799">
        <f>((1.486/Defaults!$M$5)*((((PI()*(10/12)^2)/4)-(((10/12)/2)^2*((2*ACOS((((10/12)/2)-((10/12)-(10*0.938333/12)))/((10/12)/2)))-SIN(2*ACOS((((10/12)/2)-((10/12)-(10*0.938333/12)))/((10/12)/2))))/2))/((PI()*(10/12))-((2*ACOS((((10/12)/2)-((10/12)-(10*0.938333/12)))/((10/12)/2)))*((10/12)/2))))^(2/3)*$H$25^0.5)*(((PI()*(10/12)^2)/4)-(((10/12)/2)^2*((2*ACOS((((10/12)/2)-((10/12)-(10*0.938333/12)))/((10/12)/2)))-SIN(2*ACOS((((10/12)/2)-((10/12)-(10*0.938333/12)))/((10/12)/2))))/2))</f>
        <v>0</v>
      </c>
      <c r="P101" s="799">
        <f>((1.486/Defaults!$M$5)*((((PI()*(12/12)^2)/4)-(((12/12)/2)^2*((2*ACOS((((12/12)/2)-((12/12)-(12*0.938333/12)))/((12/12)/2)))-SIN(2*ACOS((((12/12)/2)-((12/12)-(12*0.938333/12)))/((12/12)/2))))/2))/((PI()*(12/12))-((2*ACOS((((12/12)/2)-((12/12)-(12*0.938333/12)))/((12/12)/2)))*((12/12)/2))))^(2/3)*$H$25^0.5)*(((PI()*(12/12)^2)/4)-(((12/12)/2)^2*((2*ACOS((((12/12)/2)-((12/12)-(12*0.938333/12)))/((12/12)/2)))-SIN(2*ACOS((((12/12)/2)-((12/12)-(12*0.938333/12)))/((12/12)/2))))/2))</f>
        <v>0</v>
      </c>
      <c r="Q101" s="799"/>
      <c r="R101" s="799">
        <f>((1.486/Defaults!$M$5)*((((PI()*(15/12)^2)/4)-(((15/12)/2)^2*((2*ACOS((((15/12)/2)-((15/12)-(15*0.938333/12)))/((15/12)/2)))-SIN(2*ACOS((((15/12)/2)-((15/12)-(15*0.938333/12)))/((15/12)/2))))/2))/((PI()*(15/12))-((2*ACOS((((15/12)/2)-((15/12)-(15*0.938333/12)))/((15/12)/2)))*((15/12)/2))))^(2/3)*$H$25^0.5)*(((PI()*(15/12)^2)/4)-(((15/12)/2)^2*((2*ACOS((((15/12)/2)-((15/12)-(15*0.938333/12)))/((15/12)/2)))-SIN(2*ACOS((((15/12)/2)-((15/12)-(15*0.938333/12)))/((15/12)/2))))/2))</f>
        <v>0</v>
      </c>
      <c r="S101" s="799"/>
      <c r="T101" s="799">
        <f>((1.486/Defaults!$M$5)*((((PI()*(18/12)^2)/4)-(((18/12)/2)^2*((2*ACOS((((18/12)/2)-((18/12)-(18*0.938333/12)))/((18/12)/2)))-SIN(2*ACOS((((18/12)/2)-((18/12)-(18*0.938333/12)))/((18/12)/2))))/2))/((PI()*(18/12))-((2*ACOS((((18/12)/2)-((18/12)-(18*0.938333/12)))/((18/12)/2)))*((18/12)/2))))^(2/3)*$H$25^0.5)*(((PI()*(18/12)^2)/4)-(((18/12)/2)^2*((2*ACOS((((18/12)/2)-((18/12)-(18*0.938333/12)))/((18/12)/2)))-SIN(2*ACOS((((18/12)/2)-((18/12)-(18*0.938333/12)))/((18/12)/2))))/2))</f>
        <v>0</v>
      </c>
      <c r="U101" s="799"/>
      <c r="V101" s="37"/>
      <c r="W101" s="799">
        <f>((1.486/Defaults!$M$5)*((((PI()*(24/12)^2)/4)-(((24/12)/2)^2*((2*ACOS((((24/12)/2)-((24/12)-(24*0.938333/12)))/((24/12)/2)))-SIN(2*ACOS((((24/12)/2)-((24/12)-(24*0.938333/12)))/((24/12)/2))))/2))/((PI()*(24/12))-((2*ACOS((((24/12)/2)-((24/12)-(24*0.938333/12)))/((24/12)/2)))*((24/12)/2))))^(2/3)*$H$25^0.5)*(((PI()*(24/12)^2)/4)-(((24/12)/2)^2*((2*ACOS((((24/12)/2)-((24/12)-(24*0.938333/12)))/((24/12)/2)))-SIN(2*ACOS((((24/12)/2)-((24/12)-(24*0.938333/12)))/((24/12)/2))))/2))</f>
        <v>0</v>
      </c>
      <c r="X101" s="177" t="e">
        <f>IF(($F$25+$G$25)&lt;=$L101,5,IF(($F$25+$G$25)&lt;=$M101,6,IF(($F$25+$G$25)&lt;=$N101,8,IF(($F$25+$G$25)&lt;=$O101,10,IF(($F$25+$G$25)&lt;=$P101,12,IF(($F$25+$G$25)&lt;=$Q101,14,IF(($F$25+$G$25)&lt;=$R101,15,IF(($F$25+$G$25)&lt;=$S101,16,IF(($F$25+$G$25)&lt;=$T101,18,IF(($F$25+$G$25)&lt;=$U101,20,IF(($F$25+$G$25)&lt;=$V101,21,IF(($F$25+$G$25)&lt;=$W101,24,"Too Large"))))))))))))</f>
        <v>#VALUE!</v>
      </c>
    </row>
    <row r="102" spans="1:24" x14ac:dyDescent="0.2">
      <c r="K102" s="803" t="str">
        <f>Defaults!$L$6</f>
        <v>CMP-Helical</v>
      </c>
      <c r="L102" s="37"/>
      <c r="M102" s="799">
        <f>((1.486/Defaults!$M$6)*((((PI()*(6/12)^2)/4)-(((6/12)/2)^2*((2*ACOS((((6/12)/2)-((6/12)-(6*0.938333/12)))/((6/12)/2)))-SIN(2*ACOS((((6/12)/2)-((6/12)-(6*0.938333/12)))/((6/12)/2))))/2))/((PI()*(6/12))-((2*ACOS((((6/12)/2)-((6/12)-(6*0.938333/12)))/((6/12)/2)))*((6/12)/2))))^(2/3)*$H$25^0.5)*(((PI()*(6/12)^2)/4)-(((6/12)/2)^2*((2*ACOS((((6/12)/2)-((6/12)-(6*0.938333/12)))/((6/12)/2)))-SIN(2*ACOS((((6/12)/2)-((6/12)-(6*0.938333/12)))/((6/12)/2))))/2))</f>
        <v>0</v>
      </c>
      <c r="N102" s="799">
        <f>((1.486/Defaults!$M$6)*((((PI()*(8/12)^2)/4)-(((8/12)/2)^2*((2*ACOS((((8/12)/2)-((8/12)-(8*0.938333/12)))/((8/12)/2)))-SIN(2*ACOS((((8/12)/2)-((8/12)-(8*0.938333/12)))/((8/12)/2))))/2))/((PI()*(8/12))-((2*ACOS((((8/12)/2)-((8/12)-(8*0.938333/12)))/((8/12)/2)))*((8/12)/2))))^(2/3)*$H$25^0.5)*(((PI()*(8/12)^2)/4)-(((8/12)/2)^2*((2*ACOS((((8/12)/2)-((8/12)-(8*0.938333/12)))/((8/12)/2)))-SIN(2*ACOS((((8/12)/2)-((8/12)-(8*0.938333/12)))/((8/12)/2))))/2))</f>
        <v>0</v>
      </c>
      <c r="O102" s="799">
        <f>((1.486/Defaults!$M$6)*((((PI()*(10/12)^2)/4)-(((10/12)/2)^2*((2*ACOS((((10/12)/2)-((10/12)-(10*0.938333/12)))/((10/12)/2)))-SIN(2*ACOS((((10/12)/2)-((10/12)-(10*0.938333/12)))/((10/12)/2))))/2))/((PI()*(10/12))-((2*ACOS((((10/12)/2)-((10/12)-(10*0.938333/12)))/((10/12)/2)))*((10/12)/2))))^(2/3)*$H$25^0.5)*(((PI()*(10/12)^2)/4)-(((10/12)/2)^2*((2*ACOS((((10/12)/2)-((10/12)-(10*0.938333/12)))/((10/12)/2)))-SIN(2*ACOS((((10/12)/2)-((10/12)-(10*0.938333/12)))/((10/12)/2))))/2))</f>
        <v>0</v>
      </c>
      <c r="P102" s="799">
        <f>((1.486/Defaults!$M$6)*((((PI()*(12/12)^2)/4)-(((12/12)/2)^2*((2*ACOS((((12/12)/2)-((12/12)-(12*0.938333/12)))/((12/12)/2)))-SIN(2*ACOS((((12/12)/2)-((12/12)-(12*0.938333/12)))/((12/12)/2))))/2))/((PI()*(12/12))-((2*ACOS((((12/12)/2)-((12/12)-(12*0.938333/12)))/((12/12)/2)))*((12/12)/2))))^(2/3)*$H$25^0.5)*(((PI()*(12/12)^2)/4)-(((12/12)/2)^2*((2*ACOS((((12/12)/2)-((12/12)-(12*0.938333/12)))/((12/12)/2)))-SIN(2*ACOS((((12/12)/2)-((12/12)-(12*0.938333/12)))/((12/12)/2))))/2))</f>
        <v>0</v>
      </c>
      <c r="Q102" s="799"/>
      <c r="R102" s="799">
        <f>((1.486/Defaults!$M$6)*((((PI()*(15/12)^2)/4)-(((15/12)/2)^2*((2*ACOS((((15/12)/2)-((15/12)-(15*0.938333/12)))/((15/12)/2)))-SIN(2*ACOS((((15/12)/2)-((15/12)-(15*0.938333/12)))/((15/12)/2))))/2))/((PI()*(15/12))-((2*ACOS((((15/12)/2)-((15/12)-(15*0.938333/12)))/((15/12)/2)))*((15/12)/2))))^(2/3)*$H$25^0.5)*(((PI()*(15/12)^2)/4)-(((15/12)/2)^2*((2*ACOS((((15/12)/2)-((15/12)-(15*0.938333/12)))/((15/12)/2)))-SIN(2*ACOS((((15/12)/2)-((15/12)-(15*0.938333/12)))/((15/12)/2))))/2))</f>
        <v>0</v>
      </c>
      <c r="S102" s="799"/>
      <c r="T102" s="799">
        <f>((1.486/Defaults!$M$6)*((((PI()*(18/12)^2)/4)-(((18/12)/2)^2*((2*ACOS((((18/12)/2)-((18/12)-(18*0.938333/12)))/((18/12)/2)))-SIN(2*ACOS((((18/12)/2)-((18/12)-(18*0.938333/12)))/((18/12)/2))))/2))/((PI()*(18/12))-((2*ACOS((((18/12)/2)-((18/12)-(18*0.938333/12)))/((18/12)/2)))*((18/12)/2))))^(2/3)*$H$25^0.5)*(((PI()*(18/12)^2)/4)-(((18/12)/2)^2*((2*ACOS((((18/12)/2)-((18/12)-(18*0.938333/12)))/((18/12)/2)))-SIN(2*ACOS((((18/12)/2)-((18/12)-(18*0.938333/12)))/((18/12)/2))))/2))</f>
        <v>0</v>
      </c>
      <c r="U102" s="799"/>
      <c r="V102" s="37"/>
      <c r="W102" s="799">
        <f>((1.486/Defaults!$M$6)*((((PI()*(24/12)^2)/4)-(((24/12)/2)^2*((2*ACOS((((24/12)/2)-((24/12)-(24*0.938333/12)))/((24/12)/2)))-SIN(2*ACOS((((24/12)/2)-((24/12)-(24*0.938333/12)))/((24/12)/2))))/2))/((PI()*(24/12))-((2*ACOS((((24/12)/2)-((24/12)-(24*0.938333/12)))/((24/12)/2)))*((24/12)/2))))^(2/3)*$H$25^0.5)*(((PI()*(24/12)^2)/4)-(((24/12)/2)^2*((2*ACOS((((24/12)/2)-((24/12)-(24*0.938333/12)))/((24/12)/2)))-SIN(2*ACOS((((24/12)/2)-((24/12)-(24*0.938333/12)))/((24/12)/2))))/2))</f>
        <v>0</v>
      </c>
      <c r="X102" s="177" t="e">
        <f>IF(($F$25+$G$25)&lt;=$L102,5,IF(($F$25+$G$25)&lt;=$M102,6,IF(($F$25+$G$25)&lt;=$N102,8,IF(($F$25+$G$25)&lt;=$O102,10,IF(($F$25+$G$25)&lt;=$P102,12,IF(($F$25+$G$25)&lt;=$Q102,14,IF(($F$25+$G$25)&lt;=$R102,15,IF(($F$25+$G$25)&lt;=$S102,16,IF(($F$25+$G$25)&lt;=$T102,18,IF(($F$25+$G$25)&lt;=$U102,20,IF(($F$25+$G$25)&lt;=$V102,21,IF(($F$25+$G$25)&lt;=$W102,24,"Too Large"))))))))))))</f>
        <v>#VALUE!</v>
      </c>
    </row>
    <row r="103" spans="1:24" x14ac:dyDescent="0.2">
      <c r="K103" s="798" t="str">
        <f>Defaults!$L$7</f>
        <v>PVC</v>
      </c>
      <c r="L103" s="37">
        <f>((1.486/Defaults!$M$7)*((((PI()*(5/12)^2)/4)-(((5/12)/2)^2*((2*ACOS((((5/12)/2)-((5/12)-(5*0.938333/12)))/((5/12)/2)))-SIN(2*ACOS((((5/12)/2)-((5/12)-(5*0.938333/12)))/((5/12)/2))))/2))/((PI()*(5/12))-((2*ACOS((((5/12)/2)-((5/12)-(5*0.938333/12)))/((5/12)/2)))*((5/12)/2))))^(2/3)*$H$25^0.5)*(((PI()*(5/12)^2)/4)-(((5/12)/2)^2*((2*ACOS((((5/12)/2)-((5/12)-(5*0.938333/12)))/((5/12)/2)))-SIN(2*ACOS((((5/12)/2)-((5/12)-(5*0.938333/12)))/((5/12)/2))))/2))</f>
        <v>0</v>
      </c>
      <c r="M103" s="799">
        <f>((1.486/Defaults!$M$7)*((((PI()*(6/12)^2)/4)-(((6/12)/2)^2*((2*ACOS((((6/12)/2)-((6/12)-(6*0.938333/12)))/((6/12)/2)))-SIN(2*ACOS((((6/12)/2)-((6/12)-(6*0.938333/12)))/((6/12)/2))))/2))/((PI()*(6/12))-((2*ACOS((((6/12)/2)-((6/12)-(6*0.938333/12)))/((6/12)/2)))*((6/12)/2))))^(2/3)*$H$25^0.5)*(((PI()*(6/12)^2)/4)-(((6/12)/2)^2*((2*ACOS((((6/12)/2)-((6/12)-(6*0.938333/12)))/((6/12)/2)))-SIN(2*ACOS((((6/12)/2)-((6/12)-(6*0.938333/12)))/((6/12)/2))))/2))</f>
        <v>0</v>
      </c>
      <c r="N103" s="799">
        <f>((1.486/Defaults!$M$7)*((((PI()*(8/12)^2)/4)-(((8/12)/2)^2*((2*ACOS((((8/12)/2)-((8/12)-(8*0.938333/12)))/((8/12)/2)))-SIN(2*ACOS((((8/12)/2)-((8/12)-(8*0.938333/12)))/((8/12)/2))))/2))/((PI()*(8/12))-((2*ACOS((((8/12)/2)-((8/12)-(8*0.938333/12)))/((8/12)/2)))*((8/12)/2))))^(2/3)*$H$25^0.5)*(((PI()*(8/12)^2)/4)-(((8/12)/2)^2*((2*ACOS((((8/12)/2)-((8/12)-(8*0.938333/12)))/((8/12)/2)))-SIN(2*ACOS((((8/12)/2)-((8/12)-(8*0.938333/12)))/((8/12)/2))))/2))</f>
        <v>0</v>
      </c>
      <c r="O103" s="799">
        <f>((1.486/Defaults!$M$7)*((((PI()*(9.98/12)^2)/4)-(((9.98/12)/2)^2*((2*ACOS((((9.98/12)/2)-((9.98/12)-(9.98*0.938333/12)))/((9.98/12)/2)))-SIN(2*ACOS((((9.98/12)/2)-((9.98/12)-(9.98*0.938333/12)))/((9.98/12)/2))))/2))/((PI()*(9.98/12))-((2*ACOS((((9.98/12)/2)-((9.98/12)-(9.98*0.938333/12)))/((9.98/12)/2)))*((9.98/12)/2))))^(2/3)*$H$25^0.5)*(((PI()*(9.98/12)^2)/4)-(((9.98/12)/2)^2*((2*ACOS((((9.98/12)/2)-((9.98/12)-(9.98*0.938333/12)))/((9.98/12)/2)))-SIN(2*ACOS((((9.98/12)/2)-((9.98/12)-(9.98*0.938333/12)))/((9.98/12)/2))))/2))</f>
        <v>0</v>
      </c>
      <c r="P103" s="799">
        <f>((1.486/Defaults!$M$7)*((((PI()*(11.89/12)^2)/4)-(((11.89/12)/2)^2*((2*ACOS((((11.89/12)/2)-((11.89/12)-(11.89*0.938333/12)))/((11.89/12)/2)))-SIN(2*ACOS((((11.89/12)/2)-((11.89/12)-(11.89*0.938333/12)))/((11.89/12)/2))))/2))/((PI()*(11.89/12))-((2*ACOS((((11.89/12)/2)-((11.89/12)-(11.89*0.938333/12)))/((11.89/12)/2)))*((11.89/12)/2))))^(2/3)*$H$25^0.5)*(((PI()*(11.89/12)^2)/4)-(((11.89/12)/2)^2*((2*ACOS((((11.89/12)/2)-((11.89/12)-(11.89*0.938333/12)))/((11.89/12)/2)))-SIN(2*ACOS((((11.89/12)/2)-((11.89/12)-(11.89*0.938333/12)))/((11.89/12)/2))))/2))</f>
        <v>0</v>
      </c>
      <c r="Q103" s="799">
        <f>((1.486/Defaults!$M$7)*((((PI()*(13.07/12)^2)/4)-(((13.07/12)/2)^2*((2*ACOS((((13.07/12)/2)-((13.07/12)-(13.07*0.938333/12)))/((13.07/12)/2)))-SIN(2*ACOS((((13.07/12)/2)-((13.07/12)-(13.07*0.938333/12)))/((13.07/12)/2))))/2))/((PI()*(13.07/12))-((2*ACOS((((13.07/12)/2)-((13.07/12)-(13.07*0.938333/12)))/((13.07/12)/2)))*((13.07/12)/2))))^(2/3)*$H$25^0.5)*(((PI()*(13.07/12)^2)/4)-(((13.07/12)/2)^2*((2*ACOS((((13.07/12)/2)-((13.07/12)-(13.07*0.938333/12)))/((13.07/12)/2)))-SIN(2*ACOS((((13.07/12)/2)-((13.07/12)-(13.07*0.938333/12)))/((13.07/12)/2))))/2))</f>
        <v>0</v>
      </c>
      <c r="R103" s="799"/>
      <c r="S103" s="799">
        <f>((1.486/Defaults!$M$7)*((((PI()*(14.94/12)^2)/4)-(((14.94/12)/2)^2*((2*ACOS((((14.94/12)/2)-((14.94/12)-(14.94*0.938333/12)))/((14.94/12)/2)))-SIN(2*ACOS((((14.94/12)/2)-((14.94/12)-(14.94*0.938333/12)))/((14.94/12)/2))))/2))/((PI()*(14.94/12))-((2*ACOS((((14.94/12)/2)-((14.94/12)-(14.94*0.938333/12)))/((14.94/12)/2)))*((14.94/12)/2))))^(2/3)*$H$25^0.5)*(((PI()*(14.94/12)^2)/4)-(((14.94/12)/2)^2*((2*ACOS((((14.94/12)/2)-((14.94/12)-(14.94*0.938333/12)))/((14.94/12)/2)))-SIN(2*ACOS((((14.94/12)/2)-((14.94/12)-(14.94*0.938333/12)))/((14.94/12)/2))))/2))</f>
        <v>0</v>
      </c>
      <c r="T103" s="799">
        <f>((1.486/Defaults!$M$7)*((((PI()*(16.8/12)^2)/4)-(((16.8/12)/2)^2*((2*ACOS((((16.8/12)/2)-((16.8/12)-(16.8*0.938333/12)))/((16.8/12)/2)))-SIN(2*ACOS((((16.8/12)/2)-((16.8/12)-(16.8*0.938333/12)))/((16.8/12)/2))))/2))/((PI()*(16.8/12))-((2*ACOS((((16.8/12)/2)-((16.8/12)-(16.8*0.938333/12)))/((16.8/12)/2)))*((16.8/12)/2))))^(2/3)*$H$25^0.5)*(((PI()*(16.8/12)^2)/4)-(((16.8/12)/2)^2*((2*ACOS((((16.8/12)/2)-((16.8/12)-(16.8*0.938333/12)))/((16.8/12)/2)))-SIN(2*ACOS((((16.8/12)/2)-((16.8/12)-(16.8*0.938333/12)))/((16.8/12)/2))))/2))</f>
        <v>0</v>
      </c>
      <c r="U103" s="799">
        <f>((1.486/Defaults!$M$7)*((((PI()*(18.74/12)^2)/4)-(((18.74/12)/2)^2*((2*ACOS((((18.74/12)/2)-((18.74/12)-(18.74*0.938333/12)))/((18.74/12)/2)))-SIN(2*ACOS((((18.74/12)/2)-((18.74/12)-(18.74*0.938333/12)))/((18.74/12)/2))))/2))/((PI()*(18.74/12))-((2*ACOS((((18.74/12)/2)-((18.74/12)-(18.74*0.938333/12)))/((18.74/12)/2)))*((18.74/12)/2))))^(2/3)*$H$25^0.5)*(((PI()*(18.74/12)^2)/4)-(((18.74/12)/2)^2*((2*ACOS((((18.74/12)/2)-((18.74/12)-(18.74*0.938333/12)))/((18.74/12)/2)))-SIN(2*ACOS((((18.74/12)/2)-((18.74/12)-(18.74*0.938333/12)))/((18.74/12)/2))))/2))</f>
        <v>0</v>
      </c>
      <c r="V103" s="37"/>
      <c r="W103" s="799">
        <f>((1.486/Defaults!$M$7)*((((PI()*(22.54/12)^2)/4)-(((22.54/12)/2)^2*((2*ACOS((((22.54/12)/2)-((22.54/12)-(22.54*0.938333/12)))/((22.54/12)/2)))-SIN(2*ACOS((((22.54/12)/2)-((22.54/12)-(22.54*0.938333/12)))/((22.54/12)/2))))/2))/((PI()*(22.54/12))-((2*ACOS((((22.54/12)/2)-((22.54/12)-(22.54*0.938333/12)))/((22.54/12)/2)))*((22.54/12)/2))))^(2/3)*$H$25^0.5)*(((PI()*(22.54/12)^2)/4)-(((22.54/12)/2)^2*((2*ACOS((((22.54/12)/2)-((22.54/12)-(22.54*0.938333/12)))/((22.54/12)/2)))-SIN(2*ACOS((((22.54/12)/2)-((22.54/12)-(22.54*0.938333/12)))/((22.54/12)/2))))/2))</f>
        <v>0</v>
      </c>
      <c r="X103" s="177" t="e">
        <f>IF(($F$25+$G$25)&lt;=$L103,5,IF(($F$25+$G$25)&lt;=$M103,6,IF(($F$25+$G$25)&lt;=$N103,8,IF(($F$25+$G$25)&lt;=$O103,10,IF(($F$25+$G$25)&lt;=$P103,12,IF(($F$25+$G$25)&lt;=$Q103,14,IF(($F$25+$G$25)&lt;=$R103,15,IF(($F$25+$G$25)&lt;=$S103,16,IF(($F$25+$G$25)&lt;=$T103,18,IF(($F$25+$G$25)&lt;=$U103,20,IF(($F$25+$G$25)&lt;=$V103,21,IF(($F$25+$G$25)&lt;=$W103,24,"Too Large"))))))))))))</f>
        <v>#VALUE!</v>
      </c>
    </row>
    <row r="104" spans="1:24" x14ac:dyDescent="0.2">
      <c r="K104" s="800" t="str">
        <f>Defaults!$L$8</f>
        <v>Concrete</v>
      </c>
      <c r="L104" s="70">
        <f>((1.486/Defaults!$M$8)*((((PI()*(5/12)^2)/4)-(((5/12)/2)^2*((2*ACOS((((5/12)/2)-((5/12)-(5*0.938333/12)))/((5/12)/2)))-SIN(2*ACOS((((5/12)/2)-((5/12)-(5*0.938333/12)))/((5/12)/2))))/2))/((PI()*(5/12))-((2*ACOS((((5/12)/2)-((5/12)-(5*0.938333/12)))/((5/12)/2)))*((5/12)/2))))^(2/3)*$H$25^0.5)*(((PI()*(5/12)^2)/4)-(((5/12)/2)^2*((2*ACOS((((5/12)/2)-((5/12)-(5*0.938333/12)))/((5/12)/2)))-SIN(2*ACOS((((5/12)/2)-((5/12)-(5*0.938333/12)))/((5/12)/2))))/2))</f>
        <v>0</v>
      </c>
      <c r="M104" s="801">
        <f>((1.486/Defaults!$M$8)*((((PI()*(6/12)^2)/4)-(((6/12)/2)^2*((2*ACOS((((6/12)/2)-((6/12)-(6*0.938333/12)))/((6/12)/2)))-SIN(2*ACOS((((6/12)/2)-((6/12)-(6*0.938333/12)))/((6/12)/2))))/2))/((PI()*(6/12))-((2*ACOS((((6/12)/2)-((6/12)-(6*0.938333/12)))/((6/12)/2)))*((6/12)/2))))^(2/3)*$H$25^0.5)*(((PI()*(6/12)^2)/4)-(((6/12)/2)^2*((2*ACOS((((6/12)/2)-((6/12)-(6*0.938333/12)))/((6/12)/2)))-SIN(2*ACOS((((6/12)/2)-((6/12)-(6*0.938333/12)))/((6/12)/2))))/2))</f>
        <v>0</v>
      </c>
      <c r="N104" s="801">
        <f>((1.486/Defaults!$M$8)*((((PI()*(8/12)^2)/4)-(((8/12)/2)^2*((2*ACOS((((8/12)/2)-((8/12)-(8*0.938333/12)))/((8/12)/2)))-SIN(2*ACOS((((8/12)/2)-((8/12)-(8*0.938333/12)))/((8/12)/2))))/2))/((PI()*(8/12))-((2*ACOS((((8/12)/2)-((8/12)-(8*0.938333/12)))/((8/12)/2)))*((8/12)/2))))^(2/3)*$H$25^0.5)*(((PI()*(8/12)^2)/4)-(((8/12)/2)^2*((2*ACOS((((8/12)/2)-((8/12)-(8*0.938333/12)))/((8/12)/2)))-SIN(2*ACOS((((8/12)/2)-((8/12)-(8*0.938333/12)))/((8/12)/2))))/2))</f>
        <v>0</v>
      </c>
      <c r="O104" s="801">
        <f>((1.486/Defaults!$M$8)*((((PI()*(10/12)^2)/4)-(((10/12)/2)^2*((2*ACOS((((10/12)/2)-((10/12)-(10*0.938333/12)))/((10/12)/2)))-SIN(2*ACOS((((10/12)/2)-((10/12)-(10*0.938333/12)))/((10/12)/2))))/2))/((PI()*(10/12))-((2*ACOS((((10/12)/2)-((10/12)-(10*0.938333/12)))/((10/12)/2)))*((10/12)/2))))^(2/3)*$H$25^0.5)*(((PI()*(10/12)^2)/4)-(((10/12)/2)^2*((2*ACOS((((10/12)/2)-((10/12)-(10*0.938333/12)))/((10/12)/2)))-SIN(2*ACOS((((10/12)/2)-((10/12)-(10*0.938333/12)))/((10/12)/2))))/2))</f>
        <v>0</v>
      </c>
      <c r="P104" s="801">
        <f>((1.486/Defaults!$M$8)*((((PI()*(12/12)^2)/4)-(((12/12)/2)^2*((2*ACOS((((12/12)/2)-((12/12)-(12*0.938333/12)))/((12/12)/2)))-SIN(2*ACOS((((12/12)/2)-((12/12)-(12*0.938333/12)))/((12/12)/2))))/2))/((PI()*(12/12))-((2*ACOS((((12/12)/2)-((12/12)-(12*0.938333/12)))/((12/12)/2)))*((12/12)/2))))^(2/3)*$H$25^0.5)*(((PI()*(12/12)^2)/4)-(((12/12)/2)^2*((2*ACOS((((12/12)/2)-((12/12)-(12*0.938333/12)))/((12/12)/2)))-SIN(2*ACOS((((12/12)/2)-((12/12)-(12*0.938333/12)))/((12/12)/2))))/2))</f>
        <v>0</v>
      </c>
      <c r="Q104" s="801"/>
      <c r="R104" s="801">
        <f>((1.486/Defaults!$M$8)*((((PI()*(15/12)^2)/4)-(((15/12)/2)^2*((2*ACOS((((15/12)/2)-((15/12)-(15*0.938333/12)))/((15/12)/2)))-SIN(2*ACOS((((15/12)/2)-((15/12)-(15*0.938333/12)))/((15/12)/2))))/2))/((PI()*(15/12))-((2*ACOS((((15/12)/2)-((15/12)-(15*0.938333/12)))/((15/12)/2)))*((15/12)/2))))^(2/3)*$H$25^0.5)*(((PI()*(15/12)^2)/4)-(((15/12)/2)^2*((2*ACOS((((15/12)/2)-((15/12)-(15*0.938333/12)))/((15/12)/2)))-SIN(2*ACOS((((15/12)/2)-((15/12)-(15*0.938333/12)))/((15/12)/2))))/2))</f>
        <v>0</v>
      </c>
      <c r="S104" s="801"/>
      <c r="T104" s="801">
        <f>((1.486/Defaults!$M$8)*((((PI()*(18/12)^2)/4)-(((18/12)/2)^2*((2*ACOS((((18/12)/2)-((18/12)-(18*0.938333/12)))/((18/12)/2)))-SIN(2*ACOS((((18/12)/2)-((18/12)-(18*0.938333/12)))/((18/12)/2))))/2))/((PI()*(18/12))-((2*ACOS((((18/12)/2)-((18/12)-(18*0.938333/12)))/((18/12)/2)))*((18/12)/2))))^(2/3)*$H$25^0.5)*(((PI()*(18/12)^2)/4)-(((18/12)/2)^2*((2*ACOS((((18/12)/2)-((18/12)-(18*0.938333/12)))/((18/12)/2)))-SIN(2*ACOS((((18/12)/2)-((18/12)-(18*0.938333/12)))/((18/12)/2))))/2))</f>
        <v>0</v>
      </c>
      <c r="U104" s="801"/>
      <c r="V104" s="801">
        <f>((1.486/Defaults!$M$8)*((((PI()*(21/12)^2)/4)-(((21/12)/2)^2*((2*ACOS((((21/12)/2)-((21/12)-(21*0.938333/12)))/((21/12)/2)))-SIN(2*ACOS((((21/12)/2)-((21/12)-(21*0.938333/12)))/((21/12)/2))))/2))/((PI()*(21/12))-((2*ACOS((((21/12)/2)-((21/12)-(21*0.938333/12)))/((21/12)/2)))*((21/12)/2))))^(2/3)*$H$25^0.5)*(((PI()*(21/12)^2)/4)-(((21/12)/2)^2*((2*ACOS((((21/12)/2)-((21/12)-(21*0.938333/12)))/((21/12)/2)))-SIN(2*ACOS((((21/12)/2)-((21/12)-(21*0.938333/12)))/((21/12)/2))))/2))</f>
        <v>0</v>
      </c>
      <c r="W104" s="801">
        <f>((1.486/Defaults!$M$8)*((((PI()*(24/12)^2)/4)-(((24/12)/2)^2*((2*ACOS((((24/12)/2)-((24/12)-(24*0.938333/12)))/((24/12)/2)))-SIN(2*ACOS((((24/12)/2)-((24/12)-(24*0.938333/12)))/((24/12)/2))))/2))/((PI()*(24/12))-((2*ACOS((((24/12)/2)-((24/12)-(24*0.938333/12)))/((24/12)/2)))*((24/12)/2))))^(2/3)*$H$25^0.5)*(((PI()*(24/12)^2)/4)-(((24/12)/2)^2*((2*ACOS((((24/12)/2)-((24/12)-(24*0.938333/12)))/((24/12)/2)))-SIN(2*ACOS((((24/12)/2)-((24/12)-(24*0.938333/12)))/((24/12)/2))))/2))</f>
        <v>0</v>
      </c>
      <c r="X104" s="179" t="e">
        <f>IF(($F$25+$G$25)&lt;=$L104,5,IF(($F$25+$G$25)&lt;=$M104,6,IF(($F$25+$G$25)&lt;=$N104,8,IF(($F$25+$G$25)&lt;=$O104,10,IF(($F$25+$G$25)&lt;=$P104,12,IF(($F$25+$G$25)&lt;=$Q104,14,IF(($F$25+$G$25)&lt;=$R104,15,IF(($F$25+$G$25)&lt;=$S104,16,IF(($F$25+$G$25)&lt;=$T104,18,IF(($F$25+$G$25)&lt;=$U104,20,IF(($F$25+$G$25)&lt;=$V104,21,IF(($F$25+$G$25)&lt;=$W104,24,"Too Large"))))))))))))</f>
        <v>#VALUE!</v>
      </c>
    </row>
    <row r="105" spans="1:24" x14ac:dyDescent="0.2">
      <c r="K105" s="796" t="s">
        <v>426</v>
      </c>
      <c r="L105" s="797">
        <v>5</v>
      </c>
      <c r="M105" s="797">
        <v>6</v>
      </c>
      <c r="N105" s="797">
        <v>8</v>
      </c>
      <c r="O105" s="797">
        <v>10</v>
      </c>
      <c r="P105" s="797">
        <v>12</v>
      </c>
      <c r="Q105" s="797">
        <v>14</v>
      </c>
      <c r="R105" s="797">
        <v>15</v>
      </c>
      <c r="S105" s="797">
        <v>16</v>
      </c>
      <c r="T105" s="797">
        <v>18</v>
      </c>
      <c r="U105" s="797">
        <v>20</v>
      </c>
      <c r="V105" s="797">
        <v>21</v>
      </c>
      <c r="W105" s="797">
        <v>24</v>
      </c>
      <c r="X105" s="791" t="s">
        <v>178</v>
      </c>
    </row>
    <row r="106" spans="1:24" x14ac:dyDescent="0.2">
      <c r="K106" s="798" t="str">
        <f>Defaults!$L$2</f>
        <v>CPT (Tile)</v>
      </c>
      <c r="L106" s="37">
        <f>((1.486/Defaults!$M$11)*((((PI()*(5/12)^2)/4)-(((5/12)/2)^2*((2*ACOS((((5/12)/2)-((5/12)-(5*0.938333/12)))/((5/12)/2)))-SIN(2*ACOS((((5/12)/2)-((5/12)-(5*0.938333/12)))/((5/12)/2))))/2))/((PI()*(5/12))-((2*ACOS((((5/12)/2)-((5/12)-(5*0.938333/12)))/((5/12)/2)))*((5/12)/2))))^(2/3)*$H$26^0.5)*(((PI()*(5/12)^2)/4)-(((5/12)/2)^2*((2*ACOS((((5/12)/2)-((5/12)-(5*0.938333/12)))/((5/12)/2)))-SIN(2*ACOS((((5/12)/2)-((5/12)-(5*0.938333/12)))/((5/12)/2))))/2))</f>
        <v>0</v>
      </c>
      <c r="M106" s="799">
        <f>((1.486/Defaults!$M$11)*((((PI()*(6/12)^2)/4)-(((6/12)/2)^2*((2*ACOS((((6/12)/2)-((6/12)-(6*0.938333/12)))/((6/12)/2)))-SIN(2*ACOS((((6/12)/2)-((6/12)-(6*0.938333/12)))/((6/12)/2))))/2))/((PI()*(6/12))-((2*ACOS((((6/12)/2)-((6/12)-(6*0.938333/12)))/((6/12)/2)))*((6/12)/2))))^(2/3)*$H$26^0.5)*(((PI()*(6/12)^2)/4)-(((6/12)/2)^2*((2*ACOS((((6/12)/2)-((6/12)-(6*0.938333/12)))/((6/12)/2)))-SIN(2*ACOS((((6/12)/2)-((6/12)-(6*0.938333/12)))/((6/12)/2))))/2))</f>
        <v>0</v>
      </c>
      <c r="N106" s="799">
        <f>((1.486/Defaults!$M$12)*((((PI()*(8/12)^2)/4)-(((8/12)/2)^2*((2*ACOS((((8/12)/2)-((8/12)-(8*0.938333/12)))/((8/12)/2)))-SIN(2*ACOS((((8/12)/2)-((8/12)-(8*0.938333/12)))/((8/12)/2))))/2))/((PI()*(8/12))-((2*ACOS((((8/12)/2)-((8/12)-(8*0.938333/12)))/((8/12)/2)))*((8/12)/2))))^(2/3)*$H$26^0.5)*(((PI()*(8/12)^2)/4)-(((8/12)/2)^2*((2*ACOS((((8/12)/2)-((8/12)-(8*0.938333/12)))/((8/12)/2)))-SIN(2*ACOS((((8/12)/2)-((8/12)-(8*0.938333/12)))/((8/12)/2))))/2))</f>
        <v>0</v>
      </c>
      <c r="O106" s="799">
        <f>((1.486/Defaults!$M$13)*((((PI()*(10/12)^2)/4)-(((10/12)/2)^2*((2*ACOS((((10/12)/2)-((10/12)-(10*0.938333/12)))/((10/12)/2)))-SIN(2*ACOS((((10/12)/2)-((10/12)-(10*0.938333/12)))/((10/12)/2))))/2))/((PI()*(10/12))-((2*ACOS((((10/12)/2)-((10/12)-(10*0.938333/12)))/((10/12)/2)))*((10/12)/2))))^(2/3)*$H$26^0.5)*(((PI()*(10/12)^2)/4)-(((10/12)/2)^2*((2*ACOS((((10/12)/2)-((10/12)-(10*0.938333/12)))/((10/12)/2)))-SIN(2*ACOS((((10/12)/2)-((10/12)-(10*0.938333/12)))/((10/12)/2))))/2))</f>
        <v>0</v>
      </c>
      <c r="P106" s="799">
        <f>((1.486/Defaults!$M$14)*((((PI()*(12/12)^2)/4)-(((12/12)/2)^2*((2*ACOS((((12/12)/2)-((12/12)-(12*0.938333/12)))/((12/12)/2)))-SIN(2*ACOS((((12/12)/2)-((12/12)-(12*0.938333/12)))/((12/12)/2))))/2))/((PI()*(12/12))-((2*ACOS((((12/12)/2)-((12/12)-(12*0.938333/12)))/((12/12)/2)))*((12/12)/2))))^(2/3)*$H$26^0.5)*(((PI()*(12/12)^2)/4)-(((12/12)/2)^2*((2*ACOS((((12/12)/2)-((12/12)-(12*0.938333/12)))/((12/12)/2)))-SIN(2*ACOS((((12/12)/2)-((12/12)-(12*0.938333/12)))/((12/12)/2))))/2))</f>
        <v>0</v>
      </c>
      <c r="Q106" s="799"/>
      <c r="R106" s="799">
        <f>((1.486/Defaults!$M$15)*((((PI()*(15/12)^2)/4)-(((15/12)/2)^2*((2*ACOS((((15/12)/2)-((15/12)-(15*0.938333/12)))/((15/12)/2)))-SIN(2*ACOS((((15/12)/2)-((15/12)-(15*0.938333/12)))/((15/12)/2))))/2))/((PI()*(15/12))-((2*ACOS((((15/12)/2)-((15/12)-(15*0.938333/12)))/((15/12)/2)))*((15/12)/2))))^(2/3)*$H$26^0.5)*(((PI()*(15/12)^2)/4)-(((15/12)/2)^2*((2*ACOS((((15/12)/2)-((15/12)-(15*0.938333/12)))/((15/12)/2)))-SIN(2*ACOS((((15/12)/2)-((15/12)-(15*0.938333/12)))/((15/12)/2))))/2))</f>
        <v>0</v>
      </c>
      <c r="S106" s="37"/>
      <c r="T106" s="799">
        <f>((1.486/Defaults!$M$16)*((((PI()*(18/12)^2)/4)-(((18/12)/2)^2*((2*ACOS((((18/12)/2)-((18/12)-(18*0.938333/12)))/((18/12)/2)))-SIN(2*ACOS((((18/12)/2)-((18/12)-(18*0.938333/12)))/((18/12)/2))))/2))/((PI()*(18/12))-((2*ACOS((((18/12)/2)-((18/12)-(18*0.938333/12)))/((18/12)/2)))*((18/12)/2))))^(2/3)*$H$26^0.5)*(((PI()*(18/12)^2)/4)-(((18/12)/2)^2*((2*ACOS((((18/12)/2)-((18/12)-(18*0.938333/12)))/((18/12)/2)))-SIN(2*ACOS((((18/12)/2)-((18/12)-(18*0.938333/12)))/((18/12)/2))))/2))</f>
        <v>0</v>
      </c>
      <c r="U106" s="799"/>
      <c r="V106" s="37"/>
      <c r="W106" s="799">
        <f>((1.486/Defaults!$M$17)*((((PI()*(24/12)^2)/4)-(((24/12)/2)^2*((2*ACOS((((24/12)/2)-((24/12)-(24*0.938333/12)))/((24/12)/2)))-SIN(2*ACOS((((24/12)/2)-((24/12)-(24*0.938333/12)))/((24/12)/2))))/2))/((PI()*(24/12))-((2*ACOS((((24/12)/2)-((24/12)-(24*0.938333/12)))/((24/12)/2)))*((24/12)/2))))^(2/3)*$H$26^0.5)*(((PI()*(24/12)^2)/4)-(((24/12)/2)^2*((2*ACOS((((24/12)/2)-((24/12)-(24*0.938333/12)))/((24/12)/2)))-SIN(2*ACOS((((24/12)/2)-((24/12)-(24*0.938333/12)))/((24/12)/2))))/2))</f>
        <v>0</v>
      </c>
      <c r="X106" s="177" t="e">
        <f>IF(($F$26+$G$26)&lt;=$L106,5,IF(($F$26+$G$26)&lt;=$M106,6,IF(($F$26+$G$26)&lt;=$N106,8,IF(($F$26+$G$26)&lt;=$O106,10,IF(($F$26+$G$26)&lt;=$P106,12,IF(($F$26+$G$26)&lt;=$Q106,14,IF(($F$26+$G$26)&lt;=$R106,15,IF(($F$26+$G$26)&lt;=$S106,16,IF(($F$26+$G$26)&lt;=$T106,18,IF(($F$26+$G$26)&lt;=$U106,20,IF(($F$26+$G$26)&lt;=$V106,21,IF(($F$26+$G$26)&lt;=$W106,24,"Too Large"))))))))))))</f>
        <v>#VALUE!</v>
      </c>
    </row>
    <row r="107" spans="1:24" x14ac:dyDescent="0.2">
      <c r="K107" s="798" t="str">
        <f>Defaults!$L$3</f>
        <v>Dual-Wall CPT</v>
      </c>
      <c r="L107" s="37">
        <f>((1.486/Defaults!$M$3)*((((PI()*(5/12)^2)/4)-(((5/12)/2)^2*((2*ACOS((((5/12)/2)-((5/12)-(5*0.938333/12)))/((5/12)/2)))-SIN(2*ACOS((((5/12)/2)-((5/12)-(5*0.938333/12)))/((5/12)/2))))/2))/((PI()*(5/12))-((2*ACOS((((5/12)/2)-((5/12)-(5*0.938333/12)))/((5/12)/2)))*((5/12)/2))))^(2/3)*$H$26^0.5)*(((PI()*(5/12)^2)/4)-(((5/12)/2)^2*((2*ACOS((((5/12)/2)-((5/12)-(5*0.938333/12)))/((5/12)/2)))-SIN(2*ACOS((((5/12)/2)-((5/12)-(5*0.938333/12)))/((5/12)/2))))/2))</f>
        <v>0</v>
      </c>
      <c r="M107" s="799">
        <f>((1.486/Defaults!$M$3)*((((PI()*(6/12)^2)/4)-(((6/12)/2)^2*((2*ACOS((((6/12)/2)-((6/12)-(6*0.938333/12)))/((6/12)/2)))-SIN(2*ACOS((((6/12)/2)-((6/12)-(6*0.938333/12)))/((6/12)/2))))/2))/((PI()*(6/12))-((2*ACOS((((6/12)/2)-((6/12)-(6*0.938333/12)))/((6/12)/2)))*((6/12)/2))))^(2/3)*$H$26^0.5)*(((PI()*(6/12)^2)/4)-(((6/12)/2)^2*((2*ACOS((((6/12)/2)-((6/12)-(6*0.938333/12)))/((6/12)/2)))-SIN(2*ACOS((((6/12)/2)-((6/12)-(6*0.938333/12)))/((6/12)/2))))/2))</f>
        <v>0</v>
      </c>
      <c r="N107" s="799">
        <f>((1.486/Defaults!$M$3)*((((PI()*(8/12)^2)/4)-(((8/12)/2)^2*((2*ACOS((((8/12)/2)-((8/12)-(8*0.938333/12)))/((8/12)/2)))-SIN(2*ACOS((((8/12)/2)-((8/12)-(8*0.938333/12)))/((8/12)/2))))/2))/((PI()*(8/12))-((2*ACOS((((8/12)/2)-((8/12)-(8*0.938333/12)))/((8/12)/2)))*((8/12)/2))))^(2/3)*$H$26^0.5)*(((PI()*(8/12)^2)/4)-(((8/12)/2)^2*((2*ACOS((((8/12)/2)-((8/12)-(8*0.938333/12)))/((8/12)/2)))-SIN(2*ACOS((((8/12)/2)-((8/12)-(8*0.938333/12)))/((8/12)/2))))/2))</f>
        <v>0</v>
      </c>
      <c r="O107" s="799">
        <f>((1.486/Defaults!$M$3)*((((PI()*(10/12)^2)/4)-(((10/12)/2)^2*((2*ACOS((((10/12)/2)-((10/12)-(10*0.938333/12)))/((10/12)/2)))-SIN(2*ACOS((((10/12)/2)-((10/12)-(10*0.938333/12)))/((10/12)/2))))/2))/((PI()*(10/12))-((2*ACOS((((10/12)/2)-((10/12)-(10*0.938333/12)))/((10/12)/2)))*((10/12)/2))))^(2/3)*$H$26^0.5)*(((PI()*(10/12)^2)/4)-(((10/12)/2)^2*((2*ACOS((((10/12)/2)-((10/12)-(10*0.938333/12)))/((10/12)/2)))-SIN(2*ACOS((((10/12)/2)-((10/12)-(10*0.938333/12)))/((10/12)/2))))/2))</f>
        <v>0</v>
      </c>
      <c r="P107" s="799">
        <f>((1.486/Defaults!$M$3)*((((PI()*(12/12)^2)/4)-(((12/12)/2)^2*((2*ACOS((((12/12)/2)-((12/12)-(12*0.938333/12)))/((12/12)/2)))-SIN(2*ACOS((((12/12)/2)-((12/12)-(12*0.938333/12)))/((12/12)/2))))/2))/((PI()*(12/12))-((2*ACOS((((12/12)/2)-((12/12)-(12*0.938333/12)))/((12/12)/2)))*((12/12)/2))))^(2/3)*$H$26^0.5)*(((PI()*(12/12)^2)/4)-(((12/12)/2)^2*((2*ACOS((((12/12)/2)-((12/12)-(12*0.938333/12)))/((12/12)/2)))-SIN(2*ACOS((((12/12)/2)-((12/12)-(12*0.938333/12)))/((12/12)/2))))/2))</f>
        <v>0</v>
      </c>
      <c r="Q107" s="799"/>
      <c r="R107" s="799">
        <f>((1.486/Defaults!$M$3)*((((PI()*(15/12)^2)/4)-(((15/12)/2)^2*((2*ACOS((((15/12)/2)-((15/12)-(15*0.938333/12)))/((15/12)/2)))-SIN(2*ACOS((((15/12)/2)-((15/12)-(15*0.938333/12)))/((15/12)/2))))/2))/((PI()*(15/12))-((2*ACOS((((15/12)/2)-((15/12)-(15*0.938333/12)))/((15/12)/2)))*((15/12)/2))))^(2/3)*$H$26^0.5)*(((PI()*(15/12)^2)/4)-(((15/12)/2)^2*((2*ACOS((((15/12)/2)-((15/12)-(15*0.938333/12)))/((15/12)/2)))-SIN(2*ACOS((((15/12)/2)-((15/12)-(15*0.938333/12)))/((15/12)/2))))/2))</f>
        <v>0</v>
      </c>
      <c r="S107" s="799"/>
      <c r="T107" s="799">
        <f>((1.486/Defaults!$M$3)*((((PI()*(18/12)^2)/4)-(((18/12)/2)^2*((2*ACOS((((18/12)/2)-((18/12)-(18*0.938333/12)))/((18/12)/2)))-SIN(2*ACOS((((18/12)/2)-((18/12)-(18*0.938333/12)))/((18/12)/2))))/2))/((PI()*(18/12))-((2*ACOS((((18/12)/2)-((18/12)-(18*0.938333/12)))/((18/12)/2)))*((18/12)/2))))^(2/3)*$H$26^0.5)*(((PI()*(18/12)^2)/4)-(((18/12)/2)^2*((2*ACOS((((18/12)/2)-((18/12)-(18*0.938333/12)))/((18/12)/2)))-SIN(2*ACOS((((18/12)/2)-((18/12)-(18*0.938333/12)))/((18/12)/2))))/2))</f>
        <v>0</v>
      </c>
      <c r="U107" s="799"/>
      <c r="V107" s="37"/>
      <c r="W107" s="799">
        <f>((1.486/Defaults!$M$3)*((((PI()*(24/12)^2)/4)-(((24/12)/2)^2*((2*ACOS((((24/12)/2)-((24/12)-(24*0.938333/12)))/((24/12)/2)))-SIN(2*ACOS((((24/12)/2)-((24/12)-(24*0.938333/12)))/((24/12)/2))))/2))/((PI()*(24/12))-((2*ACOS((((24/12)/2)-((24/12)-(24*0.938333/12)))/((24/12)/2)))*((24/12)/2))))^(2/3)*$H$26^0.5)*(((PI()*(24/12)^2)/4)-(((24/12)/2)^2*((2*ACOS((((24/12)/2)-((24/12)-(24*0.938333/12)))/((24/12)/2)))-SIN(2*ACOS((((24/12)/2)-((24/12)-(24*0.938333/12)))/((24/12)/2))))/2))</f>
        <v>0</v>
      </c>
      <c r="X107" s="177" t="e">
        <f t="shared" ref="X107:X108" si="42">IF(($F$26+$G$26)&lt;=$L107,5,IF(($F$26+$G$26)&lt;=$M107,6,IF(($F$26+$G$26)&lt;=$N107,8,IF(($F$26+$G$26)&lt;=$O107,10,IF(($F$26+$G$26)&lt;=$P107,12,IF(($F$26+$G$26)&lt;=$Q107,14,IF(($F$26+$G$26)&lt;=$R107,15,IF(($F$26+$G$26)&lt;=$S107,16,IF(($F$26+$G$26)&lt;=$T107,18,IF(($F$26+$G$26)&lt;=$U107,20,IF(($F$26+$G$26)&lt;=$V107,21,IF(($F$26+$G$26)&lt;=$W107,24,"Too Large"))))))))))))</f>
        <v>#VALUE!</v>
      </c>
    </row>
    <row r="108" spans="1:24" x14ac:dyDescent="0.2">
      <c r="K108" s="798" t="str">
        <f>Defaults!$L$4</f>
        <v>Flexible DW</v>
      </c>
      <c r="L108" s="37"/>
      <c r="M108" s="37"/>
      <c r="N108" s="799">
        <f>((1.486/Defaults!$M$4)*((((PI()*(8/12)^2)/4)-(((8/12)/2)^2*((2*ACOS((((8/12)/2)-((8/12)-(8*0.938333/12)))/((8/12)/2)))-SIN(2*ACOS((((8/12)/2)-((8/12)-(8*0.938333/12)))/((8/12)/2))))/2))/((PI()*(8/12))-((2*ACOS((((8/12)/2)-((8/12)-(8*0.938333/12)))/((8/12)/2)))*((8/12)/2))))^(2/3)*$H$26^0.5)*(((PI()*(8/12)^2)/4)-(((8/12)/2)^2*((2*ACOS((((8/12)/2)-((8/12)-(8*0.938333/12)))/((8/12)/2)))-SIN(2*ACOS((((8/12)/2)-((8/12)-(8*0.938333/12)))/((8/12)/2))))/2))</f>
        <v>0</v>
      </c>
      <c r="O108" s="37"/>
      <c r="P108" s="799">
        <f>((1.486/Defaults!$M$4)*((((PI()*(12/12)^2)/4)-(((12/12)/2)^2*((2*ACOS((((12/12)/2)-((12/12)-(12*0.938333/12)))/((12/12)/2)))-SIN(2*ACOS((((12/12)/2)-((12/12)-(12*0.938333/12)))/((12/12)/2))))/2))/((PI()*(12/12))-((2*ACOS((((12/12)/2)-((12/12)-(12*0.938333/12)))/((12/12)/2)))*((12/12)/2))))^(2/3)*$H$26^0.5)*(((PI()*(12/12)^2)/4)-(((12/12)/2)^2*((2*ACOS((((12/12)/2)-((12/12)-(12*0.938333/12)))/((12/12)/2)))-SIN(2*ACOS((((12/12)/2)-((12/12)-(12*0.938333/12)))/((12/12)/2))))/2))</f>
        <v>0</v>
      </c>
      <c r="Q108" s="37"/>
      <c r="R108" s="799">
        <f>((1.486/Defaults!$M$4)*((((PI()*(15/12)^2)/4)-(((15/12)/2)^2*((2*ACOS((((15/12)/2)-((15/12)-(15*0.938333/12)))/((15/12)/2)))-SIN(2*ACOS((((15/12)/2)-((15/12)-(15*0.938333/12)))/((15/12)/2))))/2))/((PI()*(15/12))-((2*ACOS((((15/12)/2)-((15/12)-(15*0.938333/12)))/((15/12)/2)))*((15/12)/2))))^(2/3)*$H$26^0.5)*(((PI()*(15/12)^2)/4)-(((15/12)/2)^2*((2*ACOS((((15/12)/2)-((15/12)-(15*0.938333/12)))/((15/12)/2)))-SIN(2*ACOS((((15/12)/2)-((15/12)-(15*0.938333/12)))/((15/12)/2))))/2))</f>
        <v>0</v>
      </c>
      <c r="S108" s="37"/>
      <c r="T108" s="37"/>
      <c r="U108" s="37"/>
      <c r="V108" s="37"/>
      <c r="W108" s="37"/>
      <c r="X108" s="177" t="e">
        <f t="shared" si="42"/>
        <v>#VALUE!</v>
      </c>
    </row>
    <row r="109" spans="1:24" x14ac:dyDescent="0.2">
      <c r="K109" s="798" t="str">
        <f>Defaults!$L$5</f>
        <v>CMP-Annular</v>
      </c>
      <c r="L109" s="37"/>
      <c r="M109" s="799">
        <f>((1.486/Defaults!$M$5)*((((PI()*(6/12)^2)/4)-(((6/12)/2)^2*((2*ACOS((((6/12)/2)-((6/12)-(6*0.938333/12)))/((6/12)/2)))-SIN(2*ACOS((((6/12)/2)-((6/12)-(6*0.938333/12)))/((6/12)/2))))/2))/((PI()*(6/12))-((2*ACOS((((6/12)/2)-((6/12)-(6*0.938333/12)))/((6/12)/2)))*((6/12)/2))))^(2/3)*$H$26^0.5)*(((PI()*(6/12)^2)/4)-(((6/12)/2)^2*((2*ACOS((((6/12)/2)-((6/12)-(6*0.938333/12)))/((6/12)/2)))-SIN(2*ACOS((((6/12)/2)-((6/12)-(6*0.938333/12)))/((6/12)/2))))/2))</f>
        <v>0</v>
      </c>
      <c r="N109" s="799">
        <f>((1.486/Defaults!$M$5)*((((PI()*(8/12)^2)/4)-(((8/12)/2)^2*((2*ACOS((((8/12)/2)-((8/12)-(8*0.938333/12)))/((8/12)/2)))-SIN(2*ACOS((((8/12)/2)-((8/12)-(8*0.938333/12)))/((8/12)/2))))/2))/((PI()*(8/12))-((2*ACOS((((8/12)/2)-((8/12)-(8*0.938333/12)))/((8/12)/2)))*((8/12)/2))))^(2/3)*$H$26^0.5)*(((PI()*(8/12)^2)/4)-(((8/12)/2)^2*((2*ACOS((((8/12)/2)-((8/12)-(8*0.938333/12)))/((8/12)/2)))-SIN(2*ACOS((((8/12)/2)-((8/12)-(8*0.938333/12)))/((8/12)/2))))/2))</f>
        <v>0</v>
      </c>
      <c r="O109" s="799">
        <f>((1.486/Defaults!$M$5)*((((PI()*(10/12)^2)/4)-(((10/12)/2)^2*((2*ACOS((((10/12)/2)-((10/12)-(10*0.938333/12)))/((10/12)/2)))-SIN(2*ACOS((((10/12)/2)-((10/12)-(10*0.938333/12)))/((10/12)/2))))/2))/((PI()*(10/12))-((2*ACOS((((10/12)/2)-((10/12)-(10*0.938333/12)))/((10/12)/2)))*((10/12)/2))))^(2/3)*$H$26^0.5)*(((PI()*(10/12)^2)/4)-(((10/12)/2)^2*((2*ACOS((((10/12)/2)-((10/12)-(10*0.938333/12)))/((10/12)/2)))-SIN(2*ACOS((((10/12)/2)-((10/12)-(10*0.938333/12)))/((10/12)/2))))/2))</f>
        <v>0</v>
      </c>
      <c r="P109" s="799">
        <f>((1.486/Defaults!$M$5)*((((PI()*(12/12)^2)/4)-(((12/12)/2)^2*((2*ACOS((((12/12)/2)-((12/12)-(12*0.938333/12)))/((12/12)/2)))-SIN(2*ACOS((((12/12)/2)-((12/12)-(12*0.938333/12)))/((12/12)/2))))/2))/((PI()*(12/12))-((2*ACOS((((12/12)/2)-((12/12)-(12*0.938333/12)))/((12/12)/2)))*((12/12)/2))))^(2/3)*$H$26^0.5)*(((PI()*(12/12)^2)/4)-(((12/12)/2)^2*((2*ACOS((((12/12)/2)-((12/12)-(12*0.938333/12)))/((12/12)/2)))-SIN(2*ACOS((((12/12)/2)-((12/12)-(12*0.938333/12)))/((12/12)/2))))/2))</f>
        <v>0</v>
      </c>
      <c r="Q109" s="799"/>
      <c r="R109" s="799">
        <f>((1.486/Defaults!$M$5)*((((PI()*(15/12)^2)/4)-(((15/12)/2)^2*((2*ACOS((((15/12)/2)-((15/12)-(15*0.938333/12)))/((15/12)/2)))-SIN(2*ACOS((((15/12)/2)-((15/12)-(15*0.938333/12)))/((15/12)/2))))/2))/((PI()*(15/12))-((2*ACOS((((15/12)/2)-((15/12)-(15*0.938333/12)))/((15/12)/2)))*((15/12)/2))))^(2/3)*$H$26^0.5)*(((PI()*(15/12)^2)/4)-(((15/12)/2)^2*((2*ACOS((((15/12)/2)-((15/12)-(15*0.938333/12)))/((15/12)/2)))-SIN(2*ACOS((((15/12)/2)-((15/12)-(15*0.938333/12)))/((15/12)/2))))/2))</f>
        <v>0</v>
      </c>
      <c r="S109" s="799"/>
      <c r="T109" s="799">
        <f>((1.486/Defaults!$M$5)*((((PI()*(18/12)^2)/4)-(((18/12)/2)^2*((2*ACOS((((18/12)/2)-((18/12)-(18*0.938333/12)))/((18/12)/2)))-SIN(2*ACOS((((18/12)/2)-((18/12)-(18*0.938333/12)))/((18/12)/2))))/2))/((PI()*(18/12))-((2*ACOS((((18/12)/2)-((18/12)-(18*0.938333/12)))/((18/12)/2)))*((18/12)/2))))^(2/3)*$H$26^0.5)*(((PI()*(18/12)^2)/4)-(((18/12)/2)^2*((2*ACOS((((18/12)/2)-((18/12)-(18*0.938333/12)))/((18/12)/2)))-SIN(2*ACOS((((18/12)/2)-((18/12)-(18*0.938333/12)))/((18/12)/2))))/2))</f>
        <v>0</v>
      </c>
      <c r="U109" s="799"/>
      <c r="V109" s="37"/>
      <c r="W109" s="799">
        <f>((1.486/Defaults!$M$5)*((((PI()*(24/12)^2)/4)-(((24/12)/2)^2*((2*ACOS((((24/12)/2)-((24/12)-(24*0.938333/12)))/((24/12)/2)))-SIN(2*ACOS((((24/12)/2)-((24/12)-(24*0.938333/12)))/((24/12)/2))))/2))/((PI()*(24/12))-((2*ACOS((((24/12)/2)-((24/12)-(24*0.938333/12)))/((24/12)/2)))*((24/12)/2))))^(2/3)*$H$26^0.5)*(((PI()*(24/12)^2)/4)-(((24/12)/2)^2*((2*ACOS((((24/12)/2)-((24/12)-(24*0.938333/12)))/((24/12)/2)))-SIN(2*ACOS((((24/12)/2)-((24/12)-(24*0.938333/12)))/((24/12)/2))))/2))</f>
        <v>0</v>
      </c>
      <c r="X109" s="177" t="e">
        <f>IF(($F$26+$G$26)&lt;=$L109,5,IF(($F$26+$G$26)&lt;=$M109,6,IF(($F$26+$G$26)&lt;=$N109,8,IF(($F$26+$G$26)&lt;=$O109,10,IF(($F$26+$G$26)&lt;=$P109,12,IF(($F$26+$G$26)&lt;=$Q109,14,IF(($F$26+$G$26)&lt;=$R109,15,IF(($F$26+$G$26)&lt;=$S109,16,IF(($F$26+$G$26)&lt;=$T109,18,IF(($F$26+$G$26)&lt;=$U109,20,IF(($F$26+$G$26)&lt;=$V109,21,IF(($F$26+$G$26)&lt;=$W109,24,"Too Large"))))))))))))</f>
        <v>#VALUE!</v>
      </c>
    </row>
    <row r="110" spans="1:24" x14ac:dyDescent="0.2">
      <c r="K110" s="803" t="str">
        <f>Defaults!$L$6</f>
        <v>CMP-Helical</v>
      </c>
      <c r="L110" s="37"/>
      <c r="M110" s="799">
        <f>((1.486/Defaults!$M$6)*((((PI()*(6/12)^2)/4)-(((6/12)/2)^2*((2*ACOS((((6/12)/2)-((6/12)-(6*0.938333/12)))/((6/12)/2)))-SIN(2*ACOS((((6/12)/2)-((6/12)-(6*0.938333/12)))/((6/12)/2))))/2))/((PI()*(6/12))-((2*ACOS((((6/12)/2)-((6/12)-(6*0.938333/12)))/((6/12)/2)))*((6/12)/2))))^(2/3)*$H$26^0.5)*(((PI()*(6/12)^2)/4)-(((6/12)/2)^2*((2*ACOS((((6/12)/2)-((6/12)-(6*0.938333/12)))/((6/12)/2)))-SIN(2*ACOS((((6/12)/2)-((6/12)-(6*0.938333/12)))/((6/12)/2))))/2))</f>
        <v>0</v>
      </c>
      <c r="N110" s="799">
        <f>((1.486/Defaults!$M$6)*((((PI()*(8/12)^2)/4)-(((8/12)/2)^2*((2*ACOS((((8/12)/2)-((8/12)-(8*0.938333/12)))/((8/12)/2)))-SIN(2*ACOS((((8/12)/2)-((8/12)-(8*0.938333/12)))/((8/12)/2))))/2))/((PI()*(8/12))-((2*ACOS((((8/12)/2)-((8/12)-(8*0.938333/12)))/((8/12)/2)))*((8/12)/2))))^(2/3)*$H$26^0.5)*(((PI()*(8/12)^2)/4)-(((8/12)/2)^2*((2*ACOS((((8/12)/2)-((8/12)-(8*0.938333/12)))/((8/12)/2)))-SIN(2*ACOS((((8/12)/2)-((8/12)-(8*0.938333/12)))/((8/12)/2))))/2))</f>
        <v>0</v>
      </c>
      <c r="O110" s="799">
        <f>((1.486/Defaults!$M$6)*((((PI()*(10/12)^2)/4)-(((10/12)/2)^2*((2*ACOS((((10/12)/2)-((10/12)-(10*0.938333/12)))/((10/12)/2)))-SIN(2*ACOS((((10/12)/2)-((10/12)-(10*0.938333/12)))/((10/12)/2))))/2))/((PI()*(10/12))-((2*ACOS((((10/12)/2)-((10/12)-(10*0.938333/12)))/((10/12)/2)))*((10/12)/2))))^(2/3)*$H$26^0.5)*(((PI()*(10/12)^2)/4)-(((10/12)/2)^2*((2*ACOS((((10/12)/2)-((10/12)-(10*0.938333/12)))/((10/12)/2)))-SIN(2*ACOS((((10/12)/2)-((10/12)-(10*0.938333/12)))/((10/12)/2))))/2))</f>
        <v>0</v>
      </c>
      <c r="P110" s="799">
        <f>((1.486/Defaults!$M$6)*((((PI()*(12/12)^2)/4)-(((12/12)/2)^2*((2*ACOS((((12/12)/2)-((12/12)-(12*0.938333/12)))/((12/12)/2)))-SIN(2*ACOS((((12/12)/2)-((12/12)-(12*0.938333/12)))/((12/12)/2))))/2))/((PI()*(12/12))-((2*ACOS((((12/12)/2)-((12/12)-(12*0.938333/12)))/((12/12)/2)))*((12/12)/2))))^(2/3)*$H$26^0.5)*(((PI()*(12/12)^2)/4)-(((12/12)/2)^2*((2*ACOS((((12/12)/2)-((12/12)-(12*0.938333/12)))/((12/12)/2)))-SIN(2*ACOS((((12/12)/2)-((12/12)-(12*0.938333/12)))/((12/12)/2))))/2))</f>
        <v>0</v>
      </c>
      <c r="Q110" s="799"/>
      <c r="R110" s="799">
        <f>((1.486/Defaults!$M$6)*((((PI()*(15/12)^2)/4)-(((15/12)/2)^2*((2*ACOS((((15/12)/2)-((15/12)-(15*0.938333/12)))/((15/12)/2)))-SIN(2*ACOS((((15/12)/2)-((15/12)-(15*0.938333/12)))/((15/12)/2))))/2))/((PI()*(15/12))-((2*ACOS((((15/12)/2)-((15/12)-(15*0.938333/12)))/((15/12)/2)))*((15/12)/2))))^(2/3)*$H$26^0.5)*(((PI()*(15/12)^2)/4)-(((15/12)/2)^2*((2*ACOS((((15/12)/2)-((15/12)-(15*0.938333/12)))/((15/12)/2)))-SIN(2*ACOS((((15/12)/2)-((15/12)-(15*0.938333/12)))/((15/12)/2))))/2))</f>
        <v>0</v>
      </c>
      <c r="S110" s="799"/>
      <c r="T110" s="799">
        <f>((1.486/Defaults!$M$6)*((((PI()*(18/12)^2)/4)-(((18/12)/2)^2*((2*ACOS((((18/12)/2)-((18/12)-(18*0.938333/12)))/((18/12)/2)))-SIN(2*ACOS((((18/12)/2)-((18/12)-(18*0.938333/12)))/((18/12)/2))))/2))/((PI()*(18/12))-((2*ACOS((((18/12)/2)-((18/12)-(18*0.938333/12)))/((18/12)/2)))*((18/12)/2))))^(2/3)*$H$26^0.5)*(((PI()*(18/12)^2)/4)-(((18/12)/2)^2*((2*ACOS((((18/12)/2)-((18/12)-(18*0.938333/12)))/((18/12)/2)))-SIN(2*ACOS((((18/12)/2)-((18/12)-(18*0.938333/12)))/((18/12)/2))))/2))</f>
        <v>0</v>
      </c>
      <c r="U110" s="799"/>
      <c r="V110" s="37"/>
      <c r="W110" s="799">
        <f>((1.486/Defaults!$M$6)*((((PI()*(24/12)^2)/4)-(((24/12)/2)^2*((2*ACOS((((24/12)/2)-((24/12)-(24*0.938333/12)))/((24/12)/2)))-SIN(2*ACOS((((24/12)/2)-((24/12)-(24*0.938333/12)))/((24/12)/2))))/2))/((PI()*(24/12))-((2*ACOS((((24/12)/2)-((24/12)-(24*0.938333/12)))/((24/12)/2)))*((24/12)/2))))^(2/3)*$H$26^0.5)*(((PI()*(24/12)^2)/4)-(((24/12)/2)^2*((2*ACOS((((24/12)/2)-((24/12)-(24*0.938333/12)))/((24/12)/2)))-SIN(2*ACOS((((24/12)/2)-((24/12)-(24*0.938333/12)))/((24/12)/2))))/2))</f>
        <v>0</v>
      </c>
      <c r="X110" s="177" t="e">
        <f>IF(($F$26+$G$26)&lt;=$L110,5,IF(($F$26+$G$26)&lt;=$M110,6,IF(($F$26+$G$26)&lt;=$N110,8,IF(($F$26+$G$26)&lt;=$O110,10,IF(($F$26+$G$26)&lt;=$P110,12,IF(($F$26+$G$26)&lt;=$Q110,14,IF(($F$26+$G$26)&lt;=$R110,15,IF(($F$26+$G$26)&lt;=$S110,16,IF(($F$26+$G$26)&lt;=$T110,18,IF(($F$26+$G$26)&lt;=$U110,20,IF(($F$26+$G$26)&lt;=$V110,21,IF(($F$26+$G$26)&lt;=$W110,24,"Too Large"))))))))))))</f>
        <v>#VALUE!</v>
      </c>
    </row>
    <row r="111" spans="1:24" x14ac:dyDescent="0.2">
      <c r="K111" s="798" t="str">
        <f>Defaults!$L$7</f>
        <v>PVC</v>
      </c>
      <c r="L111" s="37">
        <f>((1.486/Defaults!$M$7)*((((PI()*(5/12)^2)/4)-(((5/12)/2)^2*((2*ACOS((((5/12)/2)-((5/12)-(5*0.938333/12)))/((5/12)/2)))-SIN(2*ACOS((((5/12)/2)-((5/12)-(5*0.938333/12)))/((5/12)/2))))/2))/((PI()*(5/12))-((2*ACOS((((5/12)/2)-((5/12)-(5*0.938333/12)))/((5/12)/2)))*((5/12)/2))))^(2/3)*$H$26^0.5)*(((PI()*(5/12)^2)/4)-(((5/12)/2)^2*((2*ACOS((((5/12)/2)-((5/12)-(5*0.938333/12)))/((5/12)/2)))-SIN(2*ACOS((((5/12)/2)-((5/12)-(5*0.938333/12)))/((5/12)/2))))/2))</f>
        <v>0</v>
      </c>
      <c r="M111" s="799">
        <f>((1.486/Defaults!$M$7)*((((PI()*(6/12)^2)/4)-(((6/12)/2)^2*((2*ACOS((((6/12)/2)-((6/12)-(6*0.938333/12)))/((6/12)/2)))-SIN(2*ACOS((((6/12)/2)-((6/12)-(6*0.938333/12)))/((6/12)/2))))/2))/((PI()*(6/12))-((2*ACOS((((6/12)/2)-((6/12)-(6*0.938333/12)))/((6/12)/2)))*((6/12)/2))))^(2/3)*$H$26^0.5)*(((PI()*(6/12)^2)/4)-(((6/12)/2)^2*((2*ACOS((((6/12)/2)-((6/12)-(6*0.938333/12)))/((6/12)/2)))-SIN(2*ACOS((((6/12)/2)-((6/12)-(6*0.938333/12)))/((6/12)/2))))/2))</f>
        <v>0</v>
      </c>
      <c r="N111" s="799">
        <f>((1.486/Defaults!$M$7)*((((PI()*(8/12)^2)/4)-(((8/12)/2)^2*((2*ACOS((((8/12)/2)-((8/12)-(8*0.938333/12)))/((8/12)/2)))-SIN(2*ACOS((((8/12)/2)-((8/12)-(8*0.938333/12)))/((8/12)/2))))/2))/((PI()*(8/12))-((2*ACOS((((8/12)/2)-((8/12)-(8*0.938333/12)))/((8/12)/2)))*((8/12)/2))))^(2/3)*$H$26^0.5)*(((PI()*(8/12)^2)/4)-(((8/12)/2)^2*((2*ACOS((((8/12)/2)-((8/12)-(8*0.938333/12)))/((8/12)/2)))-SIN(2*ACOS((((8/12)/2)-((8/12)-(8*0.938333/12)))/((8/12)/2))))/2))</f>
        <v>0</v>
      </c>
      <c r="O111" s="799">
        <f>((1.486/Defaults!$M$7)*((((PI()*(9.98/12)^2)/4)-(((9.98/12)/2)^2*((2*ACOS((((9.98/12)/2)-((9.98/12)-(9.98*0.938333/12)))/((9.98/12)/2)))-SIN(2*ACOS((((9.98/12)/2)-((9.98/12)-(9.98*0.938333/12)))/((9.98/12)/2))))/2))/((PI()*(9.98/12))-((2*ACOS((((9.98/12)/2)-((9.98/12)-(9.98*0.938333/12)))/((9.98/12)/2)))*((9.98/12)/2))))^(2/3)*$H$26^0.5)*(((PI()*(9.98/12)^2)/4)-(((9.98/12)/2)^2*((2*ACOS((((9.98/12)/2)-((9.98/12)-(9.98*0.938333/12)))/((9.98/12)/2)))-SIN(2*ACOS((((9.98/12)/2)-((9.98/12)-(9.98*0.938333/12)))/((9.98/12)/2))))/2))</f>
        <v>0</v>
      </c>
      <c r="P111" s="799">
        <f>((1.486/Defaults!$M$7)*((((PI()*(11.89/12)^2)/4)-(((11.89/12)/2)^2*((2*ACOS((((11.89/12)/2)-((11.89/12)-(11.89*0.938333/12)))/((11.89/12)/2)))-SIN(2*ACOS((((11.89/12)/2)-((11.89/12)-(11.89*0.938333/12)))/((11.89/12)/2))))/2))/((PI()*(11.89/12))-((2*ACOS((((11.89/12)/2)-((11.89/12)-(11.89*0.938333/12)))/((11.89/12)/2)))*((11.89/12)/2))))^(2/3)*$H$26^0.5)*(((PI()*(11.89/12)^2)/4)-(((11.89/12)/2)^2*((2*ACOS((((11.89/12)/2)-((11.89/12)-(11.89*0.938333/12)))/((11.89/12)/2)))-SIN(2*ACOS((((11.89/12)/2)-((11.89/12)-(11.89*0.938333/12)))/((11.89/12)/2))))/2))</f>
        <v>0</v>
      </c>
      <c r="Q111" s="799">
        <f>((1.486/Defaults!$M$7)*((((PI()*(13.07/12)^2)/4)-(((13.07/12)/2)^2*((2*ACOS((((13.07/12)/2)-((13.07/12)-(13.07*0.938333/12)))/((13.07/12)/2)))-SIN(2*ACOS((((13.07/12)/2)-((13.07/12)-(13.07*0.938333/12)))/((13.07/12)/2))))/2))/((PI()*(13.07/12))-((2*ACOS((((13.07/12)/2)-((13.07/12)-(13.07*0.938333/12)))/((13.07/12)/2)))*((13.07/12)/2))))^(2/3)*$H$26^0.5)*(((PI()*(13.07/12)^2)/4)-(((13.07/12)/2)^2*((2*ACOS((((13.07/12)/2)-((13.07/12)-(13.07*0.938333/12)))/((13.07/12)/2)))-SIN(2*ACOS((((13.07/12)/2)-((13.07/12)-(13.07*0.938333/12)))/((13.07/12)/2))))/2))</f>
        <v>0</v>
      </c>
      <c r="R111" s="799"/>
      <c r="S111" s="799">
        <f>((1.486/Defaults!$M$7)*((((PI()*(14.94/12)^2)/4)-(((14.94/12)/2)^2*((2*ACOS((((14.94/12)/2)-((14.94/12)-(14.94*0.938333/12)))/((14.94/12)/2)))-SIN(2*ACOS((((14.94/12)/2)-((14.94/12)-(14.94*0.938333/12)))/((14.94/12)/2))))/2))/((PI()*(14.94/12))-((2*ACOS((((14.94/12)/2)-((14.94/12)-(14.94*0.938333/12)))/((14.94/12)/2)))*((14.94/12)/2))))^(2/3)*$H$26^0.5)*(((PI()*(14.94/12)^2)/4)-(((14.94/12)/2)^2*((2*ACOS((((14.94/12)/2)-((14.94/12)-(14.94*0.938333/12)))/((14.94/12)/2)))-SIN(2*ACOS((((14.94/12)/2)-((14.94/12)-(14.94*0.938333/12)))/((14.94/12)/2))))/2))</f>
        <v>0</v>
      </c>
      <c r="T111" s="799">
        <f>((1.486/Defaults!$M$7)*((((PI()*(16.8/12)^2)/4)-(((16.8/12)/2)^2*((2*ACOS((((16.8/12)/2)-((16.8/12)-(16.8*0.938333/12)))/((16.8/12)/2)))-SIN(2*ACOS((((16.8/12)/2)-((16.8/12)-(16.8*0.938333/12)))/((16.8/12)/2))))/2))/((PI()*(16.8/12))-((2*ACOS((((16.8/12)/2)-((16.8/12)-(16.8*0.938333/12)))/((16.8/12)/2)))*((16.8/12)/2))))^(2/3)*$H$26^0.5)*(((PI()*(16.8/12)^2)/4)-(((16.8/12)/2)^2*((2*ACOS((((16.8/12)/2)-((16.8/12)-(16.8*0.938333/12)))/((16.8/12)/2)))-SIN(2*ACOS((((16.8/12)/2)-((16.8/12)-(16.8*0.938333/12)))/((16.8/12)/2))))/2))</f>
        <v>0</v>
      </c>
      <c r="U111" s="799">
        <f>((1.486/Defaults!$M$7)*((((PI()*(18.74/12)^2)/4)-(((18.74/12)/2)^2*((2*ACOS((((18.74/12)/2)-((18.74/12)-(18.74*0.938333/12)))/((18.74/12)/2)))-SIN(2*ACOS((((18.74/12)/2)-((18.74/12)-(18.74*0.938333/12)))/((18.74/12)/2))))/2))/((PI()*(18.74/12))-((2*ACOS((((18.74/12)/2)-((18.74/12)-(18.74*0.938333/12)))/((18.74/12)/2)))*((18.74/12)/2))))^(2/3)*$H$26^0.5)*(((PI()*(18.74/12)^2)/4)-(((18.74/12)/2)^2*((2*ACOS((((18.74/12)/2)-((18.74/12)-(18.74*0.938333/12)))/((18.74/12)/2)))-SIN(2*ACOS((((18.74/12)/2)-((18.74/12)-(18.74*0.938333/12)))/((18.74/12)/2))))/2))</f>
        <v>0</v>
      </c>
      <c r="V111" s="37"/>
      <c r="W111" s="799">
        <f>((1.486/Defaults!$M$7)*((((PI()*(22.54/12)^2)/4)-(((22.54/12)/2)^2*((2*ACOS((((22.54/12)/2)-((22.54/12)-(22.54*0.938333/12)))/((22.54/12)/2)))-SIN(2*ACOS((((22.54/12)/2)-((22.54/12)-(22.54*0.938333/12)))/((22.54/12)/2))))/2))/((PI()*(22.54/12))-((2*ACOS((((22.54/12)/2)-((22.54/12)-(22.54*0.938333/12)))/((22.54/12)/2)))*((22.54/12)/2))))^(2/3)*$H$26^0.5)*(((PI()*(22.54/12)^2)/4)-(((22.54/12)/2)^2*((2*ACOS((((22.54/12)/2)-((22.54/12)-(22.54*0.938333/12)))/((22.54/12)/2)))-SIN(2*ACOS((((22.54/12)/2)-((22.54/12)-(22.54*0.938333/12)))/((22.54/12)/2))))/2))</f>
        <v>0</v>
      </c>
      <c r="X111" s="177" t="e">
        <f>IF(($F$26+$G$26)&lt;=$L111,5,IF(($F$26+$G$26)&lt;=$M111,6,IF(($F$26+$G$26)&lt;=$N111,8,IF(($F$26+$G$26)&lt;=$O111,10,IF(($F$26+$G$26)&lt;=$P111,12,IF(($F$26+$G$26)&lt;=$Q111,14,IF(($F$26+$G$26)&lt;=$R111,15,IF(($F$26+$G$26)&lt;=$S111,16,IF(($F$26+$G$26)&lt;=$T111,18,IF(($F$26+$G$26)&lt;=$U111,20,IF(($F$26+$G$26)&lt;=$V111,21,IF(($F$26+$G$26)&lt;=$W111,24,"Too Large"))))))))))))</f>
        <v>#VALUE!</v>
      </c>
    </row>
    <row r="112" spans="1:24" x14ac:dyDescent="0.2">
      <c r="K112" s="800" t="str">
        <f>Defaults!$L$8</f>
        <v>Concrete</v>
      </c>
      <c r="L112" s="70">
        <f>((1.486/Defaults!$M$8)*((((PI()*(5/12)^2)/4)-(((5/12)/2)^2*((2*ACOS((((5/12)/2)-((5/12)-(5*0.938333/12)))/((5/12)/2)))-SIN(2*ACOS((((5/12)/2)-((5/12)-(5*0.938333/12)))/((5/12)/2))))/2))/((PI()*(5/12))-((2*ACOS((((5/12)/2)-((5/12)-(5*0.938333/12)))/((5/12)/2)))*((5/12)/2))))^(2/3)*$H$26^0.5)*(((PI()*(5/12)^2)/4)-(((5/12)/2)^2*((2*ACOS((((5/12)/2)-((5/12)-(5*0.938333/12)))/((5/12)/2)))-SIN(2*ACOS((((5/12)/2)-((5/12)-(5*0.938333/12)))/((5/12)/2))))/2))</f>
        <v>0</v>
      </c>
      <c r="M112" s="801">
        <f>((1.486/Defaults!$M$8)*((((PI()*(6/12)^2)/4)-(((6/12)/2)^2*((2*ACOS((((6/12)/2)-((6/12)-(6*0.938333/12)))/((6/12)/2)))-SIN(2*ACOS((((6/12)/2)-((6/12)-(6*0.938333/12)))/((6/12)/2))))/2))/((PI()*(6/12))-((2*ACOS((((6/12)/2)-((6/12)-(6*0.938333/12)))/((6/12)/2)))*((6/12)/2))))^(2/3)*$H$26^0.5)*(((PI()*(6/12)^2)/4)-(((6/12)/2)^2*((2*ACOS((((6/12)/2)-((6/12)-(6*0.938333/12)))/((6/12)/2)))-SIN(2*ACOS((((6/12)/2)-((6/12)-(6*0.938333/12)))/((6/12)/2))))/2))</f>
        <v>0</v>
      </c>
      <c r="N112" s="801">
        <f>((1.486/Defaults!$M$8)*((((PI()*(8/12)^2)/4)-(((8/12)/2)^2*((2*ACOS((((8/12)/2)-((8/12)-(8*0.938333/12)))/((8/12)/2)))-SIN(2*ACOS((((8/12)/2)-((8/12)-(8*0.938333/12)))/((8/12)/2))))/2))/((PI()*(8/12))-((2*ACOS((((8/12)/2)-((8/12)-(8*0.938333/12)))/((8/12)/2)))*((8/12)/2))))^(2/3)*$H$26^0.5)*(((PI()*(8/12)^2)/4)-(((8/12)/2)^2*((2*ACOS((((8/12)/2)-((8/12)-(8*0.938333/12)))/((8/12)/2)))-SIN(2*ACOS((((8/12)/2)-((8/12)-(8*0.938333/12)))/((8/12)/2))))/2))</f>
        <v>0</v>
      </c>
      <c r="O112" s="801">
        <f>((1.486/Defaults!$M$8)*((((PI()*(10/12)^2)/4)-(((10/12)/2)^2*((2*ACOS((((10/12)/2)-((10/12)-(10*0.938333/12)))/((10/12)/2)))-SIN(2*ACOS((((10/12)/2)-((10/12)-(10*0.938333/12)))/((10/12)/2))))/2))/((PI()*(10/12))-((2*ACOS((((10/12)/2)-((10/12)-(10*0.938333/12)))/((10/12)/2)))*((10/12)/2))))^(2/3)*$H$26^0.5)*(((PI()*(10/12)^2)/4)-(((10/12)/2)^2*((2*ACOS((((10/12)/2)-((10/12)-(10*0.938333/12)))/((10/12)/2)))-SIN(2*ACOS((((10/12)/2)-((10/12)-(10*0.938333/12)))/((10/12)/2))))/2))</f>
        <v>0</v>
      </c>
      <c r="P112" s="801">
        <f>((1.486/Defaults!$M$8)*((((PI()*(12/12)^2)/4)-(((12/12)/2)^2*((2*ACOS((((12/12)/2)-((12/12)-(12*0.938333/12)))/((12/12)/2)))-SIN(2*ACOS((((12/12)/2)-((12/12)-(12*0.938333/12)))/((12/12)/2))))/2))/((PI()*(12/12))-((2*ACOS((((12/12)/2)-((12/12)-(12*0.938333/12)))/((12/12)/2)))*((12/12)/2))))^(2/3)*$H$26^0.5)*(((PI()*(12/12)^2)/4)-(((12/12)/2)^2*((2*ACOS((((12/12)/2)-((12/12)-(12*0.938333/12)))/((12/12)/2)))-SIN(2*ACOS((((12/12)/2)-((12/12)-(12*0.938333/12)))/((12/12)/2))))/2))</f>
        <v>0</v>
      </c>
      <c r="Q112" s="801"/>
      <c r="R112" s="801">
        <f>((1.486/Defaults!$M$8)*((((PI()*(15/12)^2)/4)-(((15/12)/2)^2*((2*ACOS((((15/12)/2)-((15/12)-(15*0.938333/12)))/((15/12)/2)))-SIN(2*ACOS((((15/12)/2)-((15/12)-(15*0.938333/12)))/((15/12)/2))))/2))/((PI()*(15/12))-((2*ACOS((((15/12)/2)-((15/12)-(15*0.938333/12)))/((15/12)/2)))*((15/12)/2))))^(2/3)*$H$26^0.5)*(((PI()*(15/12)^2)/4)-(((15/12)/2)^2*((2*ACOS((((15/12)/2)-((15/12)-(15*0.938333/12)))/((15/12)/2)))-SIN(2*ACOS((((15/12)/2)-((15/12)-(15*0.938333/12)))/((15/12)/2))))/2))</f>
        <v>0</v>
      </c>
      <c r="S112" s="801"/>
      <c r="T112" s="801">
        <f>((1.486/Defaults!$M$8)*((((PI()*(18/12)^2)/4)-(((18/12)/2)^2*((2*ACOS((((18/12)/2)-((18/12)-(18*0.938333/12)))/((18/12)/2)))-SIN(2*ACOS((((18/12)/2)-((18/12)-(18*0.938333/12)))/((18/12)/2))))/2))/((PI()*(18/12))-((2*ACOS((((18/12)/2)-((18/12)-(18*0.938333/12)))/((18/12)/2)))*((18/12)/2))))^(2/3)*$H$26^0.5)*(((PI()*(18/12)^2)/4)-(((18/12)/2)^2*((2*ACOS((((18/12)/2)-((18/12)-(18*0.938333/12)))/((18/12)/2)))-SIN(2*ACOS((((18/12)/2)-((18/12)-(18*0.938333/12)))/((18/12)/2))))/2))</f>
        <v>0</v>
      </c>
      <c r="U112" s="801"/>
      <c r="V112" s="801">
        <f>((1.486/Defaults!$M$8)*((((PI()*(21/12)^2)/4)-(((21/12)/2)^2*((2*ACOS((((21/12)/2)-((21/12)-(21*0.938333/12)))/((21/12)/2)))-SIN(2*ACOS((((21/12)/2)-((21/12)-(21*0.938333/12)))/((21/12)/2))))/2))/((PI()*(21/12))-((2*ACOS((((21/12)/2)-((21/12)-(21*0.938333/12)))/((21/12)/2)))*((21/12)/2))))^(2/3)*$H$26^0.5)*(((PI()*(21/12)^2)/4)-(((21/12)/2)^2*((2*ACOS((((21/12)/2)-((21/12)-(21*0.938333/12)))/((21/12)/2)))-SIN(2*ACOS((((21/12)/2)-((21/12)-(21*0.938333/12)))/((21/12)/2))))/2))</f>
        <v>0</v>
      </c>
      <c r="W112" s="801">
        <f>((1.486/Defaults!$M$8)*((((PI()*(24/12)^2)/4)-(((24/12)/2)^2*((2*ACOS((((24/12)/2)-((24/12)-(24*0.938333/12)))/((24/12)/2)))-SIN(2*ACOS((((24/12)/2)-((24/12)-(24*0.938333/12)))/((24/12)/2))))/2))/((PI()*(24/12))-((2*ACOS((((24/12)/2)-((24/12)-(24*0.938333/12)))/((24/12)/2)))*((24/12)/2))))^(2/3)*$H$26^0.5)*(((PI()*(24/12)^2)/4)-(((24/12)/2)^2*((2*ACOS((((24/12)/2)-((24/12)-(24*0.938333/12)))/((24/12)/2)))-SIN(2*ACOS((((24/12)/2)-((24/12)-(24*0.938333/12)))/((24/12)/2))))/2))</f>
        <v>0</v>
      </c>
      <c r="X112" s="179" t="e">
        <f>IF(($F$26+$G$26)&lt;=$L112,5,IF(($F$26+$G$26)&lt;=$M112,6,IF(($F$26+$G$26)&lt;=$N112,8,IF(($F$26+$G$26)&lt;=$O112,10,IF(($F$26+$G$26)&lt;=$P112,12,IF(($F$26+$G$26)&lt;=$Q112,14,IF(($F$26+$G$26)&lt;=$R112,15,IF(($F$26+$G$26)&lt;=$S112,16,IF(($F$26+$G$26)&lt;=$T112,18,IF(($F$26+$G$26)&lt;=$U112,20,IF(($F$26+$G$26)&lt;=$V112,21,IF(($F$26+$G$26)&lt;=$W112,24,"Too Large"))))))))))))</f>
        <v>#VALUE!</v>
      </c>
    </row>
    <row r="113" spans="12:31" ht="15" x14ac:dyDescent="0.2">
      <c r="L113" s="150" t="e">
        <f t="shared" ref="L113:L176" si="43">((1.486/$D$33)*((((PI()*($D$46/12)^2)/4)-((($D$46/12)/2)^2*((2*ACOS(((($D$46/12)/2)-(($D$46/12)-(M113/12)))/(($D$46/12)/2)))-SIN(2*ACOS(((($D$46/12)/2)-(($D$46/12)-(M113/12)))/(($D$46/12)/2))))/2))/((PI()*($D$46/12))-((2*ACOS(((($D$46/12)/2)-(($D$46/12)-(M113/12)))/(($D$46/12)/2)))*(($D$46/12)/2))))^(2/3)*$H$17^0.5)*(((PI()*($D$46/12)^2)/4)-((($D$46/12)/2)^2*((2*ACOS(((($D$46/12)/2)-(($D$46/12)-(M113/12)))/(($D$46/12)/2)))-SIN(2*ACOS(((($D$46/12)/2)-(($D$46/12)-(M113/12)))/(($D$46/12)/2))))/2))</f>
        <v>#VALUE!</v>
      </c>
      <c r="M113">
        <v>0.01</v>
      </c>
      <c r="N113" s="150" t="e">
        <f t="shared" ref="N113:N176" si="44">((1.486/$D$34)*((((PI()*($D$47/12)^2)/4)-((($D$47/12)/2)^2*((2*ACOS(((($D$47/12)/2)-(($D$47/12)-(O113/12)))/(($D$47/12)/2)))-SIN(2*ACOS(((($D$47/12)/2)-(($D$47/12)-(O113/12)))/(($D$47/12)/2))))/2))/((PI()*($D$47/12))-((2*ACOS(((($D$47/12)/2)-(($D$47/12)-(O113/12)))/(($D$47/12)/2)))*(($D$47/12)/2))))^(2/3)*$H$18^0.5)*(((PI()*($D$47/12)^2)/4)-((($D$47/12)/2)^2*((2*ACOS(((($D$47/12)/2)-(($D$47/12)-(O113/12)))/(($D$47/12)/2)))-SIN(2*ACOS(((($D$47/12)/2)-(($D$47/12)-(O113/12)))/(($D$47/12)/2))))/2))</f>
        <v>#VALUE!</v>
      </c>
      <c r="O113">
        <v>0.01</v>
      </c>
      <c r="P113" s="150" t="e">
        <f t="shared" ref="P113:P176" si="45">((1.486/$D$35)*((((PI()*($D$48/12)^2)/4)-((($D$48/12)/2)^2*((2*ACOS(((($D$48/12)/2)-(($D$48/12)-(Q113/12)))/(($D$48/12)/2)))-SIN(2*ACOS(((($D$48/12)/2)-(($D$48/12)-(Q113/12)))/(($D$48/12)/2))))/2))/((PI()*($D$48/12))-((2*ACOS(((($D$48/12)/2)-(($D$48/12)-(Q113/12)))/(($D$48/12)/2)))*(($D$48/12)/2))))^(2/3)*$H$19^0.5)*(((PI()*($D$48/12)^2)/4)-((($D$48/12)/2)^2*((2*ACOS(((($D$48/12)/2)-(($D$48/12)-(Q113/12)))/(($D$48/12)/2)))-SIN(2*ACOS(((($D$48/12)/2)-(($D$48/12)-(Q113/12)))/(($D$48/12)/2))))/2))</f>
        <v>#VALUE!</v>
      </c>
      <c r="Q113">
        <v>0.01</v>
      </c>
      <c r="R113" s="150" t="e">
        <f t="shared" ref="R113:R176" si="46">((1.486/$D$36)*((((PI()*($D$49/12)^2)/4)-((($D$49/12)/2)^2*((2*ACOS(((($D$49/12)/2)-(($D$49/12)-(S113/12)))/(($D$49/12)/2)))-SIN(2*ACOS(((($D$49/12)/2)-(($D$49/12)-(S113/12)))/(($D$49/12)/2))))/2))/((PI()*($D$49/12))-((2*ACOS(((($D$49/12)/2)-(($D$49/12)-(S113/12)))/(($D$49/12)/2)))*(($D$49/12)/2))))^(2/3)*$H$20^0.5)*(((PI()*($D$49/12)^2)/4)-((($D$49/12)/2)^2*((2*ACOS(((($D$49/12)/2)-(($D$49/12)-(S113/12)))/(($D$49/12)/2)))-SIN(2*ACOS(((($D$49/12)/2)-(($D$49/12)-(S113/12)))/(($D$49/12)/2))))/2))</f>
        <v>#VALUE!</v>
      </c>
      <c r="S113">
        <v>0.01</v>
      </c>
      <c r="T113" s="150" t="e">
        <f t="shared" ref="T113:T176" si="47">((1.486/$D$37)*((((PI()*($D$50/12)^2)/4)-((($D$50/12)/2)^2*((2*ACOS(((($D$50/12)/2)-(($D$50/12)-(U113/12)))/(($D$50/12)/2)))-SIN(2*ACOS(((($D$50/12)/2)-(($D$50/12)-(U113/12)))/(($D$50/12)/2))))/2))/((PI()*($D$50/12))-((2*ACOS(((($D$50/12)/2)-(($D$50/12)-(U113/12)))/(($D$50/12)/2)))*(($D$50/12)/2))))^(2/3)*$H$21^0.5)*(((PI()*($D$50/12)^2)/4)-((($D$50/12)/2)^2*((2*ACOS(((($D$50/12)/2)-(($D$50/12)-(U113/12)))/(($D$50/12)/2)))-SIN(2*ACOS(((($D$50/12)/2)-(($D$50/12)-(U113/12)))/(($D$50/12)/2))))/2))</f>
        <v>#VALUE!</v>
      </c>
      <c r="U113">
        <v>0.01</v>
      </c>
      <c r="V113" s="150" t="e">
        <f t="shared" ref="V113:V176" si="48">((1.486/$D$38)*((((PI()*($D$51/12)^2)/4)-((($D$51/12)/2)^2*((2*ACOS(((($D$51/12)/2)-(($D$51/12)-(W113/12)))/(($D$51/12)/2)))-SIN(2*ACOS(((($D$51/12)/2)-(($D$51/12)-(W113/12)))/(($D$51/12)/2))))/2))/((PI()*($D$51/12))-((2*ACOS(((($D$51/12)/2)-(($D$51/12)-(W113/12)))/(($D$51/12)/2)))*(($D$51/12)/2))))^(2/3)*$H$22^0.5)*(((PI()*($D$51/12)^2)/4)-((($D$51/12)/2)^2*((2*ACOS(((($D$51/12)/2)-(($D$51/12)-(W113/12)))/(($D$51/12)/2)))-SIN(2*ACOS(((($D$51/12)/2)-(($D$51/12)-(W113/12)))/(($D$51/12)/2))))/2))</f>
        <v>#VALUE!</v>
      </c>
      <c r="W113">
        <v>0.01</v>
      </c>
      <c r="X113" s="153" t="e">
        <f t="shared" ref="X113:X176" si="49">((1.486/$D$39)*((((PI()*($D$52/12)^2)/4)-((($D$52/12)/2)^2*((2*ACOS(((($D$52/12)/2)-(($D$52/12)-(Y113/12)))/(($D$52/12)/2)))-SIN(2*ACOS(((($D$52/12)/2)-(($D$52/12)-(Y113/12)))/(($D$52/12)/2))))/2))/((PI()*($D$52/12))-((2*ACOS(((($D$52/12)/2)-(($D$52/12)-(Y113/12)))/(($D$52/12)/2)))*(($D$52/12)/2))))^(2/3)*$H$23^0.5)*(((PI()*($D$52/12)^2)/4)-((($D$52/12)/2)^2*((2*ACOS(((($D$52/12)/2)-(($D$52/12)-(Y113/12)))/(($D$52/12)/2)))-SIN(2*ACOS(((($D$52/12)/2)-(($D$52/12)-(Y113/12)))/(($D$52/12)/2))))/2))</f>
        <v>#VALUE!</v>
      </c>
      <c r="Y113">
        <v>0.01</v>
      </c>
      <c r="Z113" s="150" t="e">
        <f t="shared" ref="Z113:Z176" si="50">((1.486/$D$40)*((((PI()*($D$53/12)^2)/4)-((($D$53/12)/2)^2*((2*ACOS(((($D$53/12)/2)-(($D$53/12)-(AA113/12)))/(($D$53/12)/2)))-SIN(2*ACOS(((($D$53/12)/2)-(($D$53/12)-(AA113/12)))/(($D$53/12)/2))))/2))/((PI()*($D$53/12))-((2*ACOS(((($D$53/12)/2)-(($D$53/12)-(AA113/12)))/(($D$53/12)/2)))*(($D$53/12)/2))))^(2/3)*$H$24^0.5)*(((PI()*($D$53/12)^2)/4)-((($D$53/12)/2)^2*((2*ACOS(((($D$53/12)/2)-(($D$53/12)-(AA113/12)))/(($D$53/12)/2)))-SIN(2*ACOS(((($D$53/12)/2)-(($D$53/12)-(AA113/12)))/(($D$53/12)/2))))/2))</f>
        <v>#VALUE!</v>
      </c>
      <c r="AA113">
        <v>0.01</v>
      </c>
      <c r="AB113" s="150" t="e">
        <f t="shared" ref="AB113:AB176" si="51">((1.486/$D$41)*((((PI()*($D$54/12)^2)/4)-((($D$54/12)/2)^2*((2*ACOS(((($D$54/12)/2)-(($D$54/12)-(AC113/12)))/(($D$54/12)/2)))-SIN(2*ACOS(((($D$54/12)/2)-(($D$54/12)-(AC113/12)))/(($D$54/12)/2))))/2))/((PI()*($D$54/12))-((2*ACOS(((($D$54/12)/2)-(($D$54/12)-(AC113/12)))/(($D$54/12)/2)))*(($D$54/12)/2))))^(2/3)*$H$25^0.5)*(((PI()*($D$54/12)^2)/4)-((($D$54/12)/2)^2*((2*ACOS(((($D$54/12)/2)-(($D$54/12)-(AC113/12)))/(($D$54/12)/2)))-SIN(2*ACOS(((($D$54/12)/2)-(($D$54/12)-(AC113/12)))/(($D$54/12)/2))))/2))</f>
        <v>#VALUE!</v>
      </c>
      <c r="AC113">
        <v>0.01</v>
      </c>
      <c r="AD113" s="150" t="e">
        <f t="shared" ref="AD113:AD176" si="52">((1.486/$D$42)*((((PI()*($D$55/12)^2)/4)-((($D$55/12)/2)^2*((2*ACOS(((($D$55/12)/2)-(($D$55/12)-(AE113/12)))/(($D$55/12)/2)))-SIN(2*ACOS(((($D$55/12)/2)-(($D$55/12)-(AE113/12)))/(($D$55/12)/2))))/2))/((PI()*($D$55/12))-((2*ACOS(((($D$55/12)/2)-(($D$55/12)-(AE113/12)))/(($D$55/12)/2)))*(($D$55/12)/2))))^(2/3)*$H$26^0.5)*(((PI()*($D$55/12)^2)/4)-((($D$55/12)/2)^2*((2*ACOS(((($D$55/12)/2)-(($D$55/12)-(AE113/12)))/(($D$55/12)/2)))-SIN(2*ACOS(((($D$55/12)/2)-(($D$55/12)-(AE113/12)))/(($D$55/12)/2))))/2))</f>
        <v>#VALUE!</v>
      </c>
      <c r="AE113">
        <v>0.01</v>
      </c>
    </row>
    <row r="114" spans="12:31" ht="15" x14ac:dyDescent="0.2">
      <c r="L114" s="150" t="e">
        <f t="shared" si="43"/>
        <v>#VALUE!</v>
      </c>
      <c r="M114">
        <v>0.02</v>
      </c>
      <c r="N114" s="150" t="e">
        <f t="shared" si="44"/>
        <v>#VALUE!</v>
      </c>
      <c r="O114">
        <v>0.02</v>
      </c>
      <c r="P114" s="150" t="e">
        <f t="shared" si="45"/>
        <v>#VALUE!</v>
      </c>
      <c r="Q114">
        <v>0.02</v>
      </c>
      <c r="R114" s="150" t="e">
        <f t="shared" si="46"/>
        <v>#VALUE!</v>
      </c>
      <c r="S114">
        <v>0.02</v>
      </c>
      <c r="T114" s="150" t="e">
        <f t="shared" si="47"/>
        <v>#VALUE!</v>
      </c>
      <c r="U114">
        <v>0.02</v>
      </c>
      <c r="V114" s="150" t="e">
        <f t="shared" si="48"/>
        <v>#VALUE!</v>
      </c>
      <c r="W114">
        <v>0.02</v>
      </c>
      <c r="X114" s="153" t="e">
        <f t="shared" si="49"/>
        <v>#VALUE!</v>
      </c>
      <c r="Y114">
        <v>0.02</v>
      </c>
      <c r="Z114" s="150" t="e">
        <f t="shared" si="50"/>
        <v>#VALUE!</v>
      </c>
      <c r="AA114">
        <v>0.02</v>
      </c>
      <c r="AB114" s="150" t="e">
        <f t="shared" si="51"/>
        <v>#VALUE!</v>
      </c>
      <c r="AC114">
        <v>0.02</v>
      </c>
      <c r="AD114" s="150" t="e">
        <f t="shared" si="52"/>
        <v>#VALUE!</v>
      </c>
      <c r="AE114">
        <v>0.02</v>
      </c>
    </row>
    <row r="115" spans="12:31" ht="15" x14ac:dyDescent="0.2">
      <c r="L115" s="150" t="e">
        <f t="shared" si="43"/>
        <v>#VALUE!</v>
      </c>
      <c r="M115">
        <v>0.03</v>
      </c>
      <c r="N115" s="150" t="e">
        <f t="shared" si="44"/>
        <v>#VALUE!</v>
      </c>
      <c r="O115">
        <v>0.03</v>
      </c>
      <c r="P115" s="150" t="e">
        <f t="shared" si="45"/>
        <v>#VALUE!</v>
      </c>
      <c r="Q115">
        <v>0.03</v>
      </c>
      <c r="R115" s="150" t="e">
        <f t="shared" si="46"/>
        <v>#VALUE!</v>
      </c>
      <c r="S115">
        <v>0.03</v>
      </c>
      <c r="T115" s="150" t="e">
        <f t="shared" si="47"/>
        <v>#VALUE!</v>
      </c>
      <c r="U115">
        <v>0.03</v>
      </c>
      <c r="V115" s="150" t="e">
        <f t="shared" si="48"/>
        <v>#VALUE!</v>
      </c>
      <c r="W115">
        <v>0.03</v>
      </c>
      <c r="X115" s="153" t="e">
        <f t="shared" si="49"/>
        <v>#VALUE!</v>
      </c>
      <c r="Y115">
        <v>0.03</v>
      </c>
      <c r="Z115" s="150" t="e">
        <f t="shared" si="50"/>
        <v>#VALUE!</v>
      </c>
      <c r="AA115">
        <v>0.03</v>
      </c>
      <c r="AB115" s="150" t="e">
        <f t="shared" si="51"/>
        <v>#VALUE!</v>
      </c>
      <c r="AC115">
        <v>0.03</v>
      </c>
      <c r="AD115" s="150" t="e">
        <f t="shared" si="52"/>
        <v>#VALUE!</v>
      </c>
      <c r="AE115">
        <v>0.03</v>
      </c>
    </row>
    <row r="116" spans="12:31" ht="15" x14ac:dyDescent="0.2">
      <c r="L116" s="150" t="e">
        <f t="shared" si="43"/>
        <v>#VALUE!</v>
      </c>
      <c r="M116">
        <v>0.04</v>
      </c>
      <c r="N116" s="150" t="e">
        <f t="shared" si="44"/>
        <v>#VALUE!</v>
      </c>
      <c r="O116">
        <v>0.04</v>
      </c>
      <c r="P116" s="150" t="e">
        <f t="shared" si="45"/>
        <v>#VALUE!</v>
      </c>
      <c r="Q116">
        <v>0.04</v>
      </c>
      <c r="R116" s="150" t="e">
        <f t="shared" si="46"/>
        <v>#VALUE!</v>
      </c>
      <c r="S116">
        <v>0.04</v>
      </c>
      <c r="T116" s="150" t="e">
        <f t="shared" si="47"/>
        <v>#VALUE!</v>
      </c>
      <c r="U116">
        <v>0.04</v>
      </c>
      <c r="V116" s="150" t="e">
        <f t="shared" si="48"/>
        <v>#VALUE!</v>
      </c>
      <c r="W116">
        <v>0.04</v>
      </c>
      <c r="X116" s="153" t="e">
        <f t="shared" si="49"/>
        <v>#VALUE!</v>
      </c>
      <c r="Y116">
        <v>0.04</v>
      </c>
      <c r="Z116" s="150" t="e">
        <f t="shared" si="50"/>
        <v>#VALUE!</v>
      </c>
      <c r="AA116">
        <v>0.04</v>
      </c>
      <c r="AB116" s="150" t="e">
        <f t="shared" si="51"/>
        <v>#VALUE!</v>
      </c>
      <c r="AC116">
        <v>0.04</v>
      </c>
      <c r="AD116" s="150" t="e">
        <f t="shared" si="52"/>
        <v>#VALUE!</v>
      </c>
      <c r="AE116">
        <v>0.04</v>
      </c>
    </row>
    <row r="117" spans="12:31" ht="15" x14ac:dyDescent="0.2">
      <c r="L117" s="150" t="e">
        <f t="shared" si="43"/>
        <v>#VALUE!</v>
      </c>
      <c r="M117">
        <v>0.05</v>
      </c>
      <c r="N117" s="150" t="e">
        <f t="shared" si="44"/>
        <v>#VALUE!</v>
      </c>
      <c r="O117">
        <v>0.05</v>
      </c>
      <c r="P117" s="150" t="e">
        <f t="shared" si="45"/>
        <v>#VALUE!</v>
      </c>
      <c r="Q117">
        <v>0.05</v>
      </c>
      <c r="R117" s="150" t="e">
        <f t="shared" si="46"/>
        <v>#VALUE!</v>
      </c>
      <c r="S117">
        <v>0.05</v>
      </c>
      <c r="T117" s="150" t="e">
        <f t="shared" si="47"/>
        <v>#VALUE!</v>
      </c>
      <c r="U117">
        <v>0.05</v>
      </c>
      <c r="V117" s="150" t="e">
        <f t="shared" si="48"/>
        <v>#VALUE!</v>
      </c>
      <c r="W117">
        <v>0.05</v>
      </c>
      <c r="X117" s="153" t="e">
        <f t="shared" si="49"/>
        <v>#VALUE!</v>
      </c>
      <c r="Y117">
        <v>0.05</v>
      </c>
      <c r="Z117" s="150" t="e">
        <f t="shared" si="50"/>
        <v>#VALUE!</v>
      </c>
      <c r="AA117">
        <v>0.05</v>
      </c>
      <c r="AB117" s="150" t="e">
        <f t="shared" si="51"/>
        <v>#VALUE!</v>
      </c>
      <c r="AC117">
        <v>0.05</v>
      </c>
      <c r="AD117" s="150" t="e">
        <f t="shared" si="52"/>
        <v>#VALUE!</v>
      </c>
      <c r="AE117">
        <v>0.05</v>
      </c>
    </row>
    <row r="118" spans="12:31" ht="15" x14ac:dyDescent="0.2">
      <c r="L118" s="150" t="e">
        <f t="shared" si="43"/>
        <v>#VALUE!</v>
      </c>
      <c r="M118">
        <v>0.06</v>
      </c>
      <c r="N118" s="150" t="e">
        <f t="shared" si="44"/>
        <v>#VALUE!</v>
      </c>
      <c r="O118">
        <v>0.06</v>
      </c>
      <c r="P118" s="150" t="e">
        <f t="shared" si="45"/>
        <v>#VALUE!</v>
      </c>
      <c r="Q118">
        <v>0.06</v>
      </c>
      <c r="R118" s="150" t="e">
        <f t="shared" si="46"/>
        <v>#VALUE!</v>
      </c>
      <c r="S118">
        <v>0.06</v>
      </c>
      <c r="T118" s="150" t="e">
        <f t="shared" si="47"/>
        <v>#VALUE!</v>
      </c>
      <c r="U118">
        <v>0.06</v>
      </c>
      <c r="V118" s="150" t="e">
        <f t="shared" si="48"/>
        <v>#VALUE!</v>
      </c>
      <c r="W118">
        <v>0.06</v>
      </c>
      <c r="X118" s="153" t="e">
        <f t="shared" si="49"/>
        <v>#VALUE!</v>
      </c>
      <c r="Y118">
        <v>0.06</v>
      </c>
      <c r="Z118" s="150" t="e">
        <f t="shared" si="50"/>
        <v>#VALUE!</v>
      </c>
      <c r="AA118">
        <v>0.06</v>
      </c>
      <c r="AB118" s="150" t="e">
        <f t="shared" si="51"/>
        <v>#VALUE!</v>
      </c>
      <c r="AC118">
        <v>0.06</v>
      </c>
      <c r="AD118" s="150" t="e">
        <f t="shared" si="52"/>
        <v>#VALUE!</v>
      </c>
      <c r="AE118">
        <v>0.06</v>
      </c>
    </row>
    <row r="119" spans="12:31" ht="15" x14ac:dyDescent="0.2">
      <c r="L119" s="150" t="e">
        <f t="shared" si="43"/>
        <v>#VALUE!</v>
      </c>
      <c r="M119">
        <v>7.0000000000000007E-2</v>
      </c>
      <c r="N119" s="150" t="e">
        <f t="shared" si="44"/>
        <v>#VALUE!</v>
      </c>
      <c r="O119">
        <v>7.0000000000000007E-2</v>
      </c>
      <c r="P119" s="150" t="e">
        <f t="shared" si="45"/>
        <v>#VALUE!</v>
      </c>
      <c r="Q119">
        <v>7.0000000000000007E-2</v>
      </c>
      <c r="R119" s="150" t="e">
        <f t="shared" si="46"/>
        <v>#VALUE!</v>
      </c>
      <c r="S119">
        <v>7.0000000000000007E-2</v>
      </c>
      <c r="T119" s="150" t="e">
        <f t="shared" si="47"/>
        <v>#VALUE!</v>
      </c>
      <c r="U119">
        <v>7.0000000000000007E-2</v>
      </c>
      <c r="V119" s="150" t="e">
        <f t="shared" si="48"/>
        <v>#VALUE!</v>
      </c>
      <c r="W119">
        <v>7.0000000000000007E-2</v>
      </c>
      <c r="X119" s="153" t="e">
        <f t="shared" si="49"/>
        <v>#VALUE!</v>
      </c>
      <c r="Y119">
        <v>7.0000000000000007E-2</v>
      </c>
      <c r="Z119" s="150" t="e">
        <f t="shared" si="50"/>
        <v>#VALUE!</v>
      </c>
      <c r="AA119">
        <v>7.0000000000000007E-2</v>
      </c>
      <c r="AB119" s="150" t="e">
        <f t="shared" si="51"/>
        <v>#VALUE!</v>
      </c>
      <c r="AC119">
        <v>7.0000000000000007E-2</v>
      </c>
      <c r="AD119" s="150" t="e">
        <f t="shared" si="52"/>
        <v>#VALUE!</v>
      </c>
      <c r="AE119">
        <v>7.0000000000000007E-2</v>
      </c>
    </row>
    <row r="120" spans="12:31" ht="15" x14ac:dyDescent="0.2">
      <c r="L120" s="150" t="e">
        <f t="shared" si="43"/>
        <v>#VALUE!</v>
      </c>
      <c r="M120">
        <v>0.08</v>
      </c>
      <c r="N120" s="150" t="e">
        <f t="shared" si="44"/>
        <v>#VALUE!</v>
      </c>
      <c r="O120">
        <v>0.08</v>
      </c>
      <c r="P120" s="150" t="e">
        <f t="shared" si="45"/>
        <v>#VALUE!</v>
      </c>
      <c r="Q120">
        <v>0.08</v>
      </c>
      <c r="R120" s="150" t="e">
        <f t="shared" si="46"/>
        <v>#VALUE!</v>
      </c>
      <c r="S120">
        <v>0.08</v>
      </c>
      <c r="T120" s="150" t="e">
        <f t="shared" si="47"/>
        <v>#VALUE!</v>
      </c>
      <c r="U120">
        <v>0.08</v>
      </c>
      <c r="V120" s="150" t="e">
        <f t="shared" si="48"/>
        <v>#VALUE!</v>
      </c>
      <c r="W120">
        <v>0.08</v>
      </c>
      <c r="X120" s="153" t="e">
        <f t="shared" si="49"/>
        <v>#VALUE!</v>
      </c>
      <c r="Y120">
        <v>0.08</v>
      </c>
      <c r="Z120" s="150" t="e">
        <f t="shared" si="50"/>
        <v>#VALUE!</v>
      </c>
      <c r="AA120">
        <v>0.08</v>
      </c>
      <c r="AB120" s="150" t="e">
        <f t="shared" si="51"/>
        <v>#VALUE!</v>
      </c>
      <c r="AC120">
        <v>0.08</v>
      </c>
      <c r="AD120" s="150" t="e">
        <f t="shared" si="52"/>
        <v>#VALUE!</v>
      </c>
      <c r="AE120">
        <v>0.08</v>
      </c>
    </row>
    <row r="121" spans="12:31" ht="15" x14ac:dyDescent="0.2">
      <c r="L121" s="150" t="e">
        <f t="shared" si="43"/>
        <v>#VALUE!</v>
      </c>
      <c r="M121">
        <v>0.09</v>
      </c>
      <c r="N121" s="150" t="e">
        <f t="shared" si="44"/>
        <v>#VALUE!</v>
      </c>
      <c r="O121">
        <v>0.09</v>
      </c>
      <c r="P121" s="150" t="e">
        <f t="shared" si="45"/>
        <v>#VALUE!</v>
      </c>
      <c r="Q121">
        <v>0.09</v>
      </c>
      <c r="R121" s="150" t="e">
        <f t="shared" si="46"/>
        <v>#VALUE!</v>
      </c>
      <c r="S121">
        <v>0.09</v>
      </c>
      <c r="T121" s="150" t="e">
        <f t="shared" si="47"/>
        <v>#VALUE!</v>
      </c>
      <c r="U121">
        <v>0.09</v>
      </c>
      <c r="V121" s="150" t="e">
        <f t="shared" si="48"/>
        <v>#VALUE!</v>
      </c>
      <c r="W121">
        <v>0.09</v>
      </c>
      <c r="X121" s="153" t="e">
        <f t="shared" si="49"/>
        <v>#VALUE!</v>
      </c>
      <c r="Y121">
        <v>0.09</v>
      </c>
      <c r="Z121" s="150" t="e">
        <f t="shared" si="50"/>
        <v>#VALUE!</v>
      </c>
      <c r="AA121">
        <v>0.09</v>
      </c>
      <c r="AB121" s="150" t="e">
        <f t="shared" si="51"/>
        <v>#VALUE!</v>
      </c>
      <c r="AC121">
        <v>0.09</v>
      </c>
      <c r="AD121" s="150" t="e">
        <f t="shared" si="52"/>
        <v>#VALUE!</v>
      </c>
      <c r="AE121">
        <v>0.09</v>
      </c>
    </row>
    <row r="122" spans="12:31" ht="15" x14ac:dyDescent="0.2">
      <c r="L122" s="150" t="e">
        <f t="shared" si="43"/>
        <v>#VALUE!</v>
      </c>
      <c r="M122">
        <v>0.1</v>
      </c>
      <c r="N122" s="150" t="e">
        <f t="shared" si="44"/>
        <v>#VALUE!</v>
      </c>
      <c r="O122">
        <v>0.1</v>
      </c>
      <c r="P122" s="150" t="e">
        <f t="shared" si="45"/>
        <v>#VALUE!</v>
      </c>
      <c r="Q122">
        <v>0.1</v>
      </c>
      <c r="R122" s="150" t="e">
        <f t="shared" si="46"/>
        <v>#VALUE!</v>
      </c>
      <c r="S122">
        <v>0.1</v>
      </c>
      <c r="T122" s="150" t="e">
        <f t="shared" si="47"/>
        <v>#VALUE!</v>
      </c>
      <c r="U122">
        <v>0.1</v>
      </c>
      <c r="V122" s="150" t="e">
        <f t="shared" si="48"/>
        <v>#VALUE!</v>
      </c>
      <c r="W122">
        <v>0.1</v>
      </c>
      <c r="X122" s="153" t="e">
        <f t="shared" si="49"/>
        <v>#VALUE!</v>
      </c>
      <c r="Y122">
        <v>0.1</v>
      </c>
      <c r="Z122" s="150" t="e">
        <f t="shared" si="50"/>
        <v>#VALUE!</v>
      </c>
      <c r="AA122">
        <v>0.1</v>
      </c>
      <c r="AB122" s="150" t="e">
        <f t="shared" si="51"/>
        <v>#VALUE!</v>
      </c>
      <c r="AC122">
        <v>0.1</v>
      </c>
      <c r="AD122" s="150" t="e">
        <f t="shared" si="52"/>
        <v>#VALUE!</v>
      </c>
      <c r="AE122">
        <v>0.1</v>
      </c>
    </row>
    <row r="123" spans="12:31" ht="15" x14ac:dyDescent="0.2">
      <c r="L123" s="150" t="e">
        <f t="shared" si="43"/>
        <v>#VALUE!</v>
      </c>
      <c r="M123">
        <v>0.11</v>
      </c>
      <c r="N123" s="150" t="e">
        <f t="shared" si="44"/>
        <v>#VALUE!</v>
      </c>
      <c r="O123">
        <v>0.11</v>
      </c>
      <c r="P123" s="150" t="e">
        <f t="shared" si="45"/>
        <v>#VALUE!</v>
      </c>
      <c r="Q123">
        <v>0.11</v>
      </c>
      <c r="R123" s="150" t="e">
        <f t="shared" si="46"/>
        <v>#VALUE!</v>
      </c>
      <c r="S123">
        <v>0.11</v>
      </c>
      <c r="T123" s="150" t="e">
        <f t="shared" si="47"/>
        <v>#VALUE!</v>
      </c>
      <c r="U123">
        <v>0.11</v>
      </c>
      <c r="V123" s="150" t="e">
        <f t="shared" si="48"/>
        <v>#VALUE!</v>
      </c>
      <c r="W123">
        <v>0.11</v>
      </c>
      <c r="X123" s="153" t="e">
        <f t="shared" si="49"/>
        <v>#VALUE!</v>
      </c>
      <c r="Y123">
        <v>0.11</v>
      </c>
      <c r="Z123" s="150" t="e">
        <f t="shared" si="50"/>
        <v>#VALUE!</v>
      </c>
      <c r="AA123">
        <v>0.11</v>
      </c>
      <c r="AB123" s="150" t="e">
        <f t="shared" si="51"/>
        <v>#VALUE!</v>
      </c>
      <c r="AC123">
        <v>0.11</v>
      </c>
      <c r="AD123" s="150" t="e">
        <f t="shared" si="52"/>
        <v>#VALUE!</v>
      </c>
      <c r="AE123">
        <v>0.11</v>
      </c>
    </row>
    <row r="124" spans="12:31" ht="15" x14ac:dyDescent="0.2">
      <c r="L124" s="150" t="e">
        <f t="shared" si="43"/>
        <v>#VALUE!</v>
      </c>
      <c r="M124">
        <v>0.12</v>
      </c>
      <c r="N124" s="150" t="e">
        <f t="shared" si="44"/>
        <v>#VALUE!</v>
      </c>
      <c r="O124">
        <v>0.12</v>
      </c>
      <c r="P124" s="150" t="e">
        <f t="shared" si="45"/>
        <v>#VALUE!</v>
      </c>
      <c r="Q124">
        <v>0.12</v>
      </c>
      <c r="R124" s="150" t="e">
        <f t="shared" si="46"/>
        <v>#VALUE!</v>
      </c>
      <c r="S124">
        <v>0.12</v>
      </c>
      <c r="T124" s="150" t="e">
        <f t="shared" si="47"/>
        <v>#VALUE!</v>
      </c>
      <c r="U124">
        <v>0.12</v>
      </c>
      <c r="V124" s="150" t="e">
        <f t="shared" si="48"/>
        <v>#VALUE!</v>
      </c>
      <c r="W124">
        <v>0.12</v>
      </c>
      <c r="X124" s="153" t="e">
        <f t="shared" si="49"/>
        <v>#VALUE!</v>
      </c>
      <c r="Y124">
        <v>0.12</v>
      </c>
      <c r="Z124" s="150" t="e">
        <f t="shared" si="50"/>
        <v>#VALUE!</v>
      </c>
      <c r="AA124">
        <v>0.12</v>
      </c>
      <c r="AB124" s="150" t="e">
        <f t="shared" si="51"/>
        <v>#VALUE!</v>
      </c>
      <c r="AC124">
        <v>0.12</v>
      </c>
      <c r="AD124" s="150" t="e">
        <f t="shared" si="52"/>
        <v>#VALUE!</v>
      </c>
      <c r="AE124">
        <v>0.12</v>
      </c>
    </row>
    <row r="125" spans="12:31" ht="15" x14ac:dyDescent="0.2">
      <c r="L125" s="150" t="e">
        <f t="shared" si="43"/>
        <v>#VALUE!</v>
      </c>
      <c r="M125" s="66">
        <v>0.13</v>
      </c>
      <c r="N125" s="150" t="e">
        <f t="shared" si="44"/>
        <v>#VALUE!</v>
      </c>
      <c r="O125" s="66">
        <v>0.13</v>
      </c>
      <c r="P125" s="150" t="e">
        <f t="shared" si="45"/>
        <v>#VALUE!</v>
      </c>
      <c r="Q125" s="66">
        <v>0.13</v>
      </c>
      <c r="R125" s="150" t="e">
        <f t="shared" si="46"/>
        <v>#VALUE!</v>
      </c>
      <c r="S125" s="66">
        <v>0.13</v>
      </c>
      <c r="T125" s="150" t="e">
        <f t="shared" si="47"/>
        <v>#VALUE!</v>
      </c>
      <c r="U125" s="66">
        <v>0.13</v>
      </c>
      <c r="V125" s="150" t="e">
        <f t="shared" si="48"/>
        <v>#VALUE!</v>
      </c>
      <c r="W125" s="66">
        <v>0.13</v>
      </c>
      <c r="X125" s="153" t="e">
        <f t="shared" si="49"/>
        <v>#VALUE!</v>
      </c>
      <c r="Y125" s="66">
        <v>0.13</v>
      </c>
      <c r="Z125" s="150" t="e">
        <f t="shared" si="50"/>
        <v>#VALUE!</v>
      </c>
      <c r="AA125" s="66">
        <v>0.13</v>
      </c>
      <c r="AB125" s="150" t="e">
        <f t="shared" si="51"/>
        <v>#VALUE!</v>
      </c>
      <c r="AC125" s="66">
        <v>0.13</v>
      </c>
      <c r="AD125" s="150" t="e">
        <f t="shared" si="52"/>
        <v>#VALUE!</v>
      </c>
      <c r="AE125" s="66">
        <v>0.13</v>
      </c>
    </row>
    <row r="126" spans="12:31" ht="15" x14ac:dyDescent="0.2">
      <c r="L126" s="150" t="e">
        <f t="shared" si="43"/>
        <v>#VALUE!</v>
      </c>
      <c r="M126">
        <v>0.14000000000000001</v>
      </c>
      <c r="N126" s="150" t="e">
        <f t="shared" si="44"/>
        <v>#VALUE!</v>
      </c>
      <c r="O126">
        <v>0.14000000000000001</v>
      </c>
      <c r="P126" s="150" t="e">
        <f t="shared" si="45"/>
        <v>#VALUE!</v>
      </c>
      <c r="Q126">
        <v>0.14000000000000001</v>
      </c>
      <c r="R126" s="150" t="e">
        <f t="shared" si="46"/>
        <v>#VALUE!</v>
      </c>
      <c r="S126">
        <v>0.14000000000000001</v>
      </c>
      <c r="T126" s="150" t="e">
        <f t="shared" si="47"/>
        <v>#VALUE!</v>
      </c>
      <c r="U126">
        <v>0.14000000000000001</v>
      </c>
      <c r="V126" s="150" t="e">
        <f t="shared" si="48"/>
        <v>#VALUE!</v>
      </c>
      <c r="W126">
        <v>0.14000000000000001</v>
      </c>
      <c r="X126" s="153" t="e">
        <f t="shared" si="49"/>
        <v>#VALUE!</v>
      </c>
      <c r="Y126">
        <v>0.14000000000000001</v>
      </c>
      <c r="Z126" s="150" t="e">
        <f t="shared" si="50"/>
        <v>#VALUE!</v>
      </c>
      <c r="AA126">
        <v>0.14000000000000001</v>
      </c>
      <c r="AB126" s="150" t="e">
        <f t="shared" si="51"/>
        <v>#VALUE!</v>
      </c>
      <c r="AC126">
        <v>0.14000000000000001</v>
      </c>
      <c r="AD126" s="150" t="e">
        <f t="shared" si="52"/>
        <v>#VALUE!</v>
      </c>
      <c r="AE126">
        <v>0.14000000000000001</v>
      </c>
    </row>
    <row r="127" spans="12:31" ht="15" x14ac:dyDescent="0.2">
      <c r="L127" s="150" t="e">
        <f t="shared" si="43"/>
        <v>#VALUE!</v>
      </c>
      <c r="M127" s="66">
        <v>0.15</v>
      </c>
      <c r="N127" s="150" t="e">
        <f t="shared" si="44"/>
        <v>#VALUE!</v>
      </c>
      <c r="O127" s="66">
        <v>0.15</v>
      </c>
      <c r="P127" s="150" t="e">
        <f t="shared" si="45"/>
        <v>#VALUE!</v>
      </c>
      <c r="Q127" s="66">
        <v>0.15</v>
      </c>
      <c r="R127" s="150" t="e">
        <f t="shared" si="46"/>
        <v>#VALUE!</v>
      </c>
      <c r="S127" s="66">
        <v>0.15</v>
      </c>
      <c r="T127" s="150" t="e">
        <f t="shared" si="47"/>
        <v>#VALUE!</v>
      </c>
      <c r="U127" s="66">
        <v>0.15</v>
      </c>
      <c r="V127" s="150" t="e">
        <f t="shared" si="48"/>
        <v>#VALUE!</v>
      </c>
      <c r="W127" s="66">
        <v>0.15</v>
      </c>
      <c r="X127" s="153" t="e">
        <f t="shared" si="49"/>
        <v>#VALUE!</v>
      </c>
      <c r="Y127" s="66">
        <v>0.15</v>
      </c>
      <c r="Z127" s="150" t="e">
        <f t="shared" si="50"/>
        <v>#VALUE!</v>
      </c>
      <c r="AA127" s="66">
        <v>0.15</v>
      </c>
      <c r="AB127" s="150" t="e">
        <f t="shared" si="51"/>
        <v>#VALUE!</v>
      </c>
      <c r="AC127" s="66">
        <v>0.15</v>
      </c>
      <c r="AD127" s="150" t="e">
        <f t="shared" si="52"/>
        <v>#VALUE!</v>
      </c>
      <c r="AE127" s="66">
        <v>0.15</v>
      </c>
    </row>
    <row r="128" spans="12:31" ht="15" x14ac:dyDescent="0.2">
      <c r="L128" s="150" t="e">
        <f t="shared" si="43"/>
        <v>#VALUE!</v>
      </c>
      <c r="M128">
        <v>0.16</v>
      </c>
      <c r="N128" s="150" t="e">
        <f t="shared" si="44"/>
        <v>#VALUE!</v>
      </c>
      <c r="O128">
        <v>0.16</v>
      </c>
      <c r="P128" s="150" t="e">
        <f t="shared" si="45"/>
        <v>#VALUE!</v>
      </c>
      <c r="Q128">
        <v>0.16</v>
      </c>
      <c r="R128" s="150" t="e">
        <f t="shared" si="46"/>
        <v>#VALUE!</v>
      </c>
      <c r="S128">
        <v>0.16</v>
      </c>
      <c r="T128" s="150" t="e">
        <f t="shared" si="47"/>
        <v>#VALUE!</v>
      </c>
      <c r="U128">
        <v>0.16</v>
      </c>
      <c r="V128" s="150" t="e">
        <f t="shared" si="48"/>
        <v>#VALUE!</v>
      </c>
      <c r="W128">
        <v>0.16</v>
      </c>
      <c r="X128" s="153" t="e">
        <f t="shared" si="49"/>
        <v>#VALUE!</v>
      </c>
      <c r="Y128">
        <v>0.16</v>
      </c>
      <c r="Z128" s="150" t="e">
        <f t="shared" si="50"/>
        <v>#VALUE!</v>
      </c>
      <c r="AA128">
        <v>0.16</v>
      </c>
      <c r="AB128" s="150" t="e">
        <f t="shared" si="51"/>
        <v>#VALUE!</v>
      </c>
      <c r="AC128">
        <v>0.16</v>
      </c>
      <c r="AD128" s="150" t="e">
        <f t="shared" si="52"/>
        <v>#VALUE!</v>
      </c>
      <c r="AE128">
        <v>0.16</v>
      </c>
    </row>
    <row r="129" spans="12:31" ht="15" x14ac:dyDescent="0.2">
      <c r="L129" s="150" t="e">
        <f t="shared" si="43"/>
        <v>#VALUE!</v>
      </c>
      <c r="M129">
        <v>0.17</v>
      </c>
      <c r="N129" s="150" t="e">
        <f t="shared" si="44"/>
        <v>#VALUE!</v>
      </c>
      <c r="O129">
        <v>0.17</v>
      </c>
      <c r="P129" s="150" t="e">
        <f t="shared" si="45"/>
        <v>#VALUE!</v>
      </c>
      <c r="Q129">
        <v>0.17</v>
      </c>
      <c r="R129" s="150" t="e">
        <f t="shared" si="46"/>
        <v>#VALUE!</v>
      </c>
      <c r="S129">
        <v>0.17</v>
      </c>
      <c r="T129" s="150" t="e">
        <f t="shared" si="47"/>
        <v>#VALUE!</v>
      </c>
      <c r="U129">
        <v>0.17</v>
      </c>
      <c r="V129" s="150" t="e">
        <f t="shared" si="48"/>
        <v>#VALUE!</v>
      </c>
      <c r="W129">
        <v>0.17</v>
      </c>
      <c r="X129" s="153" t="e">
        <f t="shared" si="49"/>
        <v>#VALUE!</v>
      </c>
      <c r="Y129">
        <v>0.17</v>
      </c>
      <c r="Z129" s="150" t="e">
        <f t="shared" si="50"/>
        <v>#VALUE!</v>
      </c>
      <c r="AA129">
        <v>0.17</v>
      </c>
      <c r="AB129" s="150" t="e">
        <f t="shared" si="51"/>
        <v>#VALUE!</v>
      </c>
      <c r="AC129">
        <v>0.17</v>
      </c>
      <c r="AD129" s="150" t="e">
        <f t="shared" si="52"/>
        <v>#VALUE!</v>
      </c>
      <c r="AE129">
        <v>0.17</v>
      </c>
    </row>
    <row r="130" spans="12:31" ht="15" x14ac:dyDescent="0.2">
      <c r="L130" s="150" t="e">
        <f t="shared" si="43"/>
        <v>#VALUE!</v>
      </c>
      <c r="M130">
        <v>0.18</v>
      </c>
      <c r="N130" s="150" t="e">
        <f t="shared" si="44"/>
        <v>#VALUE!</v>
      </c>
      <c r="O130">
        <v>0.18</v>
      </c>
      <c r="P130" s="150" t="e">
        <f t="shared" si="45"/>
        <v>#VALUE!</v>
      </c>
      <c r="Q130">
        <v>0.18</v>
      </c>
      <c r="R130" s="150" t="e">
        <f t="shared" si="46"/>
        <v>#VALUE!</v>
      </c>
      <c r="S130">
        <v>0.18</v>
      </c>
      <c r="T130" s="150" t="e">
        <f t="shared" si="47"/>
        <v>#VALUE!</v>
      </c>
      <c r="U130">
        <v>0.18</v>
      </c>
      <c r="V130" s="150" t="e">
        <f t="shared" si="48"/>
        <v>#VALUE!</v>
      </c>
      <c r="W130">
        <v>0.18</v>
      </c>
      <c r="X130" s="153" t="e">
        <f t="shared" si="49"/>
        <v>#VALUE!</v>
      </c>
      <c r="Y130">
        <v>0.18</v>
      </c>
      <c r="Z130" s="150" t="e">
        <f t="shared" si="50"/>
        <v>#VALUE!</v>
      </c>
      <c r="AA130">
        <v>0.18</v>
      </c>
      <c r="AB130" s="150" t="e">
        <f t="shared" si="51"/>
        <v>#VALUE!</v>
      </c>
      <c r="AC130">
        <v>0.18</v>
      </c>
      <c r="AD130" s="150" t="e">
        <f t="shared" si="52"/>
        <v>#VALUE!</v>
      </c>
      <c r="AE130">
        <v>0.18</v>
      </c>
    </row>
    <row r="131" spans="12:31" ht="15" x14ac:dyDescent="0.2">
      <c r="L131" s="150" t="e">
        <f t="shared" si="43"/>
        <v>#VALUE!</v>
      </c>
      <c r="M131">
        <v>0.19</v>
      </c>
      <c r="N131" s="150" t="e">
        <f t="shared" si="44"/>
        <v>#VALUE!</v>
      </c>
      <c r="O131">
        <v>0.19</v>
      </c>
      <c r="P131" s="150" t="e">
        <f t="shared" si="45"/>
        <v>#VALUE!</v>
      </c>
      <c r="Q131">
        <v>0.19</v>
      </c>
      <c r="R131" s="150" t="e">
        <f t="shared" si="46"/>
        <v>#VALUE!</v>
      </c>
      <c r="S131">
        <v>0.19</v>
      </c>
      <c r="T131" s="150" t="e">
        <f t="shared" si="47"/>
        <v>#VALUE!</v>
      </c>
      <c r="U131">
        <v>0.19</v>
      </c>
      <c r="V131" s="150" t="e">
        <f t="shared" si="48"/>
        <v>#VALUE!</v>
      </c>
      <c r="W131">
        <v>0.19</v>
      </c>
      <c r="X131" s="153" t="e">
        <f t="shared" si="49"/>
        <v>#VALUE!</v>
      </c>
      <c r="Y131">
        <v>0.19</v>
      </c>
      <c r="Z131" s="150" t="e">
        <f t="shared" si="50"/>
        <v>#VALUE!</v>
      </c>
      <c r="AA131">
        <v>0.19</v>
      </c>
      <c r="AB131" s="150" t="e">
        <f t="shared" si="51"/>
        <v>#VALUE!</v>
      </c>
      <c r="AC131">
        <v>0.19</v>
      </c>
      <c r="AD131" s="150" t="e">
        <f t="shared" si="52"/>
        <v>#VALUE!</v>
      </c>
      <c r="AE131">
        <v>0.19</v>
      </c>
    </row>
    <row r="132" spans="12:31" ht="15" x14ac:dyDescent="0.2">
      <c r="L132" s="150" t="e">
        <f t="shared" si="43"/>
        <v>#VALUE!</v>
      </c>
      <c r="M132">
        <v>0.2</v>
      </c>
      <c r="N132" s="150" t="e">
        <f t="shared" si="44"/>
        <v>#VALUE!</v>
      </c>
      <c r="O132">
        <v>0.2</v>
      </c>
      <c r="P132" s="150" t="e">
        <f t="shared" si="45"/>
        <v>#VALUE!</v>
      </c>
      <c r="Q132">
        <v>0.2</v>
      </c>
      <c r="R132" s="150" t="e">
        <f t="shared" si="46"/>
        <v>#VALUE!</v>
      </c>
      <c r="S132">
        <v>0.2</v>
      </c>
      <c r="T132" s="150" t="e">
        <f t="shared" si="47"/>
        <v>#VALUE!</v>
      </c>
      <c r="U132">
        <v>0.2</v>
      </c>
      <c r="V132" s="150" t="e">
        <f t="shared" si="48"/>
        <v>#VALUE!</v>
      </c>
      <c r="W132">
        <v>0.2</v>
      </c>
      <c r="X132" s="153" t="e">
        <f t="shared" si="49"/>
        <v>#VALUE!</v>
      </c>
      <c r="Y132">
        <v>0.2</v>
      </c>
      <c r="Z132" s="150" t="e">
        <f t="shared" si="50"/>
        <v>#VALUE!</v>
      </c>
      <c r="AA132">
        <v>0.2</v>
      </c>
      <c r="AB132" s="150" t="e">
        <f t="shared" si="51"/>
        <v>#VALUE!</v>
      </c>
      <c r="AC132">
        <v>0.2</v>
      </c>
      <c r="AD132" s="150" t="e">
        <f t="shared" si="52"/>
        <v>#VALUE!</v>
      </c>
      <c r="AE132">
        <v>0.2</v>
      </c>
    </row>
    <row r="133" spans="12:31" ht="15" x14ac:dyDescent="0.2">
      <c r="L133" s="150" t="e">
        <f t="shared" si="43"/>
        <v>#VALUE!</v>
      </c>
      <c r="M133">
        <v>0.21</v>
      </c>
      <c r="N133" s="150" t="e">
        <f t="shared" si="44"/>
        <v>#VALUE!</v>
      </c>
      <c r="O133">
        <v>0.21</v>
      </c>
      <c r="P133" s="150" t="e">
        <f t="shared" si="45"/>
        <v>#VALUE!</v>
      </c>
      <c r="Q133">
        <v>0.21</v>
      </c>
      <c r="R133" s="150" t="e">
        <f t="shared" si="46"/>
        <v>#VALUE!</v>
      </c>
      <c r="S133">
        <v>0.21</v>
      </c>
      <c r="T133" s="150" t="e">
        <f t="shared" si="47"/>
        <v>#VALUE!</v>
      </c>
      <c r="U133">
        <v>0.21</v>
      </c>
      <c r="V133" s="150" t="e">
        <f t="shared" si="48"/>
        <v>#VALUE!</v>
      </c>
      <c r="W133">
        <v>0.21</v>
      </c>
      <c r="X133" s="153" t="e">
        <f t="shared" si="49"/>
        <v>#VALUE!</v>
      </c>
      <c r="Y133">
        <v>0.21</v>
      </c>
      <c r="Z133" s="150" t="e">
        <f t="shared" si="50"/>
        <v>#VALUE!</v>
      </c>
      <c r="AA133">
        <v>0.21</v>
      </c>
      <c r="AB133" s="150" t="e">
        <f t="shared" si="51"/>
        <v>#VALUE!</v>
      </c>
      <c r="AC133">
        <v>0.21</v>
      </c>
      <c r="AD133" s="150" t="e">
        <f t="shared" si="52"/>
        <v>#VALUE!</v>
      </c>
      <c r="AE133">
        <v>0.21</v>
      </c>
    </row>
    <row r="134" spans="12:31" ht="15" x14ac:dyDescent="0.2">
      <c r="L134" s="150" t="e">
        <f t="shared" si="43"/>
        <v>#VALUE!</v>
      </c>
      <c r="M134">
        <v>0.22</v>
      </c>
      <c r="N134" s="150" t="e">
        <f t="shared" si="44"/>
        <v>#VALUE!</v>
      </c>
      <c r="O134">
        <v>0.22</v>
      </c>
      <c r="P134" s="150" t="e">
        <f t="shared" si="45"/>
        <v>#VALUE!</v>
      </c>
      <c r="Q134">
        <v>0.22</v>
      </c>
      <c r="R134" s="150" t="e">
        <f t="shared" si="46"/>
        <v>#VALUE!</v>
      </c>
      <c r="S134">
        <v>0.22</v>
      </c>
      <c r="T134" s="150" t="e">
        <f t="shared" si="47"/>
        <v>#VALUE!</v>
      </c>
      <c r="U134">
        <v>0.22</v>
      </c>
      <c r="V134" s="150" t="e">
        <f t="shared" si="48"/>
        <v>#VALUE!</v>
      </c>
      <c r="W134">
        <v>0.22</v>
      </c>
      <c r="X134" s="153" t="e">
        <f t="shared" si="49"/>
        <v>#VALUE!</v>
      </c>
      <c r="Y134">
        <v>0.22</v>
      </c>
      <c r="Z134" s="150" t="e">
        <f t="shared" si="50"/>
        <v>#VALUE!</v>
      </c>
      <c r="AA134">
        <v>0.22</v>
      </c>
      <c r="AB134" s="150" t="e">
        <f t="shared" si="51"/>
        <v>#VALUE!</v>
      </c>
      <c r="AC134">
        <v>0.22</v>
      </c>
      <c r="AD134" s="150" t="e">
        <f t="shared" si="52"/>
        <v>#VALUE!</v>
      </c>
      <c r="AE134">
        <v>0.22</v>
      </c>
    </row>
    <row r="135" spans="12:31" ht="15" x14ac:dyDescent="0.2">
      <c r="L135" s="150" t="e">
        <f t="shared" si="43"/>
        <v>#VALUE!</v>
      </c>
      <c r="M135">
        <v>0.23</v>
      </c>
      <c r="N135" s="150" t="e">
        <f t="shared" si="44"/>
        <v>#VALUE!</v>
      </c>
      <c r="O135">
        <v>0.23</v>
      </c>
      <c r="P135" s="150" t="e">
        <f t="shared" si="45"/>
        <v>#VALUE!</v>
      </c>
      <c r="Q135">
        <v>0.23</v>
      </c>
      <c r="R135" s="150" t="e">
        <f t="shared" si="46"/>
        <v>#VALUE!</v>
      </c>
      <c r="S135">
        <v>0.23</v>
      </c>
      <c r="T135" s="150" t="e">
        <f t="shared" si="47"/>
        <v>#VALUE!</v>
      </c>
      <c r="U135">
        <v>0.23</v>
      </c>
      <c r="V135" s="150" t="e">
        <f t="shared" si="48"/>
        <v>#VALUE!</v>
      </c>
      <c r="W135">
        <v>0.23</v>
      </c>
      <c r="X135" s="153" t="e">
        <f t="shared" si="49"/>
        <v>#VALUE!</v>
      </c>
      <c r="Y135">
        <v>0.23</v>
      </c>
      <c r="Z135" s="150" t="e">
        <f t="shared" si="50"/>
        <v>#VALUE!</v>
      </c>
      <c r="AA135">
        <v>0.23</v>
      </c>
      <c r="AB135" s="150" t="e">
        <f t="shared" si="51"/>
        <v>#VALUE!</v>
      </c>
      <c r="AC135">
        <v>0.23</v>
      </c>
      <c r="AD135" s="150" t="e">
        <f t="shared" si="52"/>
        <v>#VALUE!</v>
      </c>
      <c r="AE135">
        <v>0.23</v>
      </c>
    </row>
    <row r="136" spans="12:31" ht="15" x14ac:dyDescent="0.2">
      <c r="L136" s="150" t="e">
        <f t="shared" si="43"/>
        <v>#VALUE!</v>
      </c>
      <c r="M136">
        <v>0.24</v>
      </c>
      <c r="N136" s="150" t="e">
        <f t="shared" si="44"/>
        <v>#VALUE!</v>
      </c>
      <c r="O136">
        <v>0.24</v>
      </c>
      <c r="P136" s="150" t="e">
        <f t="shared" si="45"/>
        <v>#VALUE!</v>
      </c>
      <c r="Q136">
        <v>0.24</v>
      </c>
      <c r="R136" s="150" t="e">
        <f t="shared" si="46"/>
        <v>#VALUE!</v>
      </c>
      <c r="S136">
        <v>0.24</v>
      </c>
      <c r="T136" s="150" t="e">
        <f t="shared" si="47"/>
        <v>#VALUE!</v>
      </c>
      <c r="U136">
        <v>0.24</v>
      </c>
      <c r="V136" s="150" t="e">
        <f t="shared" si="48"/>
        <v>#VALUE!</v>
      </c>
      <c r="W136">
        <v>0.24</v>
      </c>
      <c r="X136" s="153" t="e">
        <f t="shared" si="49"/>
        <v>#VALUE!</v>
      </c>
      <c r="Y136">
        <v>0.24</v>
      </c>
      <c r="Z136" s="150" t="e">
        <f t="shared" si="50"/>
        <v>#VALUE!</v>
      </c>
      <c r="AA136">
        <v>0.24</v>
      </c>
      <c r="AB136" s="150" t="e">
        <f t="shared" si="51"/>
        <v>#VALUE!</v>
      </c>
      <c r="AC136">
        <v>0.24</v>
      </c>
      <c r="AD136" s="150" t="e">
        <f t="shared" si="52"/>
        <v>#VALUE!</v>
      </c>
      <c r="AE136">
        <v>0.24</v>
      </c>
    </row>
    <row r="137" spans="12:31" ht="15" x14ac:dyDescent="0.2">
      <c r="L137" s="150" t="e">
        <f t="shared" si="43"/>
        <v>#VALUE!</v>
      </c>
      <c r="M137">
        <v>0.25</v>
      </c>
      <c r="N137" s="150" t="e">
        <f t="shared" si="44"/>
        <v>#VALUE!</v>
      </c>
      <c r="O137">
        <v>0.25</v>
      </c>
      <c r="P137" s="150" t="e">
        <f t="shared" si="45"/>
        <v>#VALUE!</v>
      </c>
      <c r="Q137">
        <v>0.25</v>
      </c>
      <c r="R137" s="150" t="e">
        <f t="shared" si="46"/>
        <v>#VALUE!</v>
      </c>
      <c r="S137">
        <v>0.25</v>
      </c>
      <c r="T137" s="150" t="e">
        <f t="shared" si="47"/>
        <v>#VALUE!</v>
      </c>
      <c r="U137">
        <v>0.25</v>
      </c>
      <c r="V137" s="150" t="e">
        <f t="shared" si="48"/>
        <v>#VALUE!</v>
      </c>
      <c r="W137">
        <v>0.25</v>
      </c>
      <c r="X137" s="153" t="e">
        <f t="shared" si="49"/>
        <v>#VALUE!</v>
      </c>
      <c r="Y137">
        <v>0.25</v>
      </c>
      <c r="Z137" s="150" t="e">
        <f t="shared" si="50"/>
        <v>#VALUE!</v>
      </c>
      <c r="AA137">
        <v>0.25</v>
      </c>
      <c r="AB137" s="150" t="e">
        <f t="shared" si="51"/>
        <v>#VALUE!</v>
      </c>
      <c r="AC137">
        <v>0.25</v>
      </c>
      <c r="AD137" s="150" t="e">
        <f t="shared" si="52"/>
        <v>#VALUE!</v>
      </c>
      <c r="AE137">
        <v>0.25</v>
      </c>
    </row>
    <row r="138" spans="12:31" ht="15" x14ac:dyDescent="0.2">
      <c r="L138" s="150" t="e">
        <f t="shared" si="43"/>
        <v>#VALUE!</v>
      </c>
      <c r="M138">
        <v>0.26</v>
      </c>
      <c r="N138" s="150" t="e">
        <f t="shared" si="44"/>
        <v>#VALUE!</v>
      </c>
      <c r="O138">
        <v>0.26</v>
      </c>
      <c r="P138" s="150" t="e">
        <f t="shared" si="45"/>
        <v>#VALUE!</v>
      </c>
      <c r="Q138">
        <v>0.26</v>
      </c>
      <c r="R138" s="150" t="e">
        <f t="shared" si="46"/>
        <v>#VALUE!</v>
      </c>
      <c r="S138">
        <v>0.26</v>
      </c>
      <c r="T138" s="150" t="e">
        <f t="shared" si="47"/>
        <v>#VALUE!</v>
      </c>
      <c r="U138">
        <v>0.26</v>
      </c>
      <c r="V138" s="150" t="e">
        <f t="shared" si="48"/>
        <v>#VALUE!</v>
      </c>
      <c r="W138">
        <v>0.26</v>
      </c>
      <c r="X138" s="153" t="e">
        <f t="shared" si="49"/>
        <v>#VALUE!</v>
      </c>
      <c r="Y138">
        <v>0.26</v>
      </c>
      <c r="Z138" s="150" t="e">
        <f t="shared" si="50"/>
        <v>#VALUE!</v>
      </c>
      <c r="AA138">
        <v>0.26</v>
      </c>
      <c r="AB138" s="150" t="e">
        <f t="shared" si="51"/>
        <v>#VALUE!</v>
      </c>
      <c r="AC138">
        <v>0.26</v>
      </c>
      <c r="AD138" s="150" t="e">
        <f t="shared" si="52"/>
        <v>#VALUE!</v>
      </c>
      <c r="AE138">
        <v>0.26</v>
      </c>
    </row>
    <row r="139" spans="12:31" ht="15" x14ac:dyDescent="0.2">
      <c r="L139" s="150" t="e">
        <f t="shared" si="43"/>
        <v>#VALUE!</v>
      </c>
      <c r="M139">
        <v>0.27</v>
      </c>
      <c r="N139" s="150" t="e">
        <f t="shared" si="44"/>
        <v>#VALUE!</v>
      </c>
      <c r="O139">
        <v>0.27</v>
      </c>
      <c r="P139" s="150" t="e">
        <f t="shared" si="45"/>
        <v>#VALUE!</v>
      </c>
      <c r="Q139">
        <v>0.27</v>
      </c>
      <c r="R139" s="150" t="e">
        <f t="shared" si="46"/>
        <v>#VALUE!</v>
      </c>
      <c r="S139">
        <v>0.27</v>
      </c>
      <c r="T139" s="150" t="e">
        <f t="shared" si="47"/>
        <v>#VALUE!</v>
      </c>
      <c r="U139">
        <v>0.27</v>
      </c>
      <c r="V139" s="150" t="e">
        <f t="shared" si="48"/>
        <v>#VALUE!</v>
      </c>
      <c r="W139">
        <v>0.27</v>
      </c>
      <c r="X139" s="153" t="e">
        <f t="shared" si="49"/>
        <v>#VALUE!</v>
      </c>
      <c r="Y139">
        <v>0.27</v>
      </c>
      <c r="Z139" s="150" t="e">
        <f t="shared" si="50"/>
        <v>#VALUE!</v>
      </c>
      <c r="AA139">
        <v>0.27</v>
      </c>
      <c r="AB139" s="150" t="e">
        <f t="shared" si="51"/>
        <v>#VALUE!</v>
      </c>
      <c r="AC139">
        <v>0.27</v>
      </c>
      <c r="AD139" s="150" t="e">
        <f t="shared" si="52"/>
        <v>#VALUE!</v>
      </c>
      <c r="AE139">
        <v>0.27</v>
      </c>
    </row>
    <row r="140" spans="12:31" ht="15" x14ac:dyDescent="0.2">
      <c r="L140" s="150" t="e">
        <f t="shared" si="43"/>
        <v>#VALUE!</v>
      </c>
      <c r="M140">
        <v>0.28000000000000003</v>
      </c>
      <c r="N140" s="150" t="e">
        <f t="shared" si="44"/>
        <v>#VALUE!</v>
      </c>
      <c r="O140">
        <v>0.28000000000000003</v>
      </c>
      <c r="P140" s="150" t="e">
        <f t="shared" si="45"/>
        <v>#VALUE!</v>
      </c>
      <c r="Q140">
        <v>0.28000000000000003</v>
      </c>
      <c r="R140" s="150" t="e">
        <f t="shared" si="46"/>
        <v>#VALUE!</v>
      </c>
      <c r="S140">
        <v>0.28000000000000003</v>
      </c>
      <c r="T140" s="150" t="e">
        <f t="shared" si="47"/>
        <v>#VALUE!</v>
      </c>
      <c r="U140">
        <v>0.28000000000000003</v>
      </c>
      <c r="V140" s="150" t="e">
        <f t="shared" si="48"/>
        <v>#VALUE!</v>
      </c>
      <c r="W140">
        <v>0.28000000000000003</v>
      </c>
      <c r="X140" s="153" t="e">
        <f t="shared" si="49"/>
        <v>#VALUE!</v>
      </c>
      <c r="Y140">
        <v>0.28000000000000003</v>
      </c>
      <c r="Z140" s="150" t="e">
        <f t="shared" si="50"/>
        <v>#VALUE!</v>
      </c>
      <c r="AA140">
        <v>0.28000000000000003</v>
      </c>
      <c r="AB140" s="150" t="e">
        <f t="shared" si="51"/>
        <v>#VALUE!</v>
      </c>
      <c r="AC140">
        <v>0.28000000000000003</v>
      </c>
      <c r="AD140" s="150" t="e">
        <f t="shared" si="52"/>
        <v>#VALUE!</v>
      </c>
      <c r="AE140">
        <v>0.28000000000000003</v>
      </c>
    </row>
    <row r="141" spans="12:31" ht="15" x14ac:dyDescent="0.2">
      <c r="L141" s="150" t="e">
        <f t="shared" si="43"/>
        <v>#VALUE!</v>
      </c>
      <c r="M141">
        <v>0.28999999999999998</v>
      </c>
      <c r="N141" s="150" t="e">
        <f t="shared" si="44"/>
        <v>#VALUE!</v>
      </c>
      <c r="O141">
        <v>0.28999999999999998</v>
      </c>
      <c r="P141" s="150" t="e">
        <f t="shared" si="45"/>
        <v>#VALUE!</v>
      </c>
      <c r="Q141">
        <v>0.28999999999999998</v>
      </c>
      <c r="R141" s="150" t="e">
        <f t="shared" si="46"/>
        <v>#VALUE!</v>
      </c>
      <c r="S141">
        <v>0.28999999999999998</v>
      </c>
      <c r="T141" s="150" t="e">
        <f t="shared" si="47"/>
        <v>#VALUE!</v>
      </c>
      <c r="U141">
        <v>0.28999999999999998</v>
      </c>
      <c r="V141" s="150" t="e">
        <f t="shared" si="48"/>
        <v>#VALUE!</v>
      </c>
      <c r="W141">
        <v>0.28999999999999998</v>
      </c>
      <c r="X141" s="153" t="e">
        <f t="shared" si="49"/>
        <v>#VALUE!</v>
      </c>
      <c r="Y141">
        <v>0.28999999999999998</v>
      </c>
      <c r="Z141" s="150" t="e">
        <f t="shared" si="50"/>
        <v>#VALUE!</v>
      </c>
      <c r="AA141">
        <v>0.28999999999999998</v>
      </c>
      <c r="AB141" s="150" t="e">
        <f t="shared" si="51"/>
        <v>#VALUE!</v>
      </c>
      <c r="AC141">
        <v>0.28999999999999998</v>
      </c>
      <c r="AD141" s="150" t="e">
        <f t="shared" si="52"/>
        <v>#VALUE!</v>
      </c>
      <c r="AE141">
        <v>0.28999999999999998</v>
      </c>
    </row>
    <row r="142" spans="12:31" ht="15" x14ac:dyDescent="0.2">
      <c r="L142" s="150" t="e">
        <f t="shared" si="43"/>
        <v>#VALUE!</v>
      </c>
      <c r="M142">
        <v>0.3</v>
      </c>
      <c r="N142" s="150" t="e">
        <f t="shared" si="44"/>
        <v>#VALUE!</v>
      </c>
      <c r="O142">
        <v>0.3</v>
      </c>
      <c r="P142" s="150" t="e">
        <f t="shared" si="45"/>
        <v>#VALUE!</v>
      </c>
      <c r="Q142">
        <v>0.3</v>
      </c>
      <c r="R142" s="150" t="e">
        <f t="shared" si="46"/>
        <v>#VALUE!</v>
      </c>
      <c r="S142">
        <v>0.3</v>
      </c>
      <c r="T142" s="150" t="e">
        <f t="shared" si="47"/>
        <v>#VALUE!</v>
      </c>
      <c r="U142">
        <v>0.3</v>
      </c>
      <c r="V142" s="150" t="e">
        <f t="shared" si="48"/>
        <v>#VALUE!</v>
      </c>
      <c r="W142">
        <v>0.3</v>
      </c>
      <c r="X142" s="153" t="e">
        <f t="shared" si="49"/>
        <v>#VALUE!</v>
      </c>
      <c r="Y142">
        <v>0.3</v>
      </c>
      <c r="Z142" s="150" t="e">
        <f t="shared" si="50"/>
        <v>#VALUE!</v>
      </c>
      <c r="AA142">
        <v>0.3</v>
      </c>
      <c r="AB142" s="150" t="e">
        <f t="shared" si="51"/>
        <v>#VALUE!</v>
      </c>
      <c r="AC142">
        <v>0.3</v>
      </c>
      <c r="AD142" s="150" t="e">
        <f t="shared" si="52"/>
        <v>#VALUE!</v>
      </c>
      <c r="AE142">
        <v>0.3</v>
      </c>
    </row>
    <row r="143" spans="12:31" ht="15" x14ac:dyDescent="0.2">
      <c r="L143" s="150" t="e">
        <f t="shared" si="43"/>
        <v>#VALUE!</v>
      </c>
      <c r="M143">
        <v>0.31</v>
      </c>
      <c r="N143" s="150" t="e">
        <f t="shared" si="44"/>
        <v>#VALUE!</v>
      </c>
      <c r="O143">
        <v>0.31</v>
      </c>
      <c r="P143" s="150" t="e">
        <f t="shared" si="45"/>
        <v>#VALUE!</v>
      </c>
      <c r="Q143">
        <v>0.31</v>
      </c>
      <c r="R143" s="150" t="e">
        <f t="shared" si="46"/>
        <v>#VALUE!</v>
      </c>
      <c r="S143">
        <v>0.31</v>
      </c>
      <c r="T143" s="150" t="e">
        <f t="shared" si="47"/>
        <v>#VALUE!</v>
      </c>
      <c r="U143">
        <v>0.31</v>
      </c>
      <c r="V143" s="150" t="e">
        <f t="shared" si="48"/>
        <v>#VALUE!</v>
      </c>
      <c r="W143">
        <v>0.31</v>
      </c>
      <c r="X143" s="153" t="e">
        <f t="shared" si="49"/>
        <v>#VALUE!</v>
      </c>
      <c r="Y143">
        <v>0.31</v>
      </c>
      <c r="Z143" s="150" t="e">
        <f t="shared" si="50"/>
        <v>#VALUE!</v>
      </c>
      <c r="AA143">
        <v>0.31</v>
      </c>
      <c r="AB143" s="150" t="e">
        <f t="shared" si="51"/>
        <v>#VALUE!</v>
      </c>
      <c r="AC143">
        <v>0.31</v>
      </c>
      <c r="AD143" s="150" t="e">
        <f t="shared" si="52"/>
        <v>#VALUE!</v>
      </c>
      <c r="AE143">
        <v>0.31</v>
      </c>
    </row>
    <row r="144" spans="12:31" ht="15" x14ac:dyDescent="0.2">
      <c r="L144" s="150" t="e">
        <f t="shared" si="43"/>
        <v>#VALUE!</v>
      </c>
      <c r="M144">
        <v>0.32</v>
      </c>
      <c r="N144" s="150" t="e">
        <f t="shared" si="44"/>
        <v>#VALUE!</v>
      </c>
      <c r="O144">
        <v>0.32</v>
      </c>
      <c r="P144" s="150" t="e">
        <f t="shared" si="45"/>
        <v>#VALUE!</v>
      </c>
      <c r="Q144">
        <v>0.32</v>
      </c>
      <c r="R144" s="150" t="e">
        <f t="shared" si="46"/>
        <v>#VALUE!</v>
      </c>
      <c r="S144">
        <v>0.32</v>
      </c>
      <c r="T144" s="150" t="e">
        <f t="shared" si="47"/>
        <v>#VALUE!</v>
      </c>
      <c r="U144">
        <v>0.32</v>
      </c>
      <c r="V144" s="150" t="e">
        <f t="shared" si="48"/>
        <v>#VALUE!</v>
      </c>
      <c r="W144">
        <v>0.32</v>
      </c>
      <c r="X144" s="153" t="e">
        <f t="shared" si="49"/>
        <v>#VALUE!</v>
      </c>
      <c r="Y144">
        <v>0.32</v>
      </c>
      <c r="Z144" s="150" t="e">
        <f t="shared" si="50"/>
        <v>#VALUE!</v>
      </c>
      <c r="AA144">
        <v>0.32</v>
      </c>
      <c r="AB144" s="150" t="e">
        <f t="shared" si="51"/>
        <v>#VALUE!</v>
      </c>
      <c r="AC144">
        <v>0.32</v>
      </c>
      <c r="AD144" s="150" t="e">
        <f t="shared" si="52"/>
        <v>#VALUE!</v>
      </c>
      <c r="AE144">
        <v>0.32</v>
      </c>
    </row>
    <row r="145" spans="12:31" ht="15" x14ac:dyDescent="0.2">
      <c r="L145" s="150" t="e">
        <f t="shared" si="43"/>
        <v>#VALUE!</v>
      </c>
      <c r="M145">
        <v>0.33</v>
      </c>
      <c r="N145" s="150" t="e">
        <f t="shared" si="44"/>
        <v>#VALUE!</v>
      </c>
      <c r="O145">
        <v>0.33</v>
      </c>
      <c r="P145" s="150" t="e">
        <f t="shared" si="45"/>
        <v>#VALUE!</v>
      </c>
      <c r="Q145">
        <v>0.33</v>
      </c>
      <c r="R145" s="150" t="e">
        <f t="shared" si="46"/>
        <v>#VALUE!</v>
      </c>
      <c r="S145">
        <v>0.33</v>
      </c>
      <c r="T145" s="150" t="e">
        <f t="shared" si="47"/>
        <v>#VALUE!</v>
      </c>
      <c r="U145">
        <v>0.33</v>
      </c>
      <c r="V145" s="150" t="e">
        <f t="shared" si="48"/>
        <v>#VALUE!</v>
      </c>
      <c r="W145">
        <v>0.33</v>
      </c>
      <c r="X145" s="153" t="e">
        <f t="shared" si="49"/>
        <v>#VALUE!</v>
      </c>
      <c r="Y145">
        <v>0.33</v>
      </c>
      <c r="Z145" s="150" t="e">
        <f t="shared" si="50"/>
        <v>#VALUE!</v>
      </c>
      <c r="AA145">
        <v>0.33</v>
      </c>
      <c r="AB145" s="150" t="e">
        <f t="shared" si="51"/>
        <v>#VALUE!</v>
      </c>
      <c r="AC145">
        <v>0.33</v>
      </c>
      <c r="AD145" s="150" t="e">
        <f t="shared" si="52"/>
        <v>#VALUE!</v>
      </c>
      <c r="AE145">
        <v>0.33</v>
      </c>
    </row>
    <row r="146" spans="12:31" ht="15" x14ac:dyDescent="0.2">
      <c r="L146" s="150" t="e">
        <f t="shared" si="43"/>
        <v>#VALUE!</v>
      </c>
      <c r="M146">
        <v>0.34</v>
      </c>
      <c r="N146" s="150" t="e">
        <f t="shared" si="44"/>
        <v>#VALUE!</v>
      </c>
      <c r="O146">
        <v>0.34</v>
      </c>
      <c r="P146" s="150" t="e">
        <f t="shared" si="45"/>
        <v>#VALUE!</v>
      </c>
      <c r="Q146">
        <v>0.34</v>
      </c>
      <c r="R146" s="150" t="e">
        <f t="shared" si="46"/>
        <v>#VALUE!</v>
      </c>
      <c r="S146">
        <v>0.34</v>
      </c>
      <c r="T146" s="150" t="e">
        <f t="shared" si="47"/>
        <v>#VALUE!</v>
      </c>
      <c r="U146">
        <v>0.34</v>
      </c>
      <c r="V146" s="150" t="e">
        <f t="shared" si="48"/>
        <v>#VALUE!</v>
      </c>
      <c r="W146">
        <v>0.34</v>
      </c>
      <c r="X146" s="153" t="e">
        <f t="shared" si="49"/>
        <v>#VALUE!</v>
      </c>
      <c r="Y146">
        <v>0.34</v>
      </c>
      <c r="Z146" s="150" t="e">
        <f t="shared" si="50"/>
        <v>#VALUE!</v>
      </c>
      <c r="AA146">
        <v>0.34</v>
      </c>
      <c r="AB146" s="150" t="e">
        <f t="shared" si="51"/>
        <v>#VALUE!</v>
      </c>
      <c r="AC146">
        <v>0.34</v>
      </c>
      <c r="AD146" s="150" t="e">
        <f t="shared" si="52"/>
        <v>#VALUE!</v>
      </c>
      <c r="AE146">
        <v>0.34</v>
      </c>
    </row>
    <row r="147" spans="12:31" ht="15" x14ac:dyDescent="0.2">
      <c r="L147" s="150" t="e">
        <f t="shared" si="43"/>
        <v>#VALUE!</v>
      </c>
      <c r="M147">
        <v>0.35</v>
      </c>
      <c r="N147" s="150" t="e">
        <f t="shared" si="44"/>
        <v>#VALUE!</v>
      </c>
      <c r="O147">
        <v>0.35</v>
      </c>
      <c r="P147" s="150" t="e">
        <f t="shared" si="45"/>
        <v>#VALUE!</v>
      </c>
      <c r="Q147">
        <v>0.35</v>
      </c>
      <c r="R147" s="150" t="e">
        <f t="shared" si="46"/>
        <v>#VALUE!</v>
      </c>
      <c r="S147">
        <v>0.35</v>
      </c>
      <c r="T147" s="150" t="e">
        <f t="shared" si="47"/>
        <v>#VALUE!</v>
      </c>
      <c r="U147">
        <v>0.35</v>
      </c>
      <c r="V147" s="150" t="e">
        <f t="shared" si="48"/>
        <v>#VALUE!</v>
      </c>
      <c r="W147">
        <v>0.35</v>
      </c>
      <c r="X147" s="153" t="e">
        <f t="shared" si="49"/>
        <v>#VALUE!</v>
      </c>
      <c r="Y147">
        <v>0.35</v>
      </c>
      <c r="Z147" s="150" t="e">
        <f t="shared" si="50"/>
        <v>#VALUE!</v>
      </c>
      <c r="AA147">
        <v>0.35</v>
      </c>
      <c r="AB147" s="150" t="e">
        <f t="shared" si="51"/>
        <v>#VALUE!</v>
      </c>
      <c r="AC147">
        <v>0.35</v>
      </c>
      <c r="AD147" s="150" t="e">
        <f t="shared" si="52"/>
        <v>#VALUE!</v>
      </c>
      <c r="AE147">
        <v>0.35</v>
      </c>
    </row>
    <row r="148" spans="12:31" ht="15" x14ac:dyDescent="0.2">
      <c r="L148" s="150" t="e">
        <f t="shared" si="43"/>
        <v>#VALUE!</v>
      </c>
      <c r="M148">
        <v>0.36</v>
      </c>
      <c r="N148" s="150" t="e">
        <f t="shared" si="44"/>
        <v>#VALUE!</v>
      </c>
      <c r="O148">
        <v>0.36</v>
      </c>
      <c r="P148" s="150" t="e">
        <f t="shared" si="45"/>
        <v>#VALUE!</v>
      </c>
      <c r="Q148">
        <v>0.36</v>
      </c>
      <c r="R148" s="150" t="e">
        <f t="shared" si="46"/>
        <v>#VALUE!</v>
      </c>
      <c r="S148">
        <v>0.36</v>
      </c>
      <c r="T148" s="150" t="e">
        <f t="shared" si="47"/>
        <v>#VALUE!</v>
      </c>
      <c r="U148">
        <v>0.36</v>
      </c>
      <c r="V148" s="150" t="e">
        <f t="shared" si="48"/>
        <v>#VALUE!</v>
      </c>
      <c r="W148">
        <v>0.36</v>
      </c>
      <c r="X148" s="153" t="e">
        <f t="shared" si="49"/>
        <v>#VALUE!</v>
      </c>
      <c r="Y148">
        <v>0.36</v>
      </c>
      <c r="Z148" s="150" t="e">
        <f t="shared" si="50"/>
        <v>#VALUE!</v>
      </c>
      <c r="AA148">
        <v>0.36</v>
      </c>
      <c r="AB148" s="150" t="e">
        <f t="shared" si="51"/>
        <v>#VALUE!</v>
      </c>
      <c r="AC148">
        <v>0.36</v>
      </c>
      <c r="AD148" s="150" t="e">
        <f t="shared" si="52"/>
        <v>#VALUE!</v>
      </c>
      <c r="AE148">
        <v>0.36</v>
      </c>
    </row>
    <row r="149" spans="12:31" ht="15" x14ac:dyDescent="0.2">
      <c r="L149" s="150" t="e">
        <f t="shared" si="43"/>
        <v>#VALUE!</v>
      </c>
      <c r="M149">
        <v>0.37</v>
      </c>
      <c r="N149" s="150" t="e">
        <f t="shared" si="44"/>
        <v>#VALUE!</v>
      </c>
      <c r="O149">
        <v>0.37</v>
      </c>
      <c r="P149" s="150" t="e">
        <f t="shared" si="45"/>
        <v>#VALUE!</v>
      </c>
      <c r="Q149">
        <v>0.37</v>
      </c>
      <c r="R149" s="150" t="e">
        <f t="shared" si="46"/>
        <v>#VALUE!</v>
      </c>
      <c r="S149">
        <v>0.37</v>
      </c>
      <c r="T149" s="150" t="e">
        <f t="shared" si="47"/>
        <v>#VALUE!</v>
      </c>
      <c r="U149">
        <v>0.37</v>
      </c>
      <c r="V149" s="150" t="e">
        <f t="shared" si="48"/>
        <v>#VALUE!</v>
      </c>
      <c r="W149">
        <v>0.37</v>
      </c>
      <c r="X149" s="153" t="e">
        <f t="shared" si="49"/>
        <v>#VALUE!</v>
      </c>
      <c r="Y149">
        <v>0.37</v>
      </c>
      <c r="Z149" s="150" t="e">
        <f t="shared" si="50"/>
        <v>#VALUE!</v>
      </c>
      <c r="AA149">
        <v>0.37</v>
      </c>
      <c r="AB149" s="150" t="e">
        <f t="shared" si="51"/>
        <v>#VALUE!</v>
      </c>
      <c r="AC149">
        <v>0.37</v>
      </c>
      <c r="AD149" s="150" t="e">
        <f t="shared" si="52"/>
        <v>#VALUE!</v>
      </c>
      <c r="AE149">
        <v>0.37</v>
      </c>
    </row>
    <row r="150" spans="12:31" ht="15" x14ac:dyDescent="0.2">
      <c r="L150" s="150" t="e">
        <f t="shared" si="43"/>
        <v>#VALUE!</v>
      </c>
      <c r="M150">
        <v>0.38</v>
      </c>
      <c r="N150" s="150" t="e">
        <f t="shared" si="44"/>
        <v>#VALUE!</v>
      </c>
      <c r="O150">
        <v>0.38</v>
      </c>
      <c r="P150" s="150" t="e">
        <f t="shared" si="45"/>
        <v>#VALUE!</v>
      </c>
      <c r="Q150">
        <v>0.38</v>
      </c>
      <c r="R150" s="150" t="e">
        <f t="shared" si="46"/>
        <v>#VALUE!</v>
      </c>
      <c r="S150">
        <v>0.38</v>
      </c>
      <c r="T150" s="150" t="e">
        <f t="shared" si="47"/>
        <v>#VALUE!</v>
      </c>
      <c r="U150">
        <v>0.38</v>
      </c>
      <c r="V150" s="150" t="e">
        <f t="shared" si="48"/>
        <v>#VALUE!</v>
      </c>
      <c r="W150">
        <v>0.38</v>
      </c>
      <c r="X150" s="153" t="e">
        <f t="shared" si="49"/>
        <v>#VALUE!</v>
      </c>
      <c r="Y150">
        <v>0.38</v>
      </c>
      <c r="Z150" s="150" t="e">
        <f t="shared" si="50"/>
        <v>#VALUE!</v>
      </c>
      <c r="AA150">
        <v>0.38</v>
      </c>
      <c r="AB150" s="150" t="e">
        <f t="shared" si="51"/>
        <v>#VALUE!</v>
      </c>
      <c r="AC150">
        <v>0.38</v>
      </c>
      <c r="AD150" s="150" t="e">
        <f t="shared" si="52"/>
        <v>#VALUE!</v>
      </c>
      <c r="AE150">
        <v>0.38</v>
      </c>
    </row>
    <row r="151" spans="12:31" ht="15" x14ac:dyDescent="0.2">
      <c r="L151" s="150" t="e">
        <f t="shared" si="43"/>
        <v>#VALUE!</v>
      </c>
      <c r="M151">
        <v>0.39</v>
      </c>
      <c r="N151" s="150" t="e">
        <f t="shared" si="44"/>
        <v>#VALUE!</v>
      </c>
      <c r="O151">
        <v>0.39</v>
      </c>
      <c r="P151" s="150" t="e">
        <f t="shared" si="45"/>
        <v>#VALUE!</v>
      </c>
      <c r="Q151">
        <v>0.39</v>
      </c>
      <c r="R151" s="150" t="e">
        <f t="shared" si="46"/>
        <v>#VALUE!</v>
      </c>
      <c r="S151">
        <v>0.39</v>
      </c>
      <c r="T151" s="150" t="e">
        <f t="shared" si="47"/>
        <v>#VALUE!</v>
      </c>
      <c r="U151">
        <v>0.39</v>
      </c>
      <c r="V151" s="150" t="e">
        <f t="shared" si="48"/>
        <v>#VALUE!</v>
      </c>
      <c r="W151">
        <v>0.39</v>
      </c>
      <c r="X151" s="153" t="e">
        <f t="shared" si="49"/>
        <v>#VALUE!</v>
      </c>
      <c r="Y151">
        <v>0.39</v>
      </c>
      <c r="Z151" s="150" t="e">
        <f t="shared" si="50"/>
        <v>#VALUE!</v>
      </c>
      <c r="AA151">
        <v>0.39</v>
      </c>
      <c r="AB151" s="150" t="e">
        <f t="shared" si="51"/>
        <v>#VALUE!</v>
      </c>
      <c r="AC151">
        <v>0.39</v>
      </c>
      <c r="AD151" s="150" t="e">
        <f t="shared" si="52"/>
        <v>#VALUE!</v>
      </c>
      <c r="AE151">
        <v>0.39</v>
      </c>
    </row>
    <row r="152" spans="12:31" ht="15" x14ac:dyDescent="0.2">
      <c r="L152" s="150" t="e">
        <f t="shared" si="43"/>
        <v>#VALUE!</v>
      </c>
      <c r="M152">
        <v>0.4</v>
      </c>
      <c r="N152" s="150" t="e">
        <f t="shared" si="44"/>
        <v>#VALUE!</v>
      </c>
      <c r="O152">
        <v>0.4</v>
      </c>
      <c r="P152" s="150" t="e">
        <f t="shared" si="45"/>
        <v>#VALUE!</v>
      </c>
      <c r="Q152">
        <v>0.4</v>
      </c>
      <c r="R152" s="150" t="e">
        <f t="shared" si="46"/>
        <v>#VALUE!</v>
      </c>
      <c r="S152">
        <v>0.4</v>
      </c>
      <c r="T152" s="150" t="e">
        <f t="shared" si="47"/>
        <v>#VALUE!</v>
      </c>
      <c r="U152">
        <v>0.4</v>
      </c>
      <c r="V152" s="150" t="e">
        <f t="shared" si="48"/>
        <v>#VALUE!</v>
      </c>
      <c r="W152">
        <v>0.4</v>
      </c>
      <c r="X152" s="153" t="e">
        <f t="shared" si="49"/>
        <v>#VALUE!</v>
      </c>
      <c r="Y152">
        <v>0.4</v>
      </c>
      <c r="Z152" s="150" t="e">
        <f t="shared" si="50"/>
        <v>#VALUE!</v>
      </c>
      <c r="AA152">
        <v>0.4</v>
      </c>
      <c r="AB152" s="150" t="e">
        <f t="shared" si="51"/>
        <v>#VALUE!</v>
      </c>
      <c r="AC152">
        <v>0.4</v>
      </c>
      <c r="AD152" s="150" t="e">
        <f t="shared" si="52"/>
        <v>#VALUE!</v>
      </c>
      <c r="AE152">
        <v>0.4</v>
      </c>
    </row>
    <row r="153" spans="12:31" ht="15" x14ac:dyDescent="0.2">
      <c r="L153" s="150" t="e">
        <f t="shared" si="43"/>
        <v>#VALUE!</v>
      </c>
      <c r="M153">
        <v>0.41</v>
      </c>
      <c r="N153" s="150" t="e">
        <f t="shared" si="44"/>
        <v>#VALUE!</v>
      </c>
      <c r="O153">
        <v>0.41</v>
      </c>
      <c r="P153" s="150" t="e">
        <f t="shared" si="45"/>
        <v>#VALUE!</v>
      </c>
      <c r="Q153">
        <v>0.41</v>
      </c>
      <c r="R153" s="150" t="e">
        <f t="shared" si="46"/>
        <v>#VALUE!</v>
      </c>
      <c r="S153">
        <v>0.41</v>
      </c>
      <c r="T153" s="150" t="e">
        <f t="shared" si="47"/>
        <v>#VALUE!</v>
      </c>
      <c r="U153">
        <v>0.41</v>
      </c>
      <c r="V153" s="150" t="e">
        <f t="shared" si="48"/>
        <v>#VALUE!</v>
      </c>
      <c r="W153">
        <v>0.41</v>
      </c>
      <c r="X153" s="153" t="e">
        <f t="shared" si="49"/>
        <v>#VALUE!</v>
      </c>
      <c r="Y153">
        <v>0.41</v>
      </c>
      <c r="Z153" s="150" t="e">
        <f t="shared" si="50"/>
        <v>#VALUE!</v>
      </c>
      <c r="AA153">
        <v>0.41</v>
      </c>
      <c r="AB153" s="150" t="e">
        <f t="shared" si="51"/>
        <v>#VALUE!</v>
      </c>
      <c r="AC153">
        <v>0.41</v>
      </c>
      <c r="AD153" s="150" t="e">
        <f t="shared" si="52"/>
        <v>#VALUE!</v>
      </c>
      <c r="AE153">
        <v>0.41</v>
      </c>
    </row>
    <row r="154" spans="12:31" ht="15" x14ac:dyDescent="0.2">
      <c r="L154" s="150" t="e">
        <f t="shared" si="43"/>
        <v>#VALUE!</v>
      </c>
      <c r="M154">
        <v>0.42</v>
      </c>
      <c r="N154" s="150" t="e">
        <f t="shared" si="44"/>
        <v>#VALUE!</v>
      </c>
      <c r="O154">
        <v>0.42</v>
      </c>
      <c r="P154" s="150" t="e">
        <f t="shared" si="45"/>
        <v>#VALUE!</v>
      </c>
      <c r="Q154">
        <v>0.42</v>
      </c>
      <c r="R154" s="150" t="e">
        <f t="shared" si="46"/>
        <v>#VALUE!</v>
      </c>
      <c r="S154">
        <v>0.42</v>
      </c>
      <c r="T154" s="150" t="e">
        <f t="shared" si="47"/>
        <v>#VALUE!</v>
      </c>
      <c r="U154">
        <v>0.42</v>
      </c>
      <c r="V154" s="150" t="e">
        <f t="shared" si="48"/>
        <v>#VALUE!</v>
      </c>
      <c r="W154">
        <v>0.42</v>
      </c>
      <c r="X154" s="153" t="e">
        <f t="shared" si="49"/>
        <v>#VALUE!</v>
      </c>
      <c r="Y154">
        <v>0.42</v>
      </c>
      <c r="Z154" s="150" t="e">
        <f t="shared" si="50"/>
        <v>#VALUE!</v>
      </c>
      <c r="AA154">
        <v>0.42</v>
      </c>
      <c r="AB154" s="150" t="e">
        <f t="shared" si="51"/>
        <v>#VALUE!</v>
      </c>
      <c r="AC154">
        <v>0.42</v>
      </c>
      <c r="AD154" s="150" t="e">
        <f t="shared" si="52"/>
        <v>#VALUE!</v>
      </c>
      <c r="AE154">
        <v>0.42</v>
      </c>
    </row>
    <row r="155" spans="12:31" ht="15" x14ac:dyDescent="0.2">
      <c r="L155" s="150" t="e">
        <f t="shared" si="43"/>
        <v>#VALUE!</v>
      </c>
      <c r="M155">
        <v>0.43</v>
      </c>
      <c r="N155" s="150" t="e">
        <f t="shared" si="44"/>
        <v>#VALUE!</v>
      </c>
      <c r="O155">
        <v>0.43</v>
      </c>
      <c r="P155" s="150" t="e">
        <f t="shared" si="45"/>
        <v>#VALUE!</v>
      </c>
      <c r="Q155">
        <v>0.43</v>
      </c>
      <c r="R155" s="150" t="e">
        <f t="shared" si="46"/>
        <v>#VALUE!</v>
      </c>
      <c r="S155">
        <v>0.43</v>
      </c>
      <c r="T155" s="150" t="e">
        <f t="shared" si="47"/>
        <v>#VALUE!</v>
      </c>
      <c r="U155">
        <v>0.43</v>
      </c>
      <c r="V155" s="150" t="e">
        <f t="shared" si="48"/>
        <v>#VALUE!</v>
      </c>
      <c r="W155">
        <v>0.43</v>
      </c>
      <c r="X155" s="153" t="e">
        <f t="shared" si="49"/>
        <v>#VALUE!</v>
      </c>
      <c r="Y155">
        <v>0.43</v>
      </c>
      <c r="Z155" s="150" t="e">
        <f t="shared" si="50"/>
        <v>#VALUE!</v>
      </c>
      <c r="AA155">
        <v>0.43</v>
      </c>
      <c r="AB155" s="150" t="e">
        <f t="shared" si="51"/>
        <v>#VALUE!</v>
      </c>
      <c r="AC155">
        <v>0.43</v>
      </c>
      <c r="AD155" s="150" t="e">
        <f t="shared" si="52"/>
        <v>#VALUE!</v>
      </c>
      <c r="AE155">
        <v>0.43</v>
      </c>
    </row>
    <row r="156" spans="12:31" ht="15" x14ac:dyDescent="0.2">
      <c r="L156" s="150" t="e">
        <f t="shared" si="43"/>
        <v>#VALUE!</v>
      </c>
      <c r="M156">
        <v>0.44</v>
      </c>
      <c r="N156" s="150" t="e">
        <f t="shared" si="44"/>
        <v>#VALUE!</v>
      </c>
      <c r="O156">
        <v>0.44</v>
      </c>
      <c r="P156" s="150" t="e">
        <f t="shared" si="45"/>
        <v>#VALUE!</v>
      </c>
      <c r="Q156">
        <v>0.44</v>
      </c>
      <c r="R156" s="150" t="e">
        <f t="shared" si="46"/>
        <v>#VALUE!</v>
      </c>
      <c r="S156">
        <v>0.44</v>
      </c>
      <c r="T156" s="150" t="e">
        <f t="shared" si="47"/>
        <v>#VALUE!</v>
      </c>
      <c r="U156">
        <v>0.44</v>
      </c>
      <c r="V156" s="150" t="e">
        <f t="shared" si="48"/>
        <v>#VALUE!</v>
      </c>
      <c r="W156">
        <v>0.44</v>
      </c>
      <c r="X156" s="153" t="e">
        <f t="shared" si="49"/>
        <v>#VALUE!</v>
      </c>
      <c r="Y156">
        <v>0.44</v>
      </c>
      <c r="Z156" s="150" t="e">
        <f t="shared" si="50"/>
        <v>#VALUE!</v>
      </c>
      <c r="AA156">
        <v>0.44</v>
      </c>
      <c r="AB156" s="150" t="e">
        <f t="shared" si="51"/>
        <v>#VALUE!</v>
      </c>
      <c r="AC156">
        <v>0.44</v>
      </c>
      <c r="AD156" s="150" t="e">
        <f t="shared" si="52"/>
        <v>#VALUE!</v>
      </c>
      <c r="AE156">
        <v>0.44</v>
      </c>
    </row>
    <row r="157" spans="12:31" ht="15" x14ac:dyDescent="0.2">
      <c r="L157" s="150" t="e">
        <f t="shared" si="43"/>
        <v>#VALUE!</v>
      </c>
      <c r="M157">
        <v>0.45</v>
      </c>
      <c r="N157" s="150" t="e">
        <f t="shared" si="44"/>
        <v>#VALUE!</v>
      </c>
      <c r="O157">
        <v>0.45</v>
      </c>
      <c r="P157" s="150" t="e">
        <f t="shared" si="45"/>
        <v>#VALUE!</v>
      </c>
      <c r="Q157">
        <v>0.45</v>
      </c>
      <c r="R157" s="150" t="e">
        <f t="shared" si="46"/>
        <v>#VALUE!</v>
      </c>
      <c r="S157">
        <v>0.45</v>
      </c>
      <c r="T157" s="150" t="e">
        <f t="shared" si="47"/>
        <v>#VALUE!</v>
      </c>
      <c r="U157">
        <v>0.45</v>
      </c>
      <c r="V157" s="150" t="e">
        <f t="shared" si="48"/>
        <v>#VALUE!</v>
      </c>
      <c r="W157">
        <v>0.45</v>
      </c>
      <c r="X157" s="153" t="e">
        <f t="shared" si="49"/>
        <v>#VALUE!</v>
      </c>
      <c r="Y157">
        <v>0.45</v>
      </c>
      <c r="Z157" s="150" t="e">
        <f t="shared" si="50"/>
        <v>#VALUE!</v>
      </c>
      <c r="AA157">
        <v>0.45</v>
      </c>
      <c r="AB157" s="150" t="e">
        <f t="shared" si="51"/>
        <v>#VALUE!</v>
      </c>
      <c r="AC157">
        <v>0.45</v>
      </c>
      <c r="AD157" s="150" t="e">
        <f t="shared" si="52"/>
        <v>#VALUE!</v>
      </c>
      <c r="AE157">
        <v>0.45</v>
      </c>
    </row>
    <row r="158" spans="12:31" ht="15" x14ac:dyDescent="0.2">
      <c r="L158" s="150" t="e">
        <f t="shared" si="43"/>
        <v>#VALUE!</v>
      </c>
      <c r="M158">
        <v>0.46</v>
      </c>
      <c r="N158" s="150" t="e">
        <f t="shared" si="44"/>
        <v>#VALUE!</v>
      </c>
      <c r="O158">
        <v>0.46</v>
      </c>
      <c r="P158" s="150" t="e">
        <f t="shared" si="45"/>
        <v>#VALUE!</v>
      </c>
      <c r="Q158">
        <v>0.46</v>
      </c>
      <c r="R158" s="150" t="e">
        <f t="shared" si="46"/>
        <v>#VALUE!</v>
      </c>
      <c r="S158">
        <v>0.46</v>
      </c>
      <c r="T158" s="150" t="e">
        <f t="shared" si="47"/>
        <v>#VALUE!</v>
      </c>
      <c r="U158">
        <v>0.46</v>
      </c>
      <c r="V158" s="150" t="e">
        <f t="shared" si="48"/>
        <v>#VALUE!</v>
      </c>
      <c r="W158">
        <v>0.46</v>
      </c>
      <c r="X158" s="153" t="e">
        <f t="shared" si="49"/>
        <v>#VALUE!</v>
      </c>
      <c r="Y158">
        <v>0.46</v>
      </c>
      <c r="Z158" s="150" t="e">
        <f t="shared" si="50"/>
        <v>#VALUE!</v>
      </c>
      <c r="AA158">
        <v>0.46</v>
      </c>
      <c r="AB158" s="150" t="e">
        <f t="shared" si="51"/>
        <v>#VALUE!</v>
      </c>
      <c r="AC158">
        <v>0.46</v>
      </c>
      <c r="AD158" s="150" t="e">
        <f t="shared" si="52"/>
        <v>#VALUE!</v>
      </c>
      <c r="AE158">
        <v>0.46</v>
      </c>
    </row>
    <row r="159" spans="12:31" ht="15" x14ac:dyDescent="0.2">
      <c r="L159" s="150" t="e">
        <f t="shared" si="43"/>
        <v>#VALUE!</v>
      </c>
      <c r="M159">
        <v>0.47</v>
      </c>
      <c r="N159" s="150" t="e">
        <f t="shared" si="44"/>
        <v>#VALUE!</v>
      </c>
      <c r="O159">
        <v>0.47</v>
      </c>
      <c r="P159" s="150" t="e">
        <f t="shared" si="45"/>
        <v>#VALUE!</v>
      </c>
      <c r="Q159">
        <v>0.47</v>
      </c>
      <c r="R159" s="150" t="e">
        <f t="shared" si="46"/>
        <v>#VALUE!</v>
      </c>
      <c r="S159">
        <v>0.47</v>
      </c>
      <c r="T159" s="150" t="e">
        <f t="shared" si="47"/>
        <v>#VALUE!</v>
      </c>
      <c r="U159">
        <v>0.47</v>
      </c>
      <c r="V159" s="150" t="e">
        <f t="shared" si="48"/>
        <v>#VALUE!</v>
      </c>
      <c r="W159">
        <v>0.47</v>
      </c>
      <c r="X159" s="153" t="e">
        <f t="shared" si="49"/>
        <v>#VALUE!</v>
      </c>
      <c r="Y159">
        <v>0.47</v>
      </c>
      <c r="Z159" s="150" t="e">
        <f t="shared" si="50"/>
        <v>#VALUE!</v>
      </c>
      <c r="AA159">
        <v>0.47</v>
      </c>
      <c r="AB159" s="150" t="e">
        <f t="shared" si="51"/>
        <v>#VALUE!</v>
      </c>
      <c r="AC159">
        <v>0.47</v>
      </c>
      <c r="AD159" s="150" t="e">
        <f t="shared" si="52"/>
        <v>#VALUE!</v>
      </c>
      <c r="AE159">
        <v>0.47</v>
      </c>
    </row>
    <row r="160" spans="12:31" ht="15" x14ac:dyDescent="0.2">
      <c r="L160" s="150" t="e">
        <f t="shared" si="43"/>
        <v>#VALUE!</v>
      </c>
      <c r="M160">
        <v>0.48</v>
      </c>
      <c r="N160" s="150" t="e">
        <f t="shared" si="44"/>
        <v>#VALUE!</v>
      </c>
      <c r="O160">
        <v>0.48</v>
      </c>
      <c r="P160" s="150" t="e">
        <f t="shared" si="45"/>
        <v>#VALUE!</v>
      </c>
      <c r="Q160">
        <v>0.48</v>
      </c>
      <c r="R160" s="150" t="e">
        <f t="shared" si="46"/>
        <v>#VALUE!</v>
      </c>
      <c r="S160">
        <v>0.48</v>
      </c>
      <c r="T160" s="150" t="e">
        <f t="shared" si="47"/>
        <v>#VALUE!</v>
      </c>
      <c r="U160">
        <v>0.48</v>
      </c>
      <c r="V160" s="150" t="e">
        <f t="shared" si="48"/>
        <v>#VALUE!</v>
      </c>
      <c r="W160">
        <v>0.48</v>
      </c>
      <c r="X160" s="153" t="e">
        <f t="shared" si="49"/>
        <v>#VALUE!</v>
      </c>
      <c r="Y160">
        <v>0.48</v>
      </c>
      <c r="Z160" s="150" t="e">
        <f t="shared" si="50"/>
        <v>#VALUE!</v>
      </c>
      <c r="AA160">
        <v>0.48</v>
      </c>
      <c r="AB160" s="150" t="e">
        <f t="shared" si="51"/>
        <v>#VALUE!</v>
      </c>
      <c r="AC160">
        <v>0.48</v>
      </c>
      <c r="AD160" s="150" t="e">
        <f t="shared" si="52"/>
        <v>#VALUE!</v>
      </c>
      <c r="AE160">
        <v>0.48</v>
      </c>
    </row>
    <row r="161" spans="12:31" ht="15" x14ac:dyDescent="0.2">
      <c r="L161" s="150" t="e">
        <f t="shared" si="43"/>
        <v>#VALUE!</v>
      </c>
      <c r="M161">
        <v>0.49</v>
      </c>
      <c r="N161" s="150" t="e">
        <f t="shared" si="44"/>
        <v>#VALUE!</v>
      </c>
      <c r="O161">
        <v>0.49</v>
      </c>
      <c r="P161" s="150" t="e">
        <f t="shared" si="45"/>
        <v>#VALUE!</v>
      </c>
      <c r="Q161">
        <v>0.49</v>
      </c>
      <c r="R161" s="150" t="e">
        <f t="shared" si="46"/>
        <v>#VALUE!</v>
      </c>
      <c r="S161">
        <v>0.49</v>
      </c>
      <c r="T161" s="150" t="e">
        <f t="shared" si="47"/>
        <v>#VALUE!</v>
      </c>
      <c r="U161">
        <v>0.49</v>
      </c>
      <c r="V161" s="150" t="e">
        <f t="shared" si="48"/>
        <v>#VALUE!</v>
      </c>
      <c r="W161">
        <v>0.49</v>
      </c>
      <c r="X161" s="153" t="e">
        <f t="shared" si="49"/>
        <v>#VALUE!</v>
      </c>
      <c r="Y161">
        <v>0.49</v>
      </c>
      <c r="Z161" s="150" t="e">
        <f t="shared" si="50"/>
        <v>#VALUE!</v>
      </c>
      <c r="AA161">
        <v>0.49</v>
      </c>
      <c r="AB161" s="150" t="e">
        <f t="shared" si="51"/>
        <v>#VALUE!</v>
      </c>
      <c r="AC161">
        <v>0.49</v>
      </c>
      <c r="AD161" s="150" t="e">
        <f t="shared" si="52"/>
        <v>#VALUE!</v>
      </c>
      <c r="AE161">
        <v>0.49</v>
      </c>
    </row>
    <row r="162" spans="12:31" ht="15" x14ac:dyDescent="0.2">
      <c r="L162" s="150" t="e">
        <f t="shared" si="43"/>
        <v>#VALUE!</v>
      </c>
      <c r="M162">
        <v>0.5</v>
      </c>
      <c r="N162" s="150" t="e">
        <f t="shared" si="44"/>
        <v>#VALUE!</v>
      </c>
      <c r="O162">
        <v>0.5</v>
      </c>
      <c r="P162" s="150" t="e">
        <f t="shared" si="45"/>
        <v>#VALUE!</v>
      </c>
      <c r="Q162">
        <v>0.5</v>
      </c>
      <c r="R162" s="150" t="e">
        <f t="shared" si="46"/>
        <v>#VALUE!</v>
      </c>
      <c r="S162">
        <v>0.5</v>
      </c>
      <c r="T162" s="150" t="e">
        <f t="shared" si="47"/>
        <v>#VALUE!</v>
      </c>
      <c r="U162">
        <v>0.5</v>
      </c>
      <c r="V162" s="150" t="e">
        <f t="shared" si="48"/>
        <v>#VALUE!</v>
      </c>
      <c r="W162">
        <v>0.5</v>
      </c>
      <c r="X162" s="153" t="e">
        <f t="shared" si="49"/>
        <v>#VALUE!</v>
      </c>
      <c r="Y162">
        <v>0.5</v>
      </c>
      <c r="Z162" s="150" t="e">
        <f t="shared" si="50"/>
        <v>#VALUE!</v>
      </c>
      <c r="AA162">
        <v>0.5</v>
      </c>
      <c r="AB162" s="150" t="e">
        <f t="shared" si="51"/>
        <v>#VALUE!</v>
      </c>
      <c r="AC162">
        <v>0.5</v>
      </c>
      <c r="AD162" s="150" t="e">
        <f t="shared" si="52"/>
        <v>#VALUE!</v>
      </c>
      <c r="AE162">
        <v>0.5</v>
      </c>
    </row>
    <row r="163" spans="12:31" ht="15" x14ac:dyDescent="0.2">
      <c r="L163" s="150" t="e">
        <f t="shared" si="43"/>
        <v>#VALUE!</v>
      </c>
      <c r="M163">
        <v>0.51</v>
      </c>
      <c r="N163" s="150" t="e">
        <f t="shared" si="44"/>
        <v>#VALUE!</v>
      </c>
      <c r="O163">
        <v>0.51</v>
      </c>
      <c r="P163" s="150" t="e">
        <f t="shared" si="45"/>
        <v>#VALUE!</v>
      </c>
      <c r="Q163">
        <v>0.51</v>
      </c>
      <c r="R163" s="150" t="e">
        <f t="shared" si="46"/>
        <v>#VALUE!</v>
      </c>
      <c r="S163">
        <v>0.51</v>
      </c>
      <c r="T163" s="150" t="e">
        <f t="shared" si="47"/>
        <v>#VALUE!</v>
      </c>
      <c r="U163">
        <v>0.51</v>
      </c>
      <c r="V163" s="150" t="e">
        <f t="shared" si="48"/>
        <v>#VALUE!</v>
      </c>
      <c r="W163">
        <v>0.51</v>
      </c>
      <c r="X163" s="153" t="e">
        <f t="shared" si="49"/>
        <v>#VALUE!</v>
      </c>
      <c r="Y163">
        <v>0.51</v>
      </c>
      <c r="Z163" s="150" t="e">
        <f t="shared" si="50"/>
        <v>#VALUE!</v>
      </c>
      <c r="AA163">
        <v>0.51</v>
      </c>
      <c r="AB163" s="150" t="e">
        <f t="shared" si="51"/>
        <v>#VALUE!</v>
      </c>
      <c r="AC163">
        <v>0.51</v>
      </c>
      <c r="AD163" s="150" t="e">
        <f t="shared" si="52"/>
        <v>#VALUE!</v>
      </c>
      <c r="AE163">
        <v>0.51</v>
      </c>
    </row>
    <row r="164" spans="12:31" ht="15" x14ac:dyDescent="0.2">
      <c r="L164" s="150" t="e">
        <f t="shared" si="43"/>
        <v>#VALUE!</v>
      </c>
      <c r="M164">
        <v>0.52</v>
      </c>
      <c r="N164" s="150" t="e">
        <f t="shared" si="44"/>
        <v>#VALUE!</v>
      </c>
      <c r="O164">
        <v>0.52</v>
      </c>
      <c r="P164" s="150" t="e">
        <f t="shared" si="45"/>
        <v>#VALUE!</v>
      </c>
      <c r="Q164">
        <v>0.52</v>
      </c>
      <c r="R164" s="150" t="e">
        <f t="shared" si="46"/>
        <v>#VALUE!</v>
      </c>
      <c r="S164">
        <v>0.52</v>
      </c>
      <c r="T164" s="150" t="e">
        <f t="shared" si="47"/>
        <v>#VALUE!</v>
      </c>
      <c r="U164">
        <v>0.52</v>
      </c>
      <c r="V164" s="150" t="e">
        <f t="shared" si="48"/>
        <v>#VALUE!</v>
      </c>
      <c r="W164">
        <v>0.52</v>
      </c>
      <c r="X164" s="153" t="e">
        <f t="shared" si="49"/>
        <v>#VALUE!</v>
      </c>
      <c r="Y164">
        <v>0.52</v>
      </c>
      <c r="Z164" s="150" t="e">
        <f t="shared" si="50"/>
        <v>#VALUE!</v>
      </c>
      <c r="AA164">
        <v>0.52</v>
      </c>
      <c r="AB164" s="150" t="e">
        <f t="shared" si="51"/>
        <v>#VALUE!</v>
      </c>
      <c r="AC164">
        <v>0.52</v>
      </c>
      <c r="AD164" s="150" t="e">
        <f t="shared" si="52"/>
        <v>#VALUE!</v>
      </c>
      <c r="AE164">
        <v>0.52</v>
      </c>
    </row>
    <row r="165" spans="12:31" ht="15" x14ac:dyDescent="0.2">
      <c r="L165" s="150" t="e">
        <f t="shared" si="43"/>
        <v>#VALUE!</v>
      </c>
      <c r="M165">
        <v>0.53</v>
      </c>
      <c r="N165" s="150" t="e">
        <f t="shared" si="44"/>
        <v>#VALUE!</v>
      </c>
      <c r="O165">
        <v>0.53</v>
      </c>
      <c r="P165" s="150" t="e">
        <f t="shared" si="45"/>
        <v>#VALUE!</v>
      </c>
      <c r="Q165">
        <v>0.53</v>
      </c>
      <c r="R165" s="150" t="e">
        <f t="shared" si="46"/>
        <v>#VALUE!</v>
      </c>
      <c r="S165">
        <v>0.53</v>
      </c>
      <c r="T165" s="150" t="e">
        <f t="shared" si="47"/>
        <v>#VALUE!</v>
      </c>
      <c r="U165">
        <v>0.53</v>
      </c>
      <c r="V165" s="150" t="e">
        <f t="shared" si="48"/>
        <v>#VALUE!</v>
      </c>
      <c r="W165">
        <v>0.53</v>
      </c>
      <c r="X165" s="153" t="e">
        <f t="shared" si="49"/>
        <v>#VALUE!</v>
      </c>
      <c r="Y165">
        <v>0.53</v>
      </c>
      <c r="Z165" s="150" t="e">
        <f t="shared" si="50"/>
        <v>#VALUE!</v>
      </c>
      <c r="AA165">
        <v>0.53</v>
      </c>
      <c r="AB165" s="150" t="e">
        <f t="shared" si="51"/>
        <v>#VALUE!</v>
      </c>
      <c r="AC165">
        <v>0.53</v>
      </c>
      <c r="AD165" s="150" t="e">
        <f t="shared" si="52"/>
        <v>#VALUE!</v>
      </c>
      <c r="AE165">
        <v>0.53</v>
      </c>
    </row>
    <row r="166" spans="12:31" ht="15" x14ac:dyDescent="0.2">
      <c r="L166" s="150" t="e">
        <f t="shared" si="43"/>
        <v>#VALUE!</v>
      </c>
      <c r="M166">
        <v>0.54</v>
      </c>
      <c r="N166" s="150" t="e">
        <f t="shared" si="44"/>
        <v>#VALUE!</v>
      </c>
      <c r="O166">
        <v>0.54</v>
      </c>
      <c r="P166" s="150" t="e">
        <f t="shared" si="45"/>
        <v>#VALUE!</v>
      </c>
      <c r="Q166">
        <v>0.54</v>
      </c>
      <c r="R166" s="150" t="e">
        <f t="shared" si="46"/>
        <v>#VALUE!</v>
      </c>
      <c r="S166">
        <v>0.54</v>
      </c>
      <c r="T166" s="150" t="e">
        <f t="shared" si="47"/>
        <v>#VALUE!</v>
      </c>
      <c r="U166">
        <v>0.54</v>
      </c>
      <c r="V166" s="150" t="e">
        <f t="shared" si="48"/>
        <v>#VALUE!</v>
      </c>
      <c r="W166">
        <v>0.54</v>
      </c>
      <c r="X166" s="153" t="e">
        <f t="shared" si="49"/>
        <v>#VALUE!</v>
      </c>
      <c r="Y166">
        <v>0.54</v>
      </c>
      <c r="Z166" s="150" t="e">
        <f t="shared" si="50"/>
        <v>#VALUE!</v>
      </c>
      <c r="AA166">
        <v>0.54</v>
      </c>
      <c r="AB166" s="150" t="e">
        <f t="shared" si="51"/>
        <v>#VALUE!</v>
      </c>
      <c r="AC166">
        <v>0.54</v>
      </c>
      <c r="AD166" s="150" t="e">
        <f t="shared" si="52"/>
        <v>#VALUE!</v>
      </c>
      <c r="AE166">
        <v>0.54</v>
      </c>
    </row>
    <row r="167" spans="12:31" ht="15" x14ac:dyDescent="0.2">
      <c r="L167" s="150" t="e">
        <f t="shared" si="43"/>
        <v>#VALUE!</v>
      </c>
      <c r="M167">
        <v>0.55000000000000004</v>
      </c>
      <c r="N167" s="150" t="e">
        <f t="shared" si="44"/>
        <v>#VALUE!</v>
      </c>
      <c r="O167">
        <v>0.55000000000000004</v>
      </c>
      <c r="P167" s="150" t="e">
        <f t="shared" si="45"/>
        <v>#VALUE!</v>
      </c>
      <c r="Q167">
        <v>0.55000000000000004</v>
      </c>
      <c r="R167" s="150" t="e">
        <f t="shared" si="46"/>
        <v>#VALUE!</v>
      </c>
      <c r="S167">
        <v>0.55000000000000004</v>
      </c>
      <c r="T167" s="150" t="e">
        <f t="shared" si="47"/>
        <v>#VALUE!</v>
      </c>
      <c r="U167">
        <v>0.55000000000000004</v>
      </c>
      <c r="V167" s="150" t="e">
        <f t="shared" si="48"/>
        <v>#VALUE!</v>
      </c>
      <c r="W167">
        <v>0.55000000000000004</v>
      </c>
      <c r="X167" s="153" t="e">
        <f t="shared" si="49"/>
        <v>#VALUE!</v>
      </c>
      <c r="Y167">
        <v>0.55000000000000004</v>
      </c>
      <c r="Z167" s="150" t="e">
        <f t="shared" si="50"/>
        <v>#VALUE!</v>
      </c>
      <c r="AA167">
        <v>0.55000000000000004</v>
      </c>
      <c r="AB167" s="150" t="e">
        <f t="shared" si="51"/>
        <v>#VALUE!</v>
      </c>
      <c r="AC167">
        <v>0.55000000000000004</v>
      </c>
      <c r="AD167" s="150" t="e">
        <f t="shared" si="52"/>
        <v>#VALUE!</v>
      </c>
      <c r="AE167">
        <v>0.55000000000000004</v>
      </c>
    </row>
    <row r="168" spans="12:31" ht="15" x14ac:dyDescent="0.2">
      <c r="L168" s="150" t="e">
        <f t="shared" si="43"/>
        <v>#VALUE!</v>
      </c>
      <c r="M168">
        <v>0.56000000000000005</v>
      </c>
      <c r="N168" s="150" t="e">
        <f t="shared" si="44"/>
        <v>#VALUE!</v>
      </c>
      <c r="O168">
        <v>0.56000000000000005</v>
      </c>
      <c r="P168" s="150" t="e">
        <f t="shared" si="45"/>
        <v>#VALUE!</v>
      </c>
      <c r="Q168">
        <v>0.56000000000000005</v>
      </c>
      <c r="R168" s="150" t="e">
        <f t="shared" si="46"/>
        <v>#VALUE!</v>
      </c>
      <c r="S168">
        <v>0.56000000000000005</v>
      </c>
      <c r="T168" s="150" t="e">
        <f t="shared" si="47"/>
        <v>#VALUE!</v>
      </c>
      <c r="U168">
        <v>0.56000000000000005</v>
      </c>
      <c r="V168" s="150" t="e">
        <f t="shared" si="48"/>
        <v>#VALUE!</v>
      </c>
      <c r="W168">
        <v>0.56000000000000005</v>
      </c>
      <c r="X168" s="153" t="e">
        <f t="shared" si="49"/>
        <v>#VALUE!</v>
      </c>
      <c r="Y168">
        <v>0.56000000000000005</v>
      </c>
      <c r="Z168" s="150" t="e">
        <f t="shared" si="50"/>
        <v>#VALUE!</v>
      </c>
      <c r="AA168">
        <v>0.56000000000000005</v>
      </c>
      <c r="AB168" s="150" t="e">
        <f t="shared" si="51"/>
        <v>#VALUE!</v>
      </c>
      <c r="AC168">
        <v>0.56000000000000005</v>
      </c>
      <c r="AD168" s="150" t="e">
        <f t="shared" si="52"/>
        <v>#VALUE!</v>
      </c>
      <c r="AE168">
        <v>0.56000000000000005</v>
      </c>
    </row>
    <row r="169" spans="12:31" ht="15" x14ac:dyDescent="0.2">
      <c r="L169" s="150" t="e">
        <f t="shared" si="43"/>
        <v>#VALUE!</v>
      </c>
      <c r="M169">
        <v>0.56999999999999995</v>
      </c>
      <c r="N169" s="150" t="e">
        <f t="shared" si="44"/>
        <v>#VALUE!</v>
      </c>
      <c r="O169">
        <v>0.56999999999999995</v>
      </c>
      <c r="P169" s="150" t="e">
        <f t="shared" si="45"/>
        <v>#VALUE!</v>
      </c>
      <c r="Q169">
        <v>0.56999999999999995</v>
      </c>
      <c r="R169" s="150" t="e">
        <f t="shared" si="46"/>
        <v>#VALUE!</v>
      </c>
      <c r="S169">
        <v>0.56999999999999995</v>
      </c>
      <c r="T169" s="150" t="e">
        <f t="shared" si="47"/>
        <v>#VALUE!</v>
      </c>
      <c r="U169">
        <v>0.56999999999999995</v>
      </c>
      <c r="V169" s="150" t="e">
        <f t="shared" si="48"/>
        <v>#VALUE!</v>
      </c>
      <c r="W169">
        <v>0.56999999999999995</v>
      </c>
      <c r="X169" s="153" t="e">
        <f t="shared" si="49"/>
        <v>#VALUE!</v>
      </c>
      <c r="Y169">
        <v>0.56999999999999995</v>
      </c>
      <c r="Z169" s="150" t="e">
        <f t="shared" si="50"/>
        <v>#VALUE!</v>
      </c>
      <c r="AA169">
        <v>0.56999999999999995</v>
      </c>
      <c r="AB169" s="150" t="e">
        <f t="shared" si="51"/>
        <v>#VALUE!</v>
      </c>
      <c r="AC169">
        <v>0.56999999999999995</v>
      </c>
      <c r="AD169" s="150" t="e">
        <f t="shared" si="52"/>
        <v>#VALUE!</v>
      </c>
      <c r="AE169">
        <v>0.56999999999999995</v>
      </c>
    </row>
    <row r="170" spans="12:31" ht="15" x14ac:dyDescent="0.2">
      <c r="L170" s="150" t="e">
        <f t="shared" si="43"/>
        <v>#VALUE!</v>
      </c>
      <c r="M170">
        <v>0.57999999999999996</v>
      </c>
      <c r="N170" s="150" t="e">
        <f t="shared" si="44"/>
        <v>#VALUE!</v>
      </c>
      <c r="O170">
        <v>0.57999999999999996</v>
      </c>
      <c r="P170" s="150" t="e">
        <f t="shared" si="45"/>
        <v>#VALUE!</v>
      </c>
      <c r="Q170">
        <v>0.57999999999999996</v>
      </c>
      <c r="R170" s="150" t="e">
        <f t="shared" si="46"/>
        <v>#VALUE!</v>
      </c>
      <c r="S170">
        <v>0.57999999999999996</v>
      </c>
      <c r="T170" s="150" t="e">
        <f t="shared" si="47"/>
        <v>#VALUE!</v>
      </c>
      <c r="U170">
        <v>0.57999999999999996</v>
      </c>
      <c r="V170" s="150" t="e">
        <f t="shared" si="48"/>
        <v>#VALUE!</v>
      </c>
      <c r="W170">
        <v>0.57999999999999996</v>
      </c>
      <c r="X170" s="153" t="e">
        <f t="shared" si="49"/>
        <v>#VALUE!</v>
      </c>
      <c r="Y170">
        <v>0.57999999999999996</v>
      </c>
      <c r="Z170" s="150" t="e">
        <f t="shared" si="50"/>
        <v>#VALUE!</v>
      </c>
      <c r="AA170">
        <v>0.57999999999999996</v>
      </c>
      <c r="AB170" s="150" t="e">
        <f t="shared" si="51"/>
        <v>#VALUE!</v>
      </c>
      <c r="AC170">
        <v>0.57999999999999996</v>
      </c>
      <c r="AD170" s="150" t="e">
        <f t="shared" si="52"/>
        <v>#VALUE!</v>
      </c>
      <c r="AE170">
        <v>0.57999999999999996</v>
      </c>
    </row>
    <row r="171" spans="12:31" ht="15" x14ac:dyDescent="0.2">
      <c r="L171" s="150" t="e">
        <f t="shared" si="43"/>
        <v>#VALUE!</v>
      </c>
      <c r="M171">
        <v>0.59</v>
      </c>
      <c r="N171" s="150" t="e">
        <f t="shared" si="44"/>
        <v>#VALUE!</v>
      </c>
      <c r="O171">
        <v>0.59</v>
      </c>
      <c r="P171" s="150" t="e">
        <f t="shared" si="45"/>
        <v>#VALUE!</v>
      </c>
      <c r="Q171">
        <v>0.59</v>
      </c>
      <c r="R171" s="150" t="e">
        <f t="shared" si="46"/>
        <v>#VALUE!</v>
      </c>
      <c r="S171">
        <v>0.59</v>
      </c>
      <c r="T171" s="150" t="e">
        <f t="shared" si="47"/>
        <v>#VALUE!</v>
      </c>
      <c r="U171">
        <v>0.59</v>
      </c>
      <c r="V171" s="150" t="e">
        <f t="shared" si="48"/>
        <v>#VALUE!</v>
      </c>
      <c r="W171">
        <v>0.59</v>
      </c>
      <c r="X171" s="153" t="e">
        <f t="shared" si="49"/>
        <v>#VALUE!</v>
      </c>
      <c r="Y171">
        <v>0.59</v>
      </c>
      <c r="Z171" s="150" t="e">
        <f t="shared" si="50"/>
        <v>#VALUE!</v>
      </c>
      <c r="AA171">
        <v>0.59</v>
      </c>
      <c r="AB171" s="150" t="e">
        <f t="shared" si="51"/>
        <v>#VALUE!</v>
      </c>
      <c r="AC171">
        <v>0.59</v>
      </c>
      <c r="AD171" s="150" t="e">
        <f t="shared" si="52"/>
        <v>#VALUE!</v>
      </c>
      <c r="AE171">
        <v>0.59</v>
      </c>
    </row>
    <row r="172" spans="12:31" ht="15" x14ac:dyDescent="0.2">
      <c r="L172" s="150" t="e">
        <f t="shared" si="43"/>
        <v>#VALUE!</v>
      </c>
      <c r="M172">
        <v>0.6</v>
      </c>
      <c r="N172" s="150" t="e">
        <f t="shared" si="44"/>
        <v>#VALUE!</v>
      </c>
      <c r="O172">
        <v>0.6</v>
      </c>
      <c r="P172" s="150" t="e">
        <f t="shared" si="45"/>
        <v>#VALUE!</v>
      </c>
      <c r="Q172">
        <v>0.6</v>
      </c>
      <c r="R172" s="150" t="e">
        <f t="shared" si="46"/>
        <v>#VALUE!</v>
      </c>
      <c r="S172">
        <v>0.6</v>
      </c>
      <c r="T172" s="150" t="e">
        <f t="shared" si="47"/>
        <v>#VALUE!</v>
      </c>
      <c r="U172">
        <v>0.6</v>
      </c>
      <c r="V172" s="150" t="e">
        <f t="shared" si="48"/>
        <v>#VALUE!</v>
      </c>
      <c r="W172">
        <v>0.6</v>
      </c>
      <c r="X172" s="153" t="e">
        <f t="shared" si="49"/>
        <v>#VALUE!</v>
      </c>
      <c r="Y172">
        <v>0.6</v>
      </c>
      <c r="Z172" s="150" t="e">
        <f t="shared" si="50"/>
        <v>#VALUE!</v>
      </c>
      <c r="AA172">
        <v>0.6</v>
      </c>
      <c r="AB172" s="150" t="e">
        <f t="shared" si="51"/>
        <v>#VALUE!</v>
      </c>
      <c r="AC172">
        <v>0.6</v>
      </c>
      <c r="AD172" s="150" t="e">
        <f t="shared" si="52"/>
        <v>#VALUE!</v>
      </c>
      <c r="AE172">
        <v>0.6</v>
      </c>
    </row>
    <row r="173" spans="12:31" ht="15" x14ac:dyDescent="0.2">
      <c r="L173" s="150" t="e">
        <f t="shared" si="43"/>
        <v>#VALUE!</v>
      </c>
      <c r="M173">
        <v>0.61</v>
      </c>
      <c r="N173" s="150" t="e">
        <f t="shared" si="44"/>
        <v>#VALUE!</v>
      </c>
      <c r="O173">
        <v>0.61</v>
      </c>
      <c r="P173" s="150" t="e">
        <f t="shared" si="45"/>
        <v>#VALUE!</v>
      </c>
      <c r="Q173">
        <v>0.61</v>
      </c>
      <c r="R173" s="150" t="e">
        <f t="shared" si="46"/>
        <v>#VALUE!</v>
      </c>
      <c r="S173">
        <v>0.61</v>
      </c>
      <c r="T173" s="150" t="e">
        <f t="shared" si="47"/>
        <v>#VALUE!</v>
      </c>
      <c r="U173">
        <v>0.61</v>
      </c>
      <c r="V173" s="150" t="e">
        <f t="shared" si="48"/>
        <v>#VALUE!</v>
      </c>
      <c r="W173">
        <v>0.61</v>
      </c>
      <c r="X173" s="153" t="e">
        <f t="shared" si="49"/>
        <v>#VALUE!</v>
      </c>
      <c r="Y173">
        <v>0.61</v>
      </c>
      <c r="Z173" s="150" t="e">
        <f t="shared" si="50"/>
        <v>#VALUE!</v>
      </c>
      <c r="AA173">
        <v>0.61</v>
      </c>
      <c r="AB173" s="150" t="e">
        <f t="shared" si="51"/>
        <v>#VALUE!</v>
      </c>
      <c r="AC173">
        <v>0.61</v>
      </c>
      <c r="AD173" s="150" t="e">
        <f t="shared" si="52"/>
        <v>#VALUE!</v>
      </c>
      <c r="AE173">
        <v>0.61</v>
      </c>
    </row>
    <row r="174" spans="12:31" ht="15" x14ac:dyDescent="0.2">
      <c r="L174" s="150" t="e">
        <f t="shared" si="43"/>
        <v>#VALUE!</v>
      </c>
      <c r="M174">
        <v>0.62</v>
      </c>
      <c r="N174" s="150" t="e">
        <f t="shared" si="44"/>
        <v>#VALUE!</v>
      </c>
      <c r="O174">
        <v>0.62</v>
      </c>
      <c r="P174" s="150" t="e">
        <f t="shared" si="45"/>
        <v>#VALUE!</v>
      </c>
      <c r="Q174">
        <v>0.62</v>
      </c>
      <c r="R174" s="150" t="e">
        <f t="shared" si="46"/>
        <v>#VALUE!</v>
      </c>
      <c r="S174">
        <v>0.62</v>
      </c>
      <c r="T174" s="150" t="e">
        <f t="shared" si="47"/>
        <v>#VALUE!</v>
      </c>
      <c r="U174">
        <v>0.62</v>
      </c>
      <c r="V174" s="150" t="e">
        <f t="shared" si="48"/>
        <v>#VALUE!</v>
      </c>
      <c r="W174">
        <v>0.62</v>
      </c>
      <c r="X174" s="153" t="e">
        <f t="shared" si="49"/>
        <v>#VALUE!</v>
      </c>
      <c r="Y174">
        <v>0.62</v>
      </c>
      <c r="Z174" s="150" t="e">
        <f t="shared" si="50"/>
        <v>#VALUE!</v>
      </c>
      <c r="AA174">
        <v>0.62</v>
      </c>
      <c r="AB174" s="150" t="e">
        <f t="shared" si="51"/>
        <v>#VALUE!</v>
      </c>
      <c r="AC174">
        <v>0.62</v>
      </c>
      <c r="AD174" s="150" t="e">
        <f t="shared" si="52"/>
        <v>#VALUE!</v>
      </c>
      <c r="AE174">
        <v>0.62</v>
      </c>
    </row>
    <row r="175" spans="12:31" ht="15" x14ac:dyDescent="0.2">
      <c r="L175" s="150" t="e">
        <f t="shared" si="43"/>
        <v>#VALUE!</v>
      </c>
      <c r="M175">
        <v>0.63</v>
      </c>
      <c r="N175" s="150" t="e">
        <f t="shared" si="44"/>
        <v>#VALUE!</v>
      </c>
      <c r="O175">
        <v>0.63</v>
      </c>
      <c r="P175" s="150" t="e">
        <f t="shared" si="45"/>
        <v>#VALUE!</v>
      </c>
      <c r="Q175">
        <v>0.63</v>
      </c>
      <c r="R175" s="150" t="e">
        <f t="shared" si="46"/>
        <v>#VALUE!</v>
      </c>
      <c r="S175">
        <v>0.63</v>
      </c>
      <c r="T175" s="150" t="e">
        <f t="shared" si="47"/>
        <v>#VALUE!</v>
      </c>
      <c r="U175">
        <v>0.63</v>
      </c>
      <c r="V175" s="150" t="e">
        <f t="shared" si="48"/>
        <v>#VALUE!</v>
      </c>
      <c r="W175">
        <v>0.63</v>
      </c>
      <c r="X175" s="153" t="e">
        <f t="shared" si="49"/>
        <v>#VALUE!</v>
      </c>
      <c r="Y175">
        <v>0.63</v>
      </c>
      <c r="Z175" s="150" t="e">
        <f t="shared" si="50"/>
        <v>#VALUE!</v>
      </c>
      <c r="AA175">
        <v>0.63</v>
      </c>
      <c r="AB175" s="150" t="e">
        <f t="shared" si="51"/>
        <v>#VALUE!</v>
      </c>
      <c r="AC175">
        <v>0.63</v>
      </c>
      <c r="AD175" s="150" t="e">
        <f t="shared" si="52"/>
        <v>#VALUE!</v>
      </c>
      <c r="AE175">
        <v>0.63</v>
      </c>
    </row>
    <row r="176" spans="12:31" ht="15" x14ac:dyDescent="0.2">
      <c r="L176" s="150" t="e">
        <f t="shared" si="43"/>
        <v>#VALUE!</v>
      </c>
      <c r="M176">
        <v>0.64</v>
      </c>
      <c r="N176" s="150" t="e">
        <f t="shared" si="44"/>
        <v>#VALUE!</v>
      </c>
      <c r="O176">
        <v>0.64</v>
      </c>
      <c r="P176" s="150" t="e">
        <f t="shared" si="45"/>
        <v>#VALUE!</v>
      </c>
      <c r="Q176">
        <v>0.64</v>
      </c>
      <c r="R176" s="150" t="e">
        <f t="shared" si="46"/>
        <v>#VALUE!</v>
      </c>
      <c r="S176">
        <v>0.64</v>
      </c>
      <c r="T176" s="150" t="e">
        <f t="shared" si="47"/>
        <v>#VALUE!</v>
      </c>
      <c r="U176">
        <v>0.64</v>
      </c>
      <c r="V176" s="150" t="e">
        <f t="shared" si="48"/>
        <v>#VALUE!</v>
      </c>
      <c r="W176">
        <v>0.64</v>
      </c>
      <c r="X176" s="153" t="e">
        <f t="shared" si="49"/>
        <v>#VALUE!</v>
      </c>
      <c r="Y176">
        <v>0.64</v>
      </c>
      <c r="Z176" s="150" t="e">
        <f t="shared" si="50"/>
        <v>#VALUE!</v>
      </c>
      <c r="AA176">
        <v>0.64</v>
      </c>
      <c r="AB176" s="150" t="e">
        <f t="shared" si="51"/>
        <v>#VALUE!</v>
      </c>
      <c r="AC176">
        <v>0.64</v>
      </c>
      <c r="AD176" s="150" t="e">
        <f t="shared" si="52"/>
        <v>#VALUE!</v>
      </c>
      <c r="AE176">
        <v>0.64</v>
      </c>
    </row>
    <row r="177" spans="12:31" ht="15" x14ac:dyDescent="0.2">
      <c r="L177" s="150" t="e">
        <f t="shared" ref="L177:L240" si="53">((1.486/$D$33)*((((PI()*($D$46/12)^2)/4)-((($D$46/12)/2)^2*((2*ACOS(((($D$46/12)/2)-(($D$46/12)-(M177/12)))/(($D$46/12)/2)))-SIN(2*ACOS(((($D$46/12)/2)-(($D$46/12)-(M177/12)))/(($D$46/12)/2))))/2))/((PI()*($D$46/12))-((2*ACOS(((($D$46/12)/2)-(($D$46/12)-(M177/12)))/(($D$46/12)/2)))*(($D$46/12)/2))))^(2/3)*$H$17^0.5)*(((PI()*($D$46/12)^2)/4)-((($D$46/12)/2)^2*((2*ACOS(((($D$46/12)/2)-(($D$46/12)-(M177/12)))/(($D$46/12)/2)))-SIN(2*ACOS(((($D$46/12)/2)-(($D$46/12)-(M177/12)))/(($D$46/12)/2))))/2))</f>
        <v>#VALUE!</v>
      </c>
      <c r="M177">
        <v>0.65</v>
      </c>
      <c r="N177" s="150" t="e">
        <f t="shared" ref="N177:N240" si="54">((1.486/$D$34)*((((PI()*($D$47/12)^2)/4)-((($D$47/12)/2)^2*((2*ACOS(((($D$47/12)/2)-(($D$47/12)-(O177/12)))/(($D$47/12)/2)))-SIN(2*ACOS(((($D$47/12)/2)-(($D$47/12)-(O177/12)))/(($D$47/12)/2))))/2))/((PI()*($D$47/12))-((2*ACOS(((($D$47/12)/2)-(($D$47/12)-(O177/12)))/(($D$47/12)/2)))*(($D$47/12)/2))))^(2/3)*$H$18^0.5)*(((PI()*($D$47/12)^2)/4)-((($D$47/12)/2)^2*((2*ACOS(((($D$47/12)/2)-(($D$47/12)-(O177/12)))/(($D$47/12)/2)))-SIN(2*ACOS(((($D$47/12)/2)-(($D$47/12)-(O177/12)))/(($D$47/12)/2))))/2))</f>
        <v>#VALUE!</v>
      </c>
      <c r="O177">
        <v>0.65</v>
      </c>
      <c r="P177" s="150" t="e">
        <f t="shared" ref="P177:P240" si="55">((1.486/$D$35)*((((PI()*($D$48/12)^2)/4)-((($D$48/12)/2)^2*((2*ACOS(((($D$48/12)/2)-(($D$48/12)-(Q177/12)))/(($D$48/12)/2)))-SIN(2*ACOS(((($D$48/12)/2)-(($D$48/12)-(Q177/12)))/(($D$48/12)/2))))/2))/((PI()*($D$48/12))-((2*ACOS(((($D$48/12)/2)-(($D$48/12)-(Q177/12)))/(($D$48/12)/2)))*(($D$48/12)/2))))^(2/3)*$H$19^0.5)*(((PI()*($D$48/12)^2)/4)-((($D$48/12)/2)^2*((2*ACOS(((($D$48/12)/2)-(($D$48/12)-(Q177/12)))/(($D$48/12)/2)))-SIN(2*ACOS(((($D$48/12)/2)-(($D$48/12)-(Q177/12)))/(($D$48/12)/2))))/2))</f>
        <v>#VALUE!</v>
      </c>
      <c r="Q177">
        <v>0.65</v>
      </c>
      <c r="R177" s="150" t="e">
        <f t="shared" ref="R177:R240" si="56">((1.486/$D$36)*((((PI()*($D$49/12)^2)/4)-((($D$49/12)/2)^2*((2*ACOS(((($D$49/12)/2)-(($D$49/12)-(S177/12)))/(($D$49/12)/2)))-SIN(2*ACOS(((($D$49/12)/2)-(($D$49/12)-(S177/12)))/(($D$49/12)/2))))/2))/((PI()*($D$49/12))-((2*ACOS(((($D$49/12)/2)-(($D$49/12)-(S177/12)))/(($D$49/12)/2)))*(($D$49/12)/2))))^(2/3)*$H$20^0.5)*(((PI()*($D$49/12)^2)/4)-((($D$49/12)/2)^2*((2*ACOS(((($D$49/12)/2)-(($D$49/12)-(S177/12)))/(($D$49/12)/2)))-SIN(2*ACOS(((($D$49/12)/2)-(($D$49/12)-(S177/12)))/(($D$49/12)/2))))/2))</f>
        <v>#VALUE!</v>
      </c>
      <c r="S177">
        <v>0.65</v>
      </c>
      <c r="T177" s="150" t="e">
        <f t="shared" ref="T177:T240" si="57">((1.486/$D$37)*((((PI()*($D$50/12)^2)/4)-((($D$50/12)/2)^2*((2*ACOS(((($D$50/12)/2)-(($D$50/12)-(U177/12)))/(($D$50/12)/2)))-SIN(2*ACOS(((($D$50/12)/2)-(($D$50/12)-(U177/12)))/(($D$50/12)/2))))/2))/((PI()*($D$50/12))-((2*ACOS(((($D$50/12)/2)-(($D$50/12)-(U177/12)))/(($D$50/12)/2)))*(($D$50/12)/2))))^(2/3)*$H$21^0.5)*(((PI()*($D$50/12)^2)/4)-((($D$50/12)/2)^2*((2*ACOS(((($D$50/12)/2)-(($D$50/12)-(U177/12)))/(($D$50/12)/2)))-SIN(2*ACOS(((($D$50/12)/2)-(($D$50/12)-(U177/12)))/(($D$50/12)/2))))/2))</f>
        <v>#VALUE!</v>
      </c>
      <c r="U177">
        <v>0.65</v>
      </c>
      <c r="V177" s="150" t="e">
        <f t="shared" ref="V177:V240" si="58">((1.486/$D$38)*((((PI()*($D$51/12)^2)/4)-((($D$51/12)/2)^2*((2*ACOS(((($D$51/12)/2)-(($D$51/12)-(W177/12)))/(($D$51/12)/2)))-SIN(2*ACOS(((($D$51/12)/2)-(($D$51/12)-(W177/12)))/(($D$51/12)/2))))/2))/((PI()*($D$51/12))-((2*ACOS(((($D$51/12)/2)-(($D$51/12)-(W177/12)))/(($D$51/12)/2)))*(($D$51/12)/2))))^(2/3)*$H$22^0.5)*(((PI()*($D$51/12)^2)/4)-((($D$51/12)/2)^2*((2*ACOS(((($D$51/12)/2)-(($D$51/12)-(W177/12)))/(($D$51/12)/2)))-SIN(2*ACOS(((($D$51/12)/2)-(($D$51/12)-(W177/12)))/(($D$51/12)/2))))/2))</f>
        <v>#VALUE!</v>
      </c>
      <c r="W177">
        <v>0.65</v>
      </c>
      <c r="X177" s="153" t="e">
        <f t="shared" ref="X177:X240" si="59">((1.486/$D$39)*((((PI()*($D$52/12)^2)/4)-((($D$52/12)/2)^2*((2*ACOS(((($D$52/12)/2)-(($D$52/12)-(Y177/12)))/(($D$52/12)/2)))-SIN(2*ACOS(((($D$52/12)/2)-(($D$52/12)-(Y177/12)))/(($D$52/12)/2))))/2))/((PI()*($D$52/12))-((2*ACOS(((($D$52/12)/2)-(($D$52/12)-(Y177/12)))/(($D$52/12)/2)))*(($D$52/12)/2))))^(2/3)*$H$23^0.5)*(((PI()*($D$52/12)^2)/4)-((($D$52/12)/2)^2*((2*ACOS(((($D$52/12)/2)-(($D$52/12)-(Y177/12)))/(($D$52/12)/2)))-SIN(2*ACOS(((($D$52/12)/2)-(($D$52/12)-(Y177/12)))/(($D$52/12)/2))))/2))</f>
        <v>#VALUE!</v>
      </c>
      <c r="Y177">
        <v>0.65</v>
      </c>
      <c r="Z177" s="150" t="e">
        <f t="shared" ref="Z177:Z240" si="60">((1.486/$D$40)*((((PI()*($D$53/12)^2)/4)-((($D$53/12)/2)^2*((2*ACOS(((($D$53/12)/2)-(($D$53/12)-(AA177/12)))/(($D$53/12)/2)))-SIN(2*ACOS(((($D$53/12)/2)-(($D$53/12)-(AA177/12)))/(($D$53/12)/2))))/2))/((PI()*($D$53/12))-((2*ACOS(((($D$53/12)/2)-(($D$53/12)-(AA177/12)))/(($D$53/12)/2)))*(($D$53/12)/2))))^(2/3)*$H$24^0.5)*(((PI()*($D$53/12)^2)/4)-((($D$53/12)/2)^2*((2*ACOS(((($D$53/12)/2)-(($D$53/12)-(AA177/12)))/(($D$53/12)/2)))-SIN(2*ACOS(((($D$53/12)/2)-(($D$53/12)-(AA177/12)))/(($D$53/12)/2))))/2))</f>
        <v>#VALUE!</v>
      </c>
      <c r="AA177">
        <v>0.65</v>
      </c>
      <c r="AB177" s="150" t="e">
        <f t="shared" ref="AB177:AB240" si="61">((1.486/$D$41)*((((PI()*($D$54/12)^2)/4)-((($D$54/12)/2)^2*((2*ACOS(((($D$54/12)/2)-(($D$54/12)-(AC177/12)))/(($D$54/12)/2)))-SIN(2*ACOS(((($D$54/12)/2)-(($D$54/12)-(AC177/12)))/(($D$54/12)/2))))/2))/((PI()*($D$54/12))-((2*ACOS(((($D$54/12)/2)-(($D$54/12)-(AC177/12)))/(($D$54/12)/2)))*(($D$54/12)/2))))^(2/3)*$H$25^0.5)*(((PI()*($D$54/12)^2)/4)-((($D$54/12)/2)^2*((2*ACOS(((($D$54/12)/2)-(($D$54/12)-(AC177/12)))/(($D$54/12)/2)))-SIN(2*ACOS(((($D$54/12)/2)-(($D$54/12)-(AC177/12)))/(($D$54/12)/2))))/2))</f>
        <v>#VALUE!</v>
      </c>
      <c r="AC177">
        <v>0.65</v>
      </c>
      <c r="AD177" s="150" t="e">
        <f t="shared" ref="AD177:AD240" si="62">((1.486/$D$42)*((((PI()*($D$55/12)^2)/4)-((($D$55/12)/2)^2*((2*ACOS(((($D$55/12)/2)-(($D$55/12)-(AE177/12)))/(($D$55/12)/2)))-SIN(2*ACOS(((($D$55/12)/2)-(($D$55/12)-(AE177/12)))/(($D$55/12)/2))))/2))/((PI()*($D$55/12))-((2*ACOS(((($D$55/12)/2)-(($D$55/12)-(AE177/12)))/(($D$55/12)/2)))*(($D$55/12)/2))))^(2/3)*$H$26^0.5)*(((PI()*($D$55/12)^2)/4)-((($D$55/12)/2)^2*((2*ACOS(((($D$55/12)/2)-(($D$55/12)-(AE177/12)))/(($D$55/12)/2)))-SIN(2*ACOS(((($D$55/12)/2)-(($D$55/12)-(AE177/12)))/(($D$55/12)/2))))/2))</f>
        <v>#VALUE!</v>
      </c>
      <c r="AE177">
        <v>0.65</v>
      </c>
    </row>
    <row r="178" spans="12:31" ht="15" x14ac:dyDescent="0.2">
      <c r="L178" s="150" t="e">
        <f t="shared" si="53"/>
        <v>#VALUE!</v>
      </c>
      <c r="M178">
        <v>0.66</v>
      </c>
      <c r="N178" s="150" t="e">
        <f t="shared" si="54"/>
        <v>#VALUE!</v>
      </c>
      <c r="O178">
        <v>0.66</v>
      </c>
      <c r="P178" s="150" t="e">
        <f t="shared" si="55"/>
        <v>#VALUE!</v>
      </c>
      <c r="Q178">
        <v>0.66</v>
      </c>
      <c r="R178" s="150" t="e">
        <f t="shared" si="56"/>
        <v>#VALUE!</v>
      </c>
      <c r="S178">
        <v>0.66</v>
      </c>
      <c r="T178" s="150" t="e">
        <f t="shared" si="57"/>
        <v>#VALUE!</v>
      </c>
      <c r="U178">
        <v>0.66</v>
      </c>
      <c r="V178" s="150" t="e">
        <f t="shared" si="58"/>
        <v>#VALUE!</v>
      </c>
      <c r="W178">
        <v>0.66</v>
      </c>
      <c r="X178" s="153" t="e">
        <f t="shared" si="59"/>
        <v>#VALUE!</v>
      </c>
      <c r="Y178">
        <v>0.66</v>
      </c>
      <c r="Z178" s="150" t="e">
        <f t="shared" si="60"/>
        <v>#VALUE!</v>
      </c>
      <c r="AA178">
        <v>0.66</v>
      </c>
      <c r="AB178" s="150" t="e">
        <f t="shared" si="61"/>
        <v>#VALUE!</v>
      </c>
      <c r="AC178">
        <v>0.66</v>
      </c>
      <c r="AD178" s="150" t="e">
        <f t="shared" si="62"/>
        <v>#VALUE!</v>
      </c>
      <c r="AE178">
        <v>0.66</v>
      </c>
    </row>
    <row r="179" spans="12:31" ht="15" x14ac:dyDescent="0.2">
      <c r="L179" s="150" t="e">
        <f t="shared" si="53"/>
        <v>#VALUE!</v>
      </c>
      <c r="M179">
        <v>0.67</v>
      </c>
      <c r="N179" s="150" t="e">
        <f t="shared" si="54"/>
        <v>#VALUE!</v>
      </c>
      <c r="O179">
        <v>0.67</v>
      </c>
      <c r="P179" s="150" t="e">
        <f t="shared" si="55"/>
        <v>#VALUE!</v>
      </c>
      <c r="Q179">
        <v>0.67</v>
      </c>
      <c r="R179" s="150" t="e">
        <f t="shared" si="56"/>
        <v>#VALUE!</v>
      </c>
      <c r="S179">
        <v>0.67</v>
      </c>
      <c r="T179" s="150" t="e">
        <f t="shared" si="57"/>
        <v>#VALUE!</v>
      </c>
      <c r="U179">
        <v>0.67</v>
      </c>
      <c r="V179" s="150" t="e">
        <f t="shared" si="58"/>
        <v>#VALUE!</v>
      </c>
      <c r="W179">
        <v>0.67</v>
      </c>
      <c r="X179" s="153" t="e">
        <f t="shared" si="59"/>
        <v>#VALUE!</v>
      </c>
      <c r="Y179">
        <v>0.67</v>
      </c>
      <c r="Z179" s="150" t="e">
        <f t="shared" si="60"/>
        <v>#VALUE!</v>
      </c>
      <c r="AA179">
        <v>0.67</v>
      </c>
      <c r="AB179" s="150" t="e">
        <f t="shared" si="61"/>
        <v>#VALUE!</v>
      </c>
      <c r="AC179">
        <v>0.67</v>
      </c>
      <c r="AD179" s="150" t="e">
        <f t="shared" si="62"/>
        <v>#VALUE!</v>
      </c>
      <c r="AE179">
        <v>0.67</v>
      </c>
    </row>
    <row r="180" spans="12:31" ht="15" x14ac:dyDescent="0.2">
      <c r="L180" s="150" t="e">
        <f t="shared" si="53"/>
        <v>#VALUE!</v>
      </c>
      <c r="M180">
        <v>0.68</v>
      </c>
      <c r="N180" s="150" t="e">
        <f t="shared" si="54"/>
        <v>#VALUE!</v>
      </c>
      <c r="O180">
        <v>0.68</v>
      </c>
      <c r="P180" s="150" t="e">
        <f t="shared" si="55"/>
        <v>#VALUE!</v>
      </c>
      <c r="Q180">
        <v>0.68</v>
      </c>
      <c r="R180" s="150" t="e">
        <f t="shared" si="56"/>
        <v>#VALUE!</v>
      </c>
      <c r="S180">
        <v>0.68</v>
      </c>
      <c r="T180" s="150" t="e">
        <f t="shared" si="57"/>
        <v>#VALUE!</v>
      </c>
      <c r="U180">
        <v>0.68</v>
      </c>
      <c r="V180" s="150" t="e">
        <f t="shared" si="58"/>
        <v>#VALUE!</v>
      </c>
      <c r="W180">
        <v>0.68</v>
      </c>
      <c r="X180" s="153" t="e">
        <f t="shared" si="59"/>
        <v>#VALUE!</v>
      </c>
      <c r="Y180">
        <v>0.68</v>
      </c>
      <c r="Z180" s="150" t="e">
        <f t="shared" si="60"/>
        <v>#VALUE!</v>
      </c>
      <c r="AA180">
        <v>0.68</v>
      </c>
      <c r="AB180" s="150" t="e">
        <f t="shared" si="61"/>
        <v>#VALUE!</v>
      </c>
      <c r="AC180">
        <v>0.68</v>
      </c>
      <c r="AD180" s="150" t="e">
        <f t="shared" si="62"/>
        <v>#VALUE!</v>
      </c>
      <c r="AE180">
        <v>0.68</v>
      </c>
    </row>
    <row r="181" spans="12:31" ht="15" x14ac:dyDescent="0.2">
      <c r="L181" s="150" t="e">
        <f t="shared" si="53"/>
        <v>#VALUE!</v>
      </c>
      <c r="M181">
        <v>0.69</v>
      </c>
      <c r="N181" s="150" t="e">
        <f t="shared" si="54"/>
        <v>#VALUE!</v>
      </c>
      <c r="O181">
        <v>0.69</v>
      </c>
      <c r="P181" s="150" t="e">
        <f t="shared" si="55"/>
        <v>#VALUE!</v>
      </c>
      <c r="Q181">
        <v>0.69</v>
      </c>
      <c r="R181" s="150" t="e">
        <f t="shared" si="56"/>
        <v>#VALUE!</v>
      </c>
      <c r="S181">
        <v>0.69</v>
      </c>
      <c r="T181" s="150" t="e">
        <f t="shared" si="57"/>
        <v>#VALUE!</v>
      </c>
      <c r="U181">
        <v>0.69</v>
      </c>
      <c r="V181" s="150" t="e">
        <f t="shared" si="58"/>
        <v>#VALUE!</v>
      </c>
      <c r="W181">
        <v>0.69</v>
      </c>
      <c r="X181" s="153" t="e">
        <f t="shared" si="59"/>
        <v>#VALUE!</v>
      </c>
      <c r="Y181">
        <v>0.69</v>
      </c>
      <c r="Z181" s="150" t="e">
        <f t="shared" si="60"/>
        <v>#VALUE!</v>
      </c>
      <c r="AA181">
        <v>0.69</v>
      </c>
      <c r="AB181" s="150" t="e">
        <f t="shared" si="61"/>
        <v>#VALUE!</v>
      </c>
      <c r="AC181">
        <v>0.69</v>
      </c>
      <c r="AD181" s="150" t="e">
        <f t="shared" si="62"/>
        <v>#VALUE!</v>
      </c>
      <c r="AE181">
        <v>0.69</v>
      </c>
    </row>
    <row r="182" spans="12:31" ht="15" x14ac:dyDescent="0.2">
      <c r="L182" s="150" t="e">
        <f t="shared" si="53"/>
        <v>#VALUE!</v>
      </c>
      <c r="M182">
        <v>0.7</v>
      </c>
      <c r="N182" s="150" t="e">
        <f t="shared" si="54"/>
        <v>#VALUE!</v>
      </c>
      <c r="O182">
        <v>0.7</v>
      </c>
      <c r="P182" s="150" t="e">
        <f t="shared" si="55"/>
        <v>#VALUE!</v>
      </c>
      <c r="Q182">
        <v>0.7</v>
      </c>
      <c r="R182" s="150" t="e">
        <f t="shared" si="56"/>
        <v>#VALUE!</v>
      </c>
      <c r="S182">
        <v>0.7</v>
      </c>
      <c r="T182" s="150" t="e">
        <f t="shared" si="57"/>
        <v>#VALUE!</v>
      </c>
      <c r="U182">
        <v>0.7</v>
      </c>
      <c r="V182" s="150" t="e">
        <f t="shared" si="58"/>
        <v>#VALUE!</v>
      </c>
      <c r="W182">
        <v>0.7</v>
      </c>
      <c r="X182" s="153" t="e">
        <f t="shared" si="59"/>
        <v>#VALUE!</v>
      </c>
      <c r="Y182">
        <v>0.7</v>
      </c>
      <c r="Z182" s="150" t="e">
        <f t="shared" si="60"/>
        <v>#VALUE!</v>
      </c>
      <c r="AA182">
        <v>0.7</v>
      </c>
      <c r="AB182" s="150" t="e">
        <f t="shared" si="61"/>
        <v>#VALUE!</v>
      </c>
      <c r="AC182">
        <v>0.7</v>
      </c>
      <c r="AD182" s="150" t="e">
        <f t="shared" si="62"/>
        <v>#VALUE!</v>
      </c>
      <c r="AE182">
        <v>0.7</v>
      </c>
    </row>
    <row r="183" spans="12:31" ht="15" x14ac:dyDescent="0.2">
      <c r="L183" s="150" t="e">
        <f t="shared" si="53"/>
        <v>#VALUE!</v>
      </c>
      <c r="M183">
        <v>0.71</v>
      </c>
      <c r="N183" s="150" t="e">
        <f t="shared" si="54"/>
        <v>#VALUE!</v>
      </c>
      <c r="O183">
        <v>0.71</v>
      </c>
      <c r="P183" s="150" t="e">
        <f t="shared" si="55"/>
        <v>#VALUE!</v>
      </c>
      <c r="Q183">
        <v>0.71</v>
      </c>
      <c r="R183" s="150" t="e">
        <f t="shared" si="56"/>
        <v>#VALUE!</v>
      </c>
      <c r="S183">
        <v>0.71</v>
      </c>
      <c r="T183" s="150" t="e">
        <f t="shared" si="57"/>
        <v>#VALUE!</v>
      </c>
      <c r="U183">
        <v>0.71</v>
      </c>
      <c r="V183" s="150" t="e">
        <f t="shared" si="58"/>
        <v>#VALUE!</v>
      </c>
      <c r="W183">
        <v>0.71</v>
      </c>
      <c r="X183" s="153" t="e">
        <f t="shared" si="59"/>
        <v>#VALUE!</v>
      </c>
      <c r="Y183">
        <v>0.71</v>
      </c>
      <c r="Z183" s="150" t="e">
        <f t="shared" si="60"/>
        <v>#VALUE!</v>
      </c>
      <c r="AA183">
        <v>0.71</v>
      </c>
      <c r="AB183" s="150" t="e">
        <f t="shared" si="61"/>
        <v>#VALUE!</v>
      </c>
      <c r="AC183">
        <v>0.71</v>
      </c>
      <c r="AD183" s="150" t="e">
        <f t="shared" si="62"/>
        <v>#VALUE!</v>
      </c>
      <c r="AE183">
        <v>0.71</v>
      </c>
    </row>
    <row r="184" spans="12:31" ht="15" x14ac:dyDescent="0.2">
      <c r="L184" s="150" t="e">
        <f t="shared" si="53"/>
        <v>#VALUE!</v>
      </c>
      <c r="M184">
        <v>0.72</v>
      </c>
      <c r="N184" s="150" t="e">
        <f t="shared" si="54"/>
        <v>#VALUE!</v>
      </c>
      <c r="O184">
        <v>0.72</v>
      </c>
      <c r="P184" s="150" t="e">
        <f t="shared" si="55"/>
        <v>#VALUE!</v>
      </c>
      <c r="Q184">
        <v>0.72</v>
      </c>
      <c r="R184" s="150" t="e">
        <f t="shared" si="56"/>
        <v>#VALUE!</v>
      </c>
      <c r="S184">
        <v>0.72</v>
      </c>
      <c r="T184" s="150" t="e">
        <f t="shared" si="57"/>
        <v>#VALUE!</v>
      </c>
      <c r="U184">
        <v>0.72</v>
      </c>
      <c r="V184" s="150" t="e">
        <f t="shared" si="58"/>
        <v>#VALUE!</v>
      </c>
      <c r="W184">
        <v>0.72</v>
      </c>
      <c r="X184" s="153" t="e">
        <f t="shared" si="59"/>
        <v>#VALUE!</v>
      </c>
      <c r="Y184">
        <v>0.72</v>
      </c>
      <c r="Z184" s="150" t="e">
        <f t="shared" si="60"/>
        <v>#VALUE!</v>
      </c>
      <c r="AA184">
        <v>0.72</v>
      </c>
      <c r="AB184" s="150" t="e">
        <f t="shared" si="61"/>
        <v>#VALUE!</v>
      </c>
      <c r="AC184">
        <v>0.72</v>
      </c>
      <c r="AD184" s="150" t="e">
        <f t="shared" si="62"/>
        <v>#VALUE!</v>
      </c>
      <c r="AE184">
        <v>0.72</v>
      </c>
    </row>
    <row r="185" spans="12:31" ht="15" x14ac:dyDescent="0.2">
      <c r="L185" s="150" t="e">
        <f t="shared" si="53"/>
        <v>#VALUE!</v>
      </c>
      <c r="M185">
        <v>0.73</v>
      </c>
      <c r="N185" s="150" t="e">
        <f t="shared" si="54"/>
        <v>#VALUE!</v>
      </c>
      <c r="O185">
        <v>0.73</v>
      </c>
      <c r="P185" s="150" t="e">
        <f t="shared" si="55"/>
        <v>#VALUE!</v>
      </c>
      <c r="Q185">
        <v>0.73</v>
      </c>
      <c r="R185" s="150" t="e">
        <f t="shared" si="56"/>
        <v>#VALUE!</v>
      </c>
      <c r="S185">
        <v>0.73</v>
      </c>
      <c r="T185" s="150" t="e">
        <f t="shared" si="57"/>
        <v>#VALUE!</v>
      </c>
      <c r="U185">
        <v>0.73</v>
      </c>
      <c r="V185" s="150" t="e">
        <f t="shared" si="58"/>
        <v>#VALUE!</v>
      </c>
      <c r="W185">
        <v>0.73</v>
      </c>
      <c r="X185" s="153" t="e">
        <f t="shared" si="59"/>
        <v>#VALUE!</v>
      </c>
      <c r="Y185">
        <v>0.73</v>
      </c>
      <c r="Z185" s="150" t="e">
        <f t="shared" si="60"/>
        <v>#VALUE!</v>
      </c>
      <c r="AA185">
        <v>0.73</v>
      </c>
      <c r="AB185" s="150" t="e">
        <f t="shared" si="61"/>
        <v>#VALUE!</v>
      </c>
      <c r="AC185">
        <v>0.73</v>
      </c>
      <c r="AD185" s="150" t="e">
        <f t="shared" si="62"/>
        <v>#VALUE!</v>
      </c>
      <c r="AE185">
        <v>0.73</v>
      </c>
    </row>
    <row r="186" spans="12:31" ht="15" x14ac:dyDescent="0.2">
      <c r="L186" s="150" t="e">
        <f t="shared" si="53"/>
        <v>#VALUE!</v>
      </c>
      <c r="M186">
        <v>0.74</v>
      </c>
      <c r="N186" s="150" t="e">
        <f t="shared" si="54"/>
        <v>#VALUE!</v>
      </c>
      <c r="O186">
        <v>0.74</v>
      </c>
      <c r="P186" s="150" t="e">
        <f t="shared" si="55"/>
        <v>#VALUE!</v>
      </c>
      <c r="Q186">
        <v>0.74</v>
      </c>
      <c r="R186" s="150" t="e">
        <f t="shared" si="56"/>
        <v>#VALUE!</v>
      </c>
      <c r="S186">
        <v>0.74</v>
      </c>
      <c r="T186" s="150" t="e">
        <f t="shared" si="57"/>
        <v>#VALUE!</v>
      </c>
      <c r="U186">
        <v>0.74</v>
      </c>
      <c r="V186" s="150" t="e">
        <f t="shared" si="58"/>
        <v>#VALUE!</v>
      </c>
      <c r="W186">
        <v>0.74</v>
      </c>
      <c r="X186" s="153" t="e">
        <f t="shared" si="59"/>
        <v>#VALUE!</v>
      </c>
      <c r="Y186">
        <v>0.74</v>
      </c>
      <c r="Z186" s="150" t="e">
        <f t="shared" si="60"/>
        <v>#VALUE!</v>
      </c>
      <c r="AA186">
        <v>0.74</v>
      </c>
      <c r="AB186" s="150" t="e">
        <f t="shared" si="61"/>
        <v>#VALUE!</v>
      </c>
      <c r="AC186">
        <v>0.74</v>
      </c>
      <c r="AD186" s="150" t="e">
        <f t="shared" si="62"/>
        <v>#VALUE!</v>
      </c>
      <c r="AE186">
        <v>0.74</v>
      </c>
    </row>
    <row r="187" spans="12:31" ht="15" x14ac:dyDescent="0.2">
      <c r="L187" s="150" t="e">
        <f t="shared" si="53"/>
        <v>#VALUE!</v>
      </c>
      <c r="M187">
        <v>0.75</v>
      </c>
      <c r="N187" s="150" t="e">
        <f t="shared" si="54"/>
        <v>#VALUE!</v>
      </c>
      <c r="O187">
        <v>0.75</v>
      </c>
      <c r="P187" s="150" t="e">
        <f t="shared" si="55"/>
        <v>#VALUE!</v>
      </c>
      <c r="Q187">
        <v>0.75</v>
      </c>
      <c r="R187" s="150" t="e">
        <f t="shared" si="56"/>
        <v>#VALUE!</v>
      </c>
      <c r="S187">
        <v>0.75</v>
      </c>
      <c r="T187" s="150" t="e">
        <f t="shared" si="57"/>
        <v>#VALUE!</v>
      </c>
      <c r="U187">
        <v>0.75</v>
      </c>
      <c r="V187" s="150" t="e">
        <f t="shared" si="58"/>
        <v>#VALUE!</v>
      </c>
      <c r="W187">
        <v>0.75</v>
      </c>
      <c r="X187" s="153" t="e">
        <f t="shared" si="59"/>
        <v>#VALUE!</v>
      </c>
      <c r="Y187">
        <v>0.75</v>
      </c>
      <c r="Z187" s="150" t="e">
        <f t="shared" si="60"/>
        <v>#VALUE!</v>
      </c>
      <c r="AA187">
        <v>0.75</v>
      </c>
      <c r="AB187" s="150" t="e">
        <f t="shared" si="61"/>
        <v>#VALUE!</v>
      </c>
      <c r="AC187">
        <v>0.75</v>
      </c>
      <c r="AD187" s="150" t="e">
        <f t="shared" si="62"/>
        <v>#VALUE!</v>
      </c>
      <c r="AE187">
        <v>0.75</v>
      </c>
    </row>
    <row r="188" spans="12:31" ht="15" x14ac:dyDescent="0.2">
      <c r="L188" s="150" t="e">
        <f t="shared" si="53"/>
        <v>#VALUE!</v>
      </c>
      <c r="M188">
        <v>0.76</v>
      </c>
      <c r="N188" s="150" t="e">
        <f t="shared" si="54"/>
        <v>#VALUE!</v>
      </c>
      <c r="O188">
        <v>0.76</v>
      </c>
      <c r="P188" s="150" t="e">
        <f t="shared" si="55"/>
        <v>#VALUE!</v>
      </c>
      <c r="Q188">
        <v>0.76</v>
      </c>
      <c r="R188" s="150" t="e">
        <f t="shared" si="56"/>
        <v>#VALUE!</v>
      </c>
      <c r="S188">
        <v>0.76</v>
      </c>
      <c r="T188" s="150" t="e">
        <f t="shared" si="57"/>
        <v>#VALUE!</v>
      </c>
      <c r="U188">
        <v>0.76</v>
      </c>
      <c r="V188" s="150" t="e">
        <f t="shared" si="58"/>
        <v>#VALUE!</v>
      </c>
      <c r="W188">
        <v>0.76</v>
      </c>
      <c r="X188" s="153" t="e">
        <f t="shared" si="59"/>
        <v>#VALUE!</v>
      </c>
      <c r="Y188">
        <v>0.76</v>
      </c>
      <c r="Z188" s="150" t="e">
        <f t="shared" si="60"/>
        <v>#VALUE!</v>
      </c>
      <c r="AA188">
        <v>0.76</v>
      </c>
      <c r="AB188" s="150" t="e">
        <f t="shared" si="61"/>
        <v>#VALUE!</v>
      </c>
      <c r="AC188">
        <v>0.76</v>
      </c>
      <c r="AD188" s="150" t="e">
        <f t="shared" si="62"/>
        <v>#VALUE!</v>
      </c>
      <c r="AE188">
        <v>0.76</v>
      </c>
    </row>
    <row r="189" spans="12:31" ht="15" x14ac:dyDescent="0.2">
      <c r="L189" s="150" t="e">
        <f t="shared" si="53"/>
        <v>#VALUE!</v>
      </c>
      <c r="M189">
        <v>0.77</v>
      </c>
      <c r="N189" s="150" t="e">
        <f t="shared" si="54"/>
        <v>#VALUE!</v>
      </c>
      <c r="O189">
        <v>0.77</v>
      </c>
      <c r="P189" s="150" t="e">
        <f t="shared" si="55"/>
        <v>#VALUE!</v>
      </c>
      <c r="Q189">
        <v>0.77</v>
      </c>
      <c r="R189" s="150" t="e">
        <f t="shared" si="56"/>
        <v>#VALUE!</v>
      </c>
      <c r="S189">
        <v>0.77</v>
      </c>
      <c r="T189" s="150" t="e">
        <f t="shared" si="57"/>
        <v>#VALUE!</v>
      </c>
      <c r="U189">
        <v>0.77</v>
      </c>
      <c r="V189" s="150" t="e">
        <f t="shared" si="58"/>
        <v>#VALUE!</v>
      </c>
      <c r="W189">
        <v>0.77</v>
      </c>
      <c r="X189" s="153" t="e">
        <f t="shared" si="59"/>
        <v>#VALUE!</v>
      </c>
      <c r="Y189">
        <v>0.77</v>
      </c>
      <c r="Z189" s="150" t="e">
        <f t="shared" si="60"/>
        <v>#VALUE!</v>
      </c>
      <c r="AA189">
        <v>0.77</v>
      </c>
      <c r="AB189" s="150" t="e">
        <f t="shared" si="61"/>
        <v>#VALUE!</v>
      </c>
      <c r="AC189">
        <v>0.77</v>
      </c>
      <c r="AD189" s="150" t="e">
        <f t="shared" si="62"/>
        <v>#VALUE!</v>
      </c>
      <c r="AE189">
        <v>0.77</v>
      </c>
    </row>
    <row r="190" spans="12:31" ht="15" x14ac:dyDescent="0.2">
      <c r="L190" s="150" t="e">
        <f t="shared" si="53"/>
        <v>#VALUE!</v>
      </c>
      <c r="M190">
        <v>0.78</v>
      </c>
      <c r="N190" s="150" t="e">
        <f t="shared" si="54"/>
        <v>#VALUE!</v>
      </c>
      <c r="O190">
        <v>0.78</v>
      </c>
      <c r="P190" s="150" t="e">
        <f t="shared" si="55"/>
        <v>#VALUE!</v>
      </c>
      <c r="Q190">
        <v>0.78</v>
      </c>
      <c r="R190" s="150" t="e">
        <f t="shared" si="56"/>
        <v>#VALUE!</v>
      </c>
      <c r="S190">
        <v>0.78</v>
      </c>
      <c r="T190" s="150" t="e">
        <f t="shared" si="57"/>
        <v>#VALUE!</v>
      </c>
      <c r="U190">
        <v>0.78</v>
      </c>
      <c r="V190" s="150" t="e">
        <f t="shared" si="58"/>
        <v>#VALUE!</v>
      </c>
      <c r="W190">
        <v>0.78</v>
      </c>
      <c r="X190" s="153" t="e">
        <f t="shared" si="59"/>
        <v>#VALUE!</v>
      </c>
      <c r="Y190">
        <v>0.78</v>
      </c>
      <c r="Z190" s="150" t="e">
        <f t="shared" si="60"/>
        <v>#VALUE!</v>
      </c>
      <c r="AA190">
        <v>0.78</v>
      </c>
      <c r="AB190" s="150" t="e">
        <f t="shared" si="61"/>
        <v>#VALUE!</v>
      </c>
      <c r="AC190">
        <v>0.78</v>
      </c>
      <c r="AD190" s="150" t="e">
        <f t="shared" si="62"/>
        <v>#VALUE!</v>
      </c>
      <c r="AE190">
        <v>0.78</v>
      </c>
    </row>
    <row r="191" spans="12:31" ht="15" x14ac:dyDescent="0.2">
      <c r="L191" s="150" t="e">
        <f t="shared" si="53"/>
        <v>#VALUE!</v>
      </c>
      <c r="M191">
        <v>0.79</v>
      </c>
      <c r="N191" s="150" t="e">
        <f t="shared" si="54"/>
        <v>#VALUE!</v>
      </c>
      <c r="O191">
        <v>0.79</v>
      </c>
      <c r="P191" s="150" t="e">
        <f t="shared" si="55"/>
        <v>#VALUE!</v>
      </c>
      <c r="Q191">
        <v>0.79</v>
      </c>
      <c r="R191" s="150" t="e">
        <f t="shared" si="56"/>
        <v>#VALUE!</v>
      </c>
      <c r="S191">
        <v>0.79</v>
      </c>
      <c r="T191" s="150" t="e">
        <f t="shared" si="57"/>
        <v>#VALUE!</v>
      </c>
      <c r="U191">
        <v>0.79</v>
      </c>
      <c r="V191" s="150" t="e">
        <f t="shared" si="58"/>
        <v>#VALUE!</v>
      </c>
      <c r="W191">
        <v>0.79</v>
      </c>
      <c r="X191" s="153" t="e">
        <f t="shared" si="59"/>
        <v>#VALUE!</v>
      </c>
      <c r="Y191">
        <v>0.79</v>
      </c>
      <c r="Z191" s="150" t="e">
        <f t="shared" si="60"/>
        <v>#VALUE!</v>
      </c>
      <c r="AA191">
        <v>0.79</v>
      </c>
      <c r="AB191" s="150" t="e">
        <f t="shared" si="61"/>
        <v>#VALUE!</v>
      </c>
      <c r="AC191">
        <v>0.79</v>
      </c>
      <c r="AD191" s="150" t="e">
        <f t="shared" si="62"/>
        <v>#VALUE!</v>
      </c>
      <c r="AE191">
        <v>0.79</v>
      </c>
    </row>
    <row r="192" spans="12:31" ht="15" x14ac:dyDescent="0.2">
      <c r="L192" s="150" t="e">
        <f t="shared" si="53"/>
        <v>#VALUE!</v>
      </c>
      <c r="M192">
        <v>0.8</v>
      </c>
      <c r="N192" s="150" t="e">
        <f t="shared" si="54"/>
        <v>#VALUE!</v>
      </c>
      <c r="O192">
        <v>0.8</v>
      </c>
      <c r="P192" s="150" t="e">
        <f t="shared" si="55"/>
        <v>#VALUE!</v>
      </c>
      <c r="Q192">
        <v>0.8</v>
      </c>
      <c r="R192" s="150" t="e">
        <f t="shared" si="56"/>
        <v>#VALUE!</v>
      </c>
      <c r="S192">
        <v>0.8</v>
      </c>
      <c r="T192" s="150" t="e">
        <f t="shared" si="57"/>
        <v>#VALUE!</v>
      </c>
      <c r="U192">
        <v>0.8</v>
      </c>
      <c r="V192" s="150" t="e">
        <f t="shared" si="58"/>
        <v>#VALUE!</v>
      </c>
      <c r="W192">
        <v>0.8</v>
      </c>
      <c r="X192" s="153" t="e">
        <f t="shared" si="59"/>
        <v>#VALUE!</v>
      </c>
      <c r="Y192">
        <v>0.8</v>
      </c>
      <c r="Z192" s="150" t="e">
        <f t="shared" si="60"/>
        <v>#VALUE!</v>
      </c>
      <c r="AA192">
        <v>0.8</v>
      </c>
      <c r="AB192" s="150" t="e">
        <f t="shared" si="61"/>
        <v>#VALUE!</v>
      </c>
      <c r="AC192">
        <v>0.8</v>
      </c>
      <c r="AD192" s="150" t="e">
        <f t="shared" si="62"/>
        <v>#VALUE!</v>
      </c>
      <c r="AE192">
        <v>0.8</v>
      </c>
    </row>
    <row r="193" spans="12:31" ht="15" x14ac:dyDescent="0.2">
      <c r="L193" s="150" t="e">
        <f t="shared" si="53"/>
        <v>#VALUE!</v>
      </c>
      <c r="M193">
        <v>0.81</v>
      </c>
      <c r="N193" s="150" t="e">
        <f t="shared" si="54"/>
        <v>#VALUE!</v>
      </c>
      <c r="O193">
        <v>0.81</v>
      </c>
      <c r="P193" s="150" t="e">
        <f t="shared" si="55"/>
        <v>#VALUE!</v>
      </c>
      <c r="Q193">
        <v>0.81</v>
      </c>
      <c r="R193" s="150" t="e">
        <f t="shared" si="56"/>
        <v>#VALUE!</v>
      </c>
      <c r="S193">
        <v>0.81</v>
      </c>
      <c r="T193" s="150" t="e">
        <f t="shared" si="57"/>
        <v>#VALUE!</v>
      </c>
      <c r="U193">
        <v>0.81</v>
      </c>
      <c r="V193" s="150" t="e">
        <f t="shared" si="58"/>
        <v>#VALUE!</v>
      </c>
      <c r="W193">
        <v>0.81</v>
      </c>
      <c r="X193" s="153" t="e">
        <f t="shared" si="59"/>
        <v>#VALUE!</v>
      </c>
      <c r="Y193">
        <v>0.81</v>
      </c>
      <c r="Z193" s="150" t="e">
        <f t="shared" si="60"/>
        <v>#VALUE!</v>
      </c>
      <c r="AA193">
        <v>0.81</v>
      </c>
      <c r="AB193" s="150" t="e">
        <f t="shared" si="61"/>
        <v>#VALUE!</v>
      </c>
      <c r="AC193">
        <v>0.81</v>
      </c>
      <c r="AD193" s="150" t="e">
        <f t="shared" si="62"/>
        <v>#VALUE!</v>
      </c>
      <c r="AE193">
        <v>0.81</v>
      </c>
    </row>
    <row r="194" spans="12:31" ht="15" x14ac:dyDescent="0.2">
      <c r="L194" s="150" t="e">
        <f t="shared" si="53"/>
        <v>#VALUE!</v>
      </c>
      <c r="M194">
        <v>0.82</v>
      </c>
      <c r="N194" s="150" t="e">
        <f t="shared" si="54"/>
        <v>#VALUE!</v>
      </c>
      <c r="O194">
        <v>0.82</v>
      </c>
      <c r="P194" s="150" t="e">
        <f t="shared" si="55"/>
        <v>#VALUE!</v>
      </c>
      <c r="Q194">
        <v>0.82</v>
      </c>
      <c r="R194" s="150" t="e">
        <f t="shared" si="56"/>
        <v>#VALUE!</v>
      </c>
      <c r="S194">
        <v>0.82</v>
      </c>
      <c r="T194" s="150" t="e">
        <f t="shared" si="57"/>
        <v>#VALUE!</v>
      </c>
      <c r="U194">
        <v>0.82</v>
      </c>
      <c r="V194" s="150" t="e">
        <f t="shared" si="58"/>
        <v>#VALUE!</v>
      </c>
      <c r="W194">
        <v>0.82</v>
      </c>
      <c r="X194" s="153" t="e">
        <f t="shared" si="59"/>
        <v>#VALUE!</v>
      </c>
      <c r="Y194">
        <v>0.82</v>
      </c>
      <c r="Z194" s="150" t="e">
        <f t="shared" si="60"/>
        <v>#VALUE!</v>
      </c>
      <c r="AA194">
        <v>0.82</v>
      </c>
      <c r="AB194" s="150" t="e">
        <f t="shared" si="61"/>
        <v>#VALUE!</v>
      </c>
      <c r="AC194">
        <v>0.82</v>
      </c>
      <c r="AD194" s="150" t="e">
        <f t="shared" si="62"/>
        <v>#VALUE!</v>
      </c>
      <c r="AE194">
        <v>0.82</v>
      </c>
    </row>
    <row r="195" spans="12:31" ht="15" x14ac:dyDescent="0.2">
      <c r="L195" s="150" t="e">
        <f t="shared" si="53"/>
        <v>#VALUE!</v>
      </c>
      <c r="M195">
        <v>0.83</v>
      </c>
      <c r="N195" s="150" t="e">
        <f t="shared" si="54"/>
        <v>#VALUE!</v>
      </c>
      <c r="O195">
        <v>0.83</v>
      </c>
      <c r="P195" s="150" t="e">
        <f t="shared" si="55"/>
        <v>#VALUE!</v>
      </c>
      <c r="Q195">
        <v>0.83</v>
      </c>
      <c r="R195" s="150" t="e">
        <f t="shared" si="56"/>
        <v>#VALUE!</v>
      </c>
      <c r="S195">
        <v>0.83</v>
      </c>
      <c r="T195" s="150" t="e">
        <f t="shared" si="57"/>
        <v>#VALUE!</v>
      </c>
      <c r="U195">
        <v>0.83</v>
      </c>
      <c r="V195" s="150" t="e">
        <f t="shared" si="58"/>
        <v>#VALUE!</v>
      </c>
      <c r="W195">
        <v>0.83</v>
      </c>
      <c r="X195" s="153" t="e">
        <f t="shared" si="59"/>
        <v>#VALUE!</v>
      </c>
      <c r="Y195">
        <v>0.83</v>
      </c>
      <c r="Z195" s="150" t="e">
        <f t="shared" si="60"/>
        <v>#VALUE!</v>
      </c>
      <c r="AA195">
        <v>0.83</v>
      </c>
      <c r="AB195" s="150" t="e">
        <f t="shared" si="61"/>
        <v>#VALUE!</v>
      </c>
      <c r="AC195">
        <v>0.83</v>
      </c>
      <c r="AD195" s="150" t="e">
        <f t="shared" si="62"/>
        <v>#VALUE!</v>
      </c>
      <c r="AE195">
        <v>0.83</v>
      </c>
    </row>
    <row r="196" spans="12:31" ht="15" x14ac:dyDescent="0.2">
      <c r="L196" s="150" t="e">
        <f t="shared" si="53"/>
        <v>#VALUE!</v>
      </c>
      <c r="M196">
        <v>0.84</v>
      </c>
      <c r="N196" s="150" t="e">
        <f t="shared" si="54"/>
        <v>#VALUE!</v>
      </c>
      <c r="O196">
        <v>0.84</v>
      </c>
      <c r="P196" s="150" t="e">
        <f t="shared" si="55"/>
        <v>#VALUE!</v>
      </c>
      <c r="Q196">
        <v>0.84</v>
      </c>
      <c r="R196" s="150" t="e">
        <f t="shared" si="56"/>
        <v>#VALUE!</v>
      </c>
      <c r="S196">
        <v>0.84</v>
      </c>
      <c r="T196" s="150" t="e">
        <f t="shared" si="57"/>
        <v>#VALUE!</v>
      </c>
      <c r="U196">
        <v>0.84</v>
      </c>
      <c r="V196" s="150" t="e">
        <f t="shared" si="58"/>
        <v>#VALUE!</v>
      </c>
      <c r="W196">
        <v>0.84</v>
      </c>
      <c r="X196" s="153" t="e">
        <f t="shared" si="59"/>
        <v>#VALUE!</v>
      </c>
      <c r="Y196">
        <v>0.84</v>
      </c>
      <c r="Z196" s="150" t="e">
        <f t="shared" si="60"/>
        <v>#VALUE!</v>
      </c>
      <c r="AA196">
        <v>0.84</v>
      </c>
      <c r="AB196" s="150" t="e">
        <f t="shared" si="61"/>
        <v>#VALUE!</v>
      </c>
      <c r="AC196">
        <v>0.84</v>
      </c>
      <c r="AD196" s="150" t="e">
        <f t="shared" si="62"/>
        <v>#VALUE!</v>
      </c>
      <c r="AE196">
        <v>0.84</v>
      </c>
    </row>
    <row r="197" spans="12:31" ht="15" x14ac:dyDescent="0.2">
      <c r="L197" s="150" t="e">
        <f t="shared" si="53"/>
        <v>#VALUE!</v>
      </c>
      <c r="M197">
        <v>0.85</v>
      </c>
      <c r="N197" s="150" t="e">
        <f t="shared" si="54"/>
        <v>#VALUE!</v>
      </c>
      <c r="O197">
        <v>0.85</v>
      </c>
      <c r="P197" s="150" t="e">
        <f t="shared" si="55"/>
        <v>#VALUE!</v>
      </c>
      <c r="Q197">
        <v>0.85</v>
      </c>
      <c r="R197" s="150" t="e">
        <f t="shared" si="56"/>
        <v>#VALUE!</v>
      </c>
      <c r="S197">
        <v>0.85</v>
      </c>
      <c r="T197" s="150" t="e">
        <f t="shared" si="57"/>
        <v>#VALUE!</v>
      </c>
      <c r="U197">
        <v>0.85</v>
      </c>
      <c r="V197" s="150" t="e">
        <f t="shared" si="58"/>
        <v>#VALUE!</v>
      </c>
      <c r="W197">
        <v>0.85</v>
      </c>
      <c r="X197" s="153" t="e">
        <f t="shared" si="59"/>
        <v>#VALUE!</v>
      </c>
      <c r="Y197">
        <v>0.85</v>
      </c>
      <c r="Z197" s="150" t="e">
        <f t="shared" si="60"/>
        <v>#VALUE!</v>
      </c>
      <c r="AA197">
        <v>0.85</v>
      </c>
      <c r="AB197" s="150" t="e">
        <f t="shared" si="61"/>
        <v>#VALUE!</v>
      </c>
      <c r="AC197">
        <v>0.85</v>
      </c>
      <c r="AD197" s="150" t="e">
        <f t="shared" si="62"/>
        <v>#VALUE!</v>
      </c>
      <c r="AE197">
        <v>0.85</v>
      </c>
    </row>
    <row r="198" spans="12:31" ht="15" x14ac:dyDescent="0.2">
      <c r="L198" s="150" t="e">
        <f t="shared" si="53"/>
        <v>#VALUE!</v>
      </c>
      <c r="M198">
        <v>0.86</v>
      </c>
      <c r="N198" s="150" t="e">
        <f t="shared" si="54"/>
        <v>#VALUE!</v>
      </c>
      <c r="O198">
        <v>0.86</v>
      </c>
      <c r="P198" s="150" t="e">
        <f t="shared" si="55"/>
        <v>#VALUE!</v>
      </c>
      <c r="Q198">
        <v>0.86</v>
      </c>
      <c r="R198" s="150" t="e">
        <f t="shared" si="56"/>
        <v>#VALUE!</v>
      </c>
      <c r="S198">
        <v>0.86</v>
      </c>
      <c r="T198" s="150" t="e">
        <f t="shared" si="57"/>
        <v>#VALUE!</v>
      </c>
      <c r="U198">
        <v>0.86</v>
      </c>
      <c r="V198" s="150" t="e">
        <f t="shared" si="58"/>
        <v>#VALUE!</v>
      </c>
      <c r="W198">
        <v>0.86</v>
      </c>
      <c r="X198" s="153" t="e">
        <f t="shared" si="59"/>
        <v>#VALUE!</v>
      </c>
      <c r="Y198">
        <v>0.86</v>
      </c>
      <c r="Z198" s="150" t="e">
        <f t="shared" si="60"/>
        <v>#VALUE!</v>
      </c>
      <c r="AA198">
        <v>0.86</v>
      </c>
      <c r="AB198" s="150" t="e">
        <f t="shared" si="61"/>
        <v>#VALUE!</v>
      </c>
      <c r="AC198">
        <v>0.86</v>
      </c>
      <c r="AD198" s="150" t="e">
        <f t="shared" si="62"/>
        <v>#VALUE!</v>
      </c>
      <c r="AE198">
        <v>0.86</v>
      </c>
    </row>
    <row r="199" spans="12:31" ht="15" x14ac:dyDescent="0.2">
      <c r="L199" s="150" t="e">
        <f t="shared" si="53"/>
        <v>#VALUE!</v>
      </c>
      <c r="M199">
        <v>0.87</v>
      </c>
      <c r="N199" s="150" t="e">
        <f t="shared" si="54"/>
        <v>#VALUE!</v>
      </c>
      <c r="O199">
        <v>0.87</v>
      </c>
      <c r="P199" s="150" t="e">
        <f t="shared" si="55"/>
        <v>#VALUE!</v>
      </c>
      <c r="Q199">
        <v>0.87</v>
      </c>
      <c r="R199" s="150" t="e">
        <f t="shared" si="56"/>
        <v>#VALUE!</v>
      </c>
      <c r="S199">
        <v>0.87</v>
      </c>
      <c r="T199" s="150" t="e">
        <f t="shared" si="57"/>
        <v>#VALUE!</v>
      </c>
      <c r="U199">
        <v>0.87</v>
      </c>
      <c r="V199" s="150" t="e">
        <f t="shared" si="58"/>
        <v>#VALUE!</v>
      </c>
      <c r="W199">
        <v>0.87</v>
      </c>
      <c r="X199" s="153" t="e">
        <f t="shared" si="59"/>
        <v>#VALUE!</v>
      </c>
      <c r="Y199">
        <v>0.87</v>
      </c>
      <c r="Z199" s="150" t="e">
        <f t="shared" si="60"/>
        <v>#VALUE!</v>
      </c>
      <c r="AA199">
        <v>0.87</v>
      </c>
      <c r="AB199" s="150" t="e">
        <f t="shared" si="61"/>
        <v>#VALUE!</v>
      </c>
      <c r="AC199">
        <v>0.87</v>
      </c>
      <c r="AD199" s="150" t="e">
        <f t="shared" si="62"/>
        <v>#VALUE!</v>
      </c>
      <c r="AE199">
        <v>0.87</v>
      </c>
    </row>
    <row r="200" spans="12:31" ht="15" x14ac:dyDescent="0.2">
      <c r="L200" s="150" t="e">
        <f t="shared" si="53"/>
        <v>#VALUE!</v>
      </c>
      <c r="M200">
        <v>0.88</v>
      </c>
      <c r="N200" s="150" t="e">
        <f t="shared" si="54"/>
        <v>#VALUE!</v>
      </c>
      <c r="O200">
        <v>0.88</v>
      </c>
      <c r="P200" s="150" t="e">
        <f t="shared" si="55"/>
        <v>#VALUE!</v>
      </c>
      <c r="Q200">
        <v>0.88</v>
      </c>
      <c r="R200" s="150" t="e">
        <f t="shared" si="56"/>
        <v>#VALUE!</v>
      </c>
      <c r="S200">
        <v>0.88</v>
      </c>
      <c r="T200" s="150" t="e">
        <f t="shared" si="57"/>
        <v>#VALUE!</v>
      </c>
      <c r="U200">
        <v>0.88</v>
      </c>
      <c r="V200" s="150" t="e">
        <f t="shared" si="58"/>
        <v>#VALUE!</v>
      </c>
      <c r="W200">
        <v>0.88</v>
      </c>
      <c r="X200" s="153" t="e">
        <f t="shared" si="59"/>
        <v>#VALUE!</v>
      </c>
      <c r="Y200">
        <v>0.88</v>
      </c>
      <c r="Z200" s="150" t="e">
        <f t="shared" si="60"/>
        <v>#VALUE!</v>
      </c>
      <c r="AA200">
        <v>0.88</v>
      </c>
      <c r="AB200" s="150" t="e">
        <f t="shared" si="61"/>
        <v>#VALUE!</v>
      </c>
      <c r="AC200">
        <v>0.88</v>
      </c>
      <c r="AD200" s="150" t="e">
        <f t="shared" si="62"/>
        <v>#VALUE!</v>
      </c>
      <c r="AE200">
        <v>0.88</v>
      </c>
    </row>
    <row r="201" spans="12:31" ht="15" x14ac:dyDescent="0.2">
      <c r="L201" s="150" t="e">
        <f t="shared" si="53"/>
        <v>#VALUE!</v>
      </c>
      <c r="M201">
        <v>0.89</v>
      </c>
      <c r="N201" s="150" t="e">
        <f t="shared" si="54"/>
        <v>#VALUE!</v>
      </c>
      <c r="O201">
        <v>0.89</v>
      </c>
      <c r="P201" s="150" t="e">
        <f t="shared" si="55"/>
        <v>#VALUE!</v>
      </c>
      <c r="Q201">
        <v>0.89</v>
      </c>
      <c r="R201" s="150" t="e">
        <f t="shared" si="56"/>
        <v>#VALUE!</v>
      </c>
      <c r="S201">
        <v>0.89</v>
      </c>
      <c r="T201" s="150" t="e">
        <f t="shared" si="57"/>
        <v>#VALUE!</v>
      </c>
      <c r="U201">
        <v>0.89</v>
      </c>
      <c r="V201" s="150" t="e">
        <f t="shared" si="58"/>
        <v>#VALUE!</v>
      </c>
      <c r="W201">
        <v>0.89</v>
      </c>
      <c r="X201" s="153" t="e">
        <f t="shared" si="59"/>
        <v>#VALUE!</v>
      </c>
      <c r="Y201">
        <v>0.89</v>
      </c>
      <c r="Z201" s="150" t="e">
        <f t="shared" si="60"/>
        <v>#VALUE!</v>
      </c>
      <c r="AA201">
        <v>0.89</v>
      </c>
      <c r="AB201" s="150" t="e">
        <f t="shared" si="61"/>
        <v>#VALUE!</v>
      </c>
      <c r="AC201">
        <v>0.89</v>
      </c>
      <c r="AD201" s="150" t="e">
        <f t="shared" si="62"/>
        <v>#VALUE!</v>
      </c>
      <c r="AE201">
        <v>0.89</v>
      </c>
    </row>
    <row r="202" spans="12:31" ht="15" x14ac:dyDescent="0.2">
      <c r="L202" s="150" t="e">
        <f t="shared" si="53"/>
        <v>#VALUE!</v>
      </c>
      <c r="M202">
        <v>0.9</v>
      </c>
      <c r="N202" s="150" t="e">
        <f t="shared" si="54"/>
        <v>#VALUE!</v>
      </c>
      <c r="O202">
        <v>0.9</v>
      </c>
      <c r="P202" s="150" t="e">
        <f t="shared" si="55"/>
        <v>#VALUE!</v>
      </c>
      <c r="Q202">
        <v>0.9</v>
      </c>
      <c r="R202" s="150" t="e">
        <f t="shared" si="56"/>
        <v>#VALUE!</v>
      </c>
      <c r="S202">
        <v>0.9</v>
      </c>
      <c r="T202" s="150" t="e">
        <f t="shared" si="57"/>
        <v>#VALUE!</v>
      </c>
      <c r="U202">
        <v>0.9</v>
      </c>
      <c r="V202" s="150" t="e">
        <f t="shared" si="58"/>
        <v>#VALUE!</v>
      </c>
      <c r="W202">
        <v>0.9</v>
      </c>
      <c r="X202" s="153" t="e">
        <f t="shared" si="59"/>
        <v>#VALUE!</v>
      </c>
      <c r="Y202">
        <v>0.9</v>
      </c>
      <c r="Z202" s="150" t="e">
        <f t="shared" si="60"/>
        <v>#VALUE!</v>
      </c>
      <c r="AA202">
        <v>0.9</v>
      </c>
      <c r="AB202" s="150" t="e">
        <f t="shared" si="61"/>
        <v>#VALUE!</v>
      </c>
      <c r="AC202">
        <v>0.9</v>
      </c>
      <c r="AD202" s="150" t="e">
        <f t="shared" si="62"/>
        <v>#VALUE!</v>
      </c>
      <c r="AE202">
        <v>0.9</v>
      </c>
    </row>
    <row r="203" spans="12:31" ht="15" x14ac:dyDescent="0.2">
      <c r="L203" s="150" t="e">
        <f t="shared" si="53"/>
        <v>#VALUE!</v>
      </c>
      <c r="M203">
        <v>0.91</v>
      </c>
      <c r="N203" s="150" t="e">
        <f t="shared" si="54"/>
        <v>#VALUE!</v>
      </c>
      <c r="O203">
        <v>0.91</v>
      </c>
      <c r="P203" s="150" t="e">
        <f t="shared" si="55"/>
        <v>#VALUE!</v>
      </c>
      <c r="Q203">
        <v>0.91</v>
      </c>
      <c r="R203" s="150" t="e">
        <f t="shared" si="56"/>
        <v>#VALUE!</v>
      </c>
      <c r="S203">
        <v>0.91</v>
      </c>
      <c r="T203" s="150" t="e">
        <f t="shared" si="57"/>
        <v>#VALUE!</v>
      </c>
      <c r="U203">
        <v>0.91</v>
      </c>
      <c r="V203" s="150" t="e">
        <f t="shared" si="58"/>
        <v>#VALUE!</v>
      </c>
      <c r="W203">
        <v>0.91</v>
      </c>
      <c r="X203" s="153" t="e">
        <f t="shared" si="59"/>
        <v>#VALUE!</v>
      </c>
      <c r="Y203">
        <v>0.91</v>
      </c>
      <c r="Z203" s="150" t="e">
        <f t="shared" si="60"/>
        <v>#VALUE!</v>
      </c>
      <c r="AA203">
        <v>0.91</v>
      </c>
      <c r="AB203" s="150" t="e">
        <f t="shared" si="61"/>
        <v>#VALUE!</v>
      </c>
      <c r="AC203">
        <v>0.91</v>
      </c>
      <c r="AD203" s="150" t="e">
        <f t="shared" si="62"/>
        <v>#VALUE!</v>
      </c>
      <c r="AE203">
        <v>0.91</v>
      </c>
    </row>
    <row r="204" spans="12:31" ht="15" x14ac:dyDescent="0.2">
      <c r="L204" s="150" t="e">
        <f t="shared" si="53"/>
        <v>#VALUE!</v>
      </c>
      <c r="M204">
        <v>0.92</v>
      </c>
      <c r="N204" s="150" t="e">
        <f t="shared" si="54"/>
        <v>#VALUE!</v>
      </c>
      <c r="O204">
        <v>0.92</v>
      </c>
      <c r="P204" s="150" t="e">
        <f t="shared" si="55"/>
        <v>#VALUE!</v>
      </c>
      <c r="Q204">
        <v>0.92</v>
      </c>
      <c r="R204" s="150" t="e">
        <f t="shared" si="56"/>
        <v>#VALUE!</v>
      </c>
      <c r="S204">
        <v>0.92</v>
      </c>
      <c r="T204" s="150" t="e">
        <f t="shared" si="57"/>
        <v>#VALUE!</v>
      </c>
      <c r="U204">
        <v>0.92</v>
      </c>
      <c r="V204" s="150" t="e">
        <f t="shared" si="58"/>
        <v>#VALUE!</v>
      </c>
      <c r="W204">
        <v>0.92</v>
      </c>
      <c r="X204" s="153" t="e">
        <f t="shared" si="59"/>
        <v>#VALUE!</v>
      </c>
      <c r="Y204">
        <v>0.92</v>
      </c>
      <c r="Z204" s="150" t="e">
        <f t="shared" si="60"/>
        <v>#VALUE!</v>
      </c>
      <c r="AA204">
        <v>0.92</v>
      </c>
      <c r="AB204" s="150" t="e">
        <f t="shared" si="61"/>
        <v>#VALUE!</v>
      </c>
      <c r="AC204">
        <v>0.92</v>
      </c>
      <c r="AD204" s="150" t="e">
        <f t="shared" si="62"/>
        <v>#VALUE!</v>
      </c>
      <c r="AE204">
        <v>0.92</v>
      </c>
    </row>
    <row r="205" spans="12:31" ht="15" x14ac:dyDescent="0.2">
      <c r="L205" s="150" t="e">
        <f t="shared" si="53"/>
        <v>#VALUE!</v>
      </c>
      <c r="M205">
        <v>0.93</v>
      </c>
      <c r="N205" s="150" t="e">
        <f t="shared" si="54"/>
        <v>#VALUE!</v>
      </c>
      <c r="O205">
        <v>0.93</v>
      </c>
      <c r="P205" s="150" t="e">
        <f t="shared" si="55"/>
        <v>#VALUE!</v>
      </c>
      <c r="Q205">
        <v>0.93</v>
      </c>
      <c r="R205" s="150" t="e">
        <f t="shared" si="56"/>
        <v>#VALUE!</v>
      </c>
      <c r="S205">
        <v>0.93</v>
      </c>
      <c r="T205" s="150" t="e">
        <f t="shared" si="57"/>
        <v>#VALUE!</v>
      </c>
      <c r="U205">
        <v>0.93</v>
      </c>
      <c r="V205" s="150" t="e">
        <f t="shared" si="58"/>
        <v>#VALUE!</v>
      </c>
      <c r="W205">
        <v>0.93</v>
      </c>
      <c r="X205" s="153" t="e">
        <f t="shared" si="59"/>
        <v>#VALUE!</v>
      </c>
      <c r="Y205">
        <v>0.93</v>
      </c>
      <c r="Z205" s="150" t="e">
        <f t="shared" si="60"/>
        <v>#VALUE!</v>
      </c>
      <c r="AA205">
        <v>0.93</v>
      </c>
      <c r="AB205" s="150" t="e">
        <f t="shared" si="61"/>
        <v>#VALUE!</v>
      </c>
      <c r="AC205">
        <v>0.93</v>
      </c>
      <c r="AD205" s="150" t="e">
        <f t="shared" si="62"/>
        <v>#VALUE!</v>
      </c>
      <c r="AE205">
        <v>0.93</v>
      </c>
    </row>
    <row r="206" spans="12:31" ht="15" x14ac:dyDescent="0.2">
      <c r="L206" s="150" t="e">
        <f t="shared" si="53"/>
        <v>#VALUE!</v>
      </c>
      <c r="M206">
        <v>0.94</v>
      </c>
      <c r="N206" s="150" t="e">
        <f t="shared" si="54"/>
        <v>#VALUE!</v>
      </c>
      <c r="O206">
        <v>0.94</v>
      </c>
      <c r="P206" s="150" t="e">
        <f t="shared" si="55"/>
        <v>#VALUE!</v>
      </c>
      <c r="Q206">
        <v>0.94</v>
      </c>
      <c r="R206" s="150" t="e">
        <f t="shared" si="56"/>
        <v>#VALUE!</v>
      </c>
      <c r="S206">
        <v>0.94</v>
      </c>
      <c r="T206" s="150" t="e">
        <f t="shared" si="57"/>
        <v>#VALUE!</v>
      </c>
      <c r="U206">
        <v>0.94</v>
      </c>
      <c r="V206" s="150" t="e">
        <f t="shared" si="58"/>
        <v>#VALUE!</v>
      </c>
      <c r="W206">
        <v>0.94</v>
      </c>
      <c r="X206" s="153" t="e">
        <f t="shared" si="59"/>
        <v>#VALUE!</v>
      </c>
      <c r="Y206">
        <v>0.94</v>
      </c>
      <c r="Z206" s="150" t="e">
        <f t="shared" si="60"/>
        <v>#VALUE!</v>
      </c>
      <c r="AA206">
        <v>0.94</v>
      </c>
      <c r="AB206" s="150" t="e">
        <f t="shared" si="61"/>
        <v>#VALUE!</v>
      </c>
      <c r="AC206">
        <v>0.94</v>
      </c>
      <c r="AD206" s="150" t="e">
        <f t="shared" si="62"/>
        <v>#VALUE!</v>
      </c>
      <c r="AE206">
        <v>0.94</v>
      </c>
    </row>
    <row r="207" spans="12:31" ht="15" x14ac:dyDescent="0.2">
      <c r="L207" s="150" t="e">
        <f t="shared" si="53"/>
        <v>#VALUE!</v>
      </c>
      <c r="M207">
        <v>0.95</v>
      </c>
      <c r="N207" s="150" t="e">
        <f t="shared" si="54"/>
        <v>#VALUE!</v>
      </c>
      <c r="O207">
        <v>0.95</v>
      </c>
      <c r="P207" s="150" t="e">
        <f t="shared" si="55"/>
        <v>#VALUE!</v>
      </c>
      <c r="Q207">
        <v>0.95</v>
      </c>
      <c r="R207" s="150" t="e">
        <f t="shared" si="56"/>
        <v>#VALUE!</v>
      </c>
      <c r="S207">
        <v>0.95</v>
      </c>
      <c r="T207" s="150" t="e">
        <f t="shared" si="57"/>
        <v>#VALUE!</v>
      </c>
      <c r="U207">
        <v>0.95</v>
      </c>
      <c r="V207" s="150" t="e">
        <f t="shared" si="58"/>
        <v>#VALUE!</v>
      </c>
      <c r="W207">
        <v>0.95</v>
      </c>
      <c r="X207" s="153" t="e">
        <f t="shared" si="59"/>
        <v>#VALUE!</v>
      </c>
      <c r="Y207">
        <v>0.95</v>
      </c>
      <c r="Z207" s="150" t="e">
        <f t="shared" si="60"/>
        <v>#VALUE!</v>
      </c>
      <c r="AA207">
        <v>0.95</v>
      </c>
      <c r="AB207" s="150" t="e">
        <f t="shared" si="61"/>
        <v>#VALUE!</v>
      </c>
      <c r="AC207">
        <v>0.95</v>
      </c>
      <c r="AD207" s="150" t="e">
        <f t="shared" si="62"/>
        <v>#VALUE!</v>
      </c>
      <c r="AE207">
        <v>0.95</v>
      </c>
    </row>
    <row r="208" spans="12:31" ht="15" x14ac:dyDescent="0.2">
      <c r="L208" s="150" t="e">
        <f t="shared" si="53"/>
        <v>#VALUE!</v>
      </c>
      <c r="M208">
        <v>0.96</v>
      </c>
      <c r="N208" s="150" t="e">
        <f t="shared" si="54"/>
        <v>#VALUE!</v>
      </c>
      <c r="O208">
        <v>0.96</v>
      </c>
      <c r="P208" s="150" t="e">
        <f t="shared" si="55"/>
        <v>#VALUE!</v>
      </c>
      <c r="Q208">
        <v>0.96</v>
      </c>
      <c r="R208" s="150" t="e">
        <f t="shared" si="56"/>
        <v>#VALUE!</v>
      </c>
      <c r="S208">
        <v>0.96</v>
      </c>
      <c r="T208" s="150" t="e">
        <f t="shared" si="57"/>
        <v>#VALUE!</v>
      </c>
      <c r="U208">
        <v>0.96</v>
      </c>
      <c r="V208" s="150" t="e">
        <f t="shared" si="58"/>
        <v>#VALUE!</v>
      </c>
      <c r="W208">
        <v>0.96</v>
      </c>
      <c r="X208" s="153" t="e">
        <f t="shared" si="59"/>
        <v>#VALUE!</v>
      </c>
      <c r="Y208">
        <v>0.96</v>
      </c>
      <c r="Z208" s="150" t="e">
        <f t="shared" si="60"/>
        <v>#VALUE!</v>
      </c>
      <c r="AA208">
        <v>0.96</v>
      </c>
      <c r="AB208" s="150" t="e">
        <f t="shared" si="61"/>
        <v>#VALUE!</v>
      </c>
      <c r="AC208">
        <v>0.96</v>
      </c>
      <c r="AD208" s="150" t="e">
        <f t="shared" si="62"/>
        <v>#VALUE!</v>
      </c>
      <c r="AE208">
        <v>0.96</v>
      </c>
    </row>
    <row r="209" spans="12:31" ht="15" x14ac:dyDescent="0.2">
      <c r="L209" s="150" t="e">
        <f t="shared" si="53"/>
        <v>#VALUE!</v>
      </c>
      <c r="M209">
        <v>0.97</v>
      </c>
      <c r="N209" s="150" t="e">
        <f t="shared" si="54"/>
        <v>#VALUE!</v>
      </c>
      <c r="O209">
        <v>0.97</v>
      </c>
      <c r="P209" s="150" t="e">
        <f t="shared" si="55"/>
        <v>#VALUE!</v>
      </c>
      <c r="Q209">
        <v>0.97</v>
      </c>
      <c r="R209" s="150" t="e">
        <f t="shared" si="56"/>
        <v>#VALUE!</v>
      </c>
      <c r="S209">
        <v>0.97</v>
      </c>
      <c r="T209" s="150" t="e">
        <f t="shared" si="57"/>
        <v>#VALUE!</v>
      </c>
      <c r="U209">
        <v>0.97</v>
      </c>
      <c r="V209" s="150" t="e">
        <f t="shared" si="58"/>
        <v>#VALUE!</v>
      </c>
      <c r="W209">
        <v>0.97</v>
      </c>
      <c r="X209" s="153" t="e">
        <f t="shared" si="59"/>
        <v>#VALUE!</v>
      </c>
      <c r="Y209">
        <v>0.97</v>
      </c>
      <c r="Z209" s="150" t="e">
        <f t="shared" si="60"/>
        <v>#VALUE!</v>
      </c>
      <c r="AA209">
        <v>0.97</v>
      </c>
      <c r="AB209" s="150" t="e">
        <f t="shared" si="61"/>
        <v>#VALUE!</v>
      </c>
      <c r="AC209">
        <v>0.97</v>
      </c>
      <c r="AD209" s="150" t="e">
        <f t="shared" si="62"/>
        <v>#VALUE!</v>
      </c>
      <c r="AE209">
        <v>0.97</v>
      </c>
    </row>
    <row r="210" spans="12:31" ht="15" x14ac:dyDescent="0.2">
      <c r="L210" s="150" t="e">
        <f t="shared" si="53"/>
        <v>#VALUE!</v>
      </c>
      <c r="M210">
        <v>0.98</v>
      </c>
      <c r="N210" s="150" t="e">
        <f t="shared" si="54"/>
        <v>#VALUE!</v>
      </c>
      <c r="O210">
        <v>0.98</v>
      </c>
      <c r="P210" s="150" t="e">
        <f t="shared" si="55"/>
        <v>#VALUE!</v>
      </c>
      <c r="Q210">
        <v>0.98</v>
      </c>
      <c r="R210" s="150" t="e">
        <f t="shared" si="56"/>
        <v>#VALUE!</v>
      </c>
      <c r="S210">
        <v>0.98</v>
      </c>
      <c r="T210" s="150" t="e">
        <f t="shared" si="57"/>
        <v>#VALUE!</v>
      </c>
      <c r="U210">
        <v>0.98</v>
      </c>
      <c r="V210" s="150" t="e">
        <f t="shared" si="58"/>
        <v>#VALUE!</v>
      </c>
      <c r="W210">
        <v>0.98</v>
      </c>
      <c r="X210" s="153" t="e">
        <f t="shared" si="59"/>
        <v>#VALUE!</v>
      </c>
      <c r="Y210">
        <v>0.98</v>
      </c>
      <c r="Z210" s="150" t="e">
        <f t="shared" si="60"/>
        <v>#VALUE!</v>
      </c>
      <c r="AA210">
        <v>0.98</v>
      </c>
      <c r="AB210" s="150" t="e">
        <f t="shared" si="61"/>
        <v>#VALUE!</v>
      </c>
      <c r="AC210">
        <v>0.98</v>
      </c>
      <c r="AD210" s="150" t="e">
        <f t="shared" si="62"/>
        <v>#VALUE!</v>
      </c>
      <c r="AE210">
        <v>0.98</v>
      </c>
    </row>
    <row r="211" spans="12:31" ht="15" x14ac:dyDescent="0.2">
      <c r="L211" s="150" t="e">
        <f t="shared" si="53"/>
        <v>#VALUE!</v>
      </c>
      <c r="M211">
        <v>0.99</v>
      </c>
      <c r="N211" s="150" t="e">
        <f t="shared" si="54"/>
        <v>#VALUE!</v>
      </c>
      <c r="O211">
        <v>0.99</v>
      </c>
      <c r="P211" s="150" t="e">
        <f t="shared" si="55"/>
        <v>#VALUE!</v>
      </c>
      <c r="Q211">
        <v>0.99</v>
      </c>
      <c r="R211" s="150" t="e">
        <f t="shared" si="56"/>
        <v>#VALUE!</v>
      </c>
      <c r="S211">
        <v>0.99</v>
      </c>
      <c r="T211" s="150" t="e">
        <f t="shared" si="57"/>
        <v>#VALUE!</v>
      </c>
      <c r="U211">
        <v>0.99</v>
      </c>
      <c r="V211" s="150" t="e">
        <f t="shared" si="58"/>
        <v>#VALUE!</v>
      </c>
      <c r="W211">
        <v>0.99</v>
      </c>
      <c r="X211" s="153" t="e">
        <f t="shared" si="59"/>
        <v>#VALUE!</v>
      </c>
      <c r="Y211">
        <v>0.99</v>
      </c>
      <c r="Z211" s="150" t="e">
        <f t="shared" si="60"/>
        <v>#VALUE!</v>
      </c>
      <c r="AA211">
        <v>0.99</v>
      </c>
      <c r="AB211" s="150" t="e">
        <f t="shared" si="61"/>
        <v>#VALUE!</v>
      </c>
      <c r="AC211">
        <v>0.99</v>
      </c>
      <c r="AD211" s="150" t="e">
        <f t="shared" si="62"/>
        <v>#VALUE!</v>
      </c>
      <c r="AE211">
        <v>0.99</v>
      </c>
    </row>
    <row r="212" spans="12:31" ht="15" x14ac:dyDescent="0.2">
      <c r="L212" s="150" t="e">
        <f t="shared" si="53"/>
        <v>#VALUE!</v>
      </c>
      <c r="M212">
        <v>1</v>
      </c>
      <c r="N212" s="150" t="e">
        <f t="shared" si="54"/>
        <v>#VALUE!</v>
      </c>
      <c r="O212">
        <v>1</v>
      </c>
      <c r="P212" s="150" t="e">
        <f t="shared" si="55"/>
        <v>#VALUE!</v>
      </c>
      <c r="Q212">
        <v>1</v>
      </c>
      <c r="R212" s="150" t="e">
        <f t="shared" si="56"/>
        <v>#VALUE!</v>
      </c>
      <c r="S212">
        <v>1</v>
      </c>
      <c r="T212" s="150" t="e">
        <f t="shared" si="57"/>
        <v>#VALUE!</v>
      </c>
      <c r="U212">
        <v>1</v>
      </c>
      <c r="V212" s="150" t="e">
        <f t="shared" si="58"/>
        <v>#VALUE!</v>
      </c>
      <c r="W212">
        <v>1</v>
      </c>
      <c r="X212" s="153" t="e">
        <f t="shared" si="59"/>
        <v>#VALUE!</v>
      </c>
      <c r="Y212">
        <v>1</v>
      </c>
      <c r="Z212" s="150" t="e">
        <f t="shared" si="60"/>
        <v>#VALUE!</v>
      </c>
      <c r="AA212">
        <v>1</v>
      </c>
      <c r="AB212" s="150" t="e">
        <f t="shared" si="61"/>
        <v>#VALUE!</v>
      </c>
      <c r="AC212">
        <v>1</v>
      </c>
      <c r="AD212" s="150" t="e">
        <f t="shared" si="62"/>
        <v>#VALUE!</v>
      </c>
      <c r="AE212">
        <v>1</v>
      </c>
    </row>
    <row r="213" spans="12:31" ht="15" x14ac:dyDescent="0.2">
      <c r="L213" s="150" t="e">
        <f t="shared" si="53"/>
        <v>#VALUE!</v>
      </c>
      <c r="M213">
        <v>1.01</v>
      </c>
      <c r="N213" s="150" t="e">
        <f t="shared" si="54"/>
        <v>#VALUE!</v>
      </c>
      <c r="O213">
        <v>1.01</v>
      </c>
      <c r="P213" s="150" t="e">
        <f t="shared" si="55"/>
        <v>#VALUE!</v>
      </c>
      <c r="Q213">
        <v>1.01</v>
      </c>
      <c r="R213" s="150" t="e">
        <f t="shared" si="56"/>
        <v>#VALUE!</v>
      </c>
      <c r="S213">
        <v>1.01</v>
      </c>
      <c r="T213" s="150" t="e">
        <f t="shared" si="57"/>
        <v>#VALUE!</v>
      </c>
      <c r="U213">
        <v>1.01</v>
      </c>
      <c r="V213" s="150" t="e">
        <f t="shared" si="58"/>
        <v>#VALUE!</v>
      </c>
      <c r="W213">
        <v>1.01</v>
      </c>
      <c r="X213" s="153" t="e">
        <f t="shared" si="59"/>
        <v>#VALUE!</v>
      </c>
      <c r="Y213">
        <v>1.01</v>
      </c>
      <c r="Z213" s="150" t="e">
        <f t="shared" si="60"/>
        <v>#VALUE!</v>
      </c>
      <c r="AA213">
        <v>1.01</v>
      </c>
      <c r="AB213" s="150" t="e">
        <f t="shared" si="61"/>
        <v>#VALUE!</v>
      </c>
      <c r="AC213">
        <v>1.01</v>
      </c>
      <c r="AD213" s="150" t="e">
        <f t="shared" si="62"/>
        <v>#VALUE!</v>
      </c>
      <c r="AE213">
        <v>1.01</v>
      </c>
    </row>
    <row r="214" spans="12:31" ht="15" x14ac:dyDescent="0.2">
      <c r="L214" s="150" t="e">
        <f t="shared" si="53"/>
        <v>#VALUE!</v>
      </c>
      <c r="M214">
        <v>1.02</v>
      </c>
      <c r="N214" s="150" t="e">
        <f t="shared" si="54"/>
        <v>#VALUE!</v>
      </c>
      <c r="O214">
        <v>1.02</v>
      </c>
      <c r="P214" s="150" t="e">
        <f t="shared" si="55"/>
        <v>#VALUE!</v>
      </c>
      <c r="Q214">
        <v>1.02</v>
      </c>
      <c r="R214" s="150" t="e">
        <f t="shared" si="56"/>
        <v>#VALUE!</v>
      </c>
      <c r="S214">
        <v>1.02</v>
      </c>
      <c r="T214" s="150" t="e">
        <f t="shared" si="57"/>
        <v>#VALUE!</v>
      </c>
      <c r="U214">
        <v>1.02</v>
      </c>
      <c r="V214" s="150" t="e">
        <f t="shared" si="58"/>
        <v>#VALUE!</v>
      </c>
      <c r="W214">
        <v>1.02</v>
      </c>
      <c r="X214" s="153" t="e">
        <f t="shared" si="59"/>
        <v>#VALUE!</v>
      </c>
      <c r="Y214">
        <v>1.02</v>
      </c>
      <c r="Z214" s="150" t="e">
        <f t="shared" si="60"/>
        <v>#VALUE!</v>
      </c>
      <c r="AA214">
        <v>1.02</v>
      </c>
      <c r="AB214" s="150" t="e">
        <f t="shared" si="61"/>
        <v>#VALUE!</v>
      </c>
      <c r="AC214">
        <v>1.02</v>
      </c>
      <c r="AD214" s="150" t="e">
        <f t="shared" si="62"/>
        <v>#VALUE!</v>
      </c>
      <c r="AE214">
        <v>1.02</v>
      </c>
    </row>
    <row r="215" spans="12:31" ht="15" x14ac:dyDescent="0.2">
      <c r="L215" s="150" t="e">
        <f t="shared" si="53"/>
        <v>#VALUE!</v>
      </c>
      <c r="M215">
        <v>1.03</v>
      </c>
      <c r="N215" s="150" t="e">
        <f t="shared" si="54"/>
        <v>#VALUE!</v>
      </c>
      <c r="O215">
        <v>1.03</v>
      </c>
      <c r="P215" s="150" t="e">
        <f t="shared" si="55"/>
        <v>#VALUE!</v>
      </c>
      <c r="Q215">
        <v>1.03</v>
      </c>
      <c r="R215" s="150" t="e">
        <f t="shared" si="56"/>
        <v>#VALUE!</v>
      </c>
      <c r="S215">
        <v>1.03</v>
      </c>
      <c r="T215" s="150" t="e">
        <f t="shared" si="57"/>
        <v>#VALUE!</v>
      </c>
      <c r="U215">
        <v>1.03</v>
      </c>
      <c r="V215" s="150" t="e">
        <f t="shared" si="58"/>
        <v>#VALUE!</v>
      </c>
      <c r="W215">
        <v>1.03</v>
      </c>
      <c r="X215" s="153" t="e">
        <f t="shared" si="59"/>
        <v>#VALUE!</v>
      </c>
      <c r="Y215">
        <v>1.03</v>
      </c>
      <c r="Z215" s="150" t="e">
        <f t="shared" si="60"/>
        <v>#VALUE!</v>
      </c>
      <c r="AA215">
        <v>1.03</v>
      </c>
      <c r="AB215" s="150" t="e">
        <f t="shared" si="61"/>
        <v>#VALUE!</v>
      </c>
      <c r="AC215">
        <v>1.03</v>
      </c>
      <c r="AD215" s="150" t="e">
        <f t="shared" si="62"/>
        <v>#VALUE!</v>
      </c>
      <c r="AE215">
        <v>1.03</v>
      </c>
    </row>
    <row r="216" spans="12:31" ht="15" x14ac:dyDescent="0.2">
      <c r="L216" s="150" t="e">
        <f t="shared" si="53"/>
        <v>#VALUE!</v>
      </c>
      <c r="M216">
        <v>1.04</v>
      </c>
      <c r="N216" s="150" t="e">
        <f t="shared" si="54"/>
        <v>#VALUE!</v>
      </c>
      <c r="O216">
        <v>1.04</v>
      </c>
      <c r="P216" s="150" t="e">
        <f t="shared" si="55"/>
        <v>#VALUE!</v>
      </c>
      <c r="Q216">
        <v>1.04</v>
      </c>
      <c r="R216" s="150" t="e">
        <f t="shared" si="56"/>
        <v>#VALUE!</v>
      </c>
      <c r="S216">
        <v>1.04</v>
      </c>
      <c r="T216" s="150" t="e">
        <f t="shared" si="57"/>
        <v>#VALUE!</v>
      </c>
      <c r="U216">
        <v>1.04</v>
      </c>
      <c r="V216" s="150" t="e">
        <f t="shared" si="58"/>
        <v>#VALUE!</v>
      </c>
      <c r="W216">
        <v>1.04</v>
      </c>
      <c r="X216" s="153" t="e">
        <f t="shared" si="59"/>
        <v>#VALUE!</v>
      </c>
      <c r="Y216">
        <v>1.04</v>
      </c>
      <c r="Z216" s="150" t="e">
        <f t="shared" si="60"/>
        <v>#VALUE!</v>
      </c>
      <c r="AA216">
        <v>1.04</v>
      </c>
      <c r="AB216" s="150" t="e">
        <f t="shared" si="61"/>
        <v>#VALUE!</v>
      </c>
      <c r="AC216">
        <v>1.04</v>
      </c>
      <c r="AD216" s="150" t="e">
        <f t="shared" si="62"/>
        <v>#VALUE!</v>
      </c>
      <c r="AE216">
        <v>1.04</v>
      </c>
    </row>
    <row r="217" spans="12:31" ht="15" x14ac:dyDescent="0.2">
      <c r="L217" s="150" t="e">
        <f t="shared" si="53"/>
        <v>#VALUE!</v>
      </c>
      <c r="M217">
        <v>1.05</v>
      </c>
      <c r="N217" s="150" t="e">
        <f t="shared" si="54"/>
        <v>#VALUE!</v>
      </c>
      <c r="O217">
        <v>1.05</v>
      </c>
      <c r="P217" s="150" t="e">
        <f t="shared" si="55"/>
        <v>#VALUE!</v>
      </c>
      <c r="Q217">
        <v>1.05</v>
      </c>
      <c r="R217" s="150" t="e">
        <f t="shared" si="56"/>
        <v>#VALUE!</v>
      </c>
      <c r="S217">
        <v>1.05</v>
      </c>
      <c r="T217" s="150" t="e">
        <f t="shared" si="57"/>
        <v>#VALUE!</v>
      </c>
      <c r="U217">
        <v>1.05</v>
      </c>
      <c r="V217" s="150" t="e">
        <f t="shared" si="58"/>
        <v>#VALUE!</v>
      </c>
      <c r="W217">
        <v>1.05</v>
      </c>
      <c r="X217" s="153" t="e">
        <f t="shared" si="59"/>
        <v>#VALUE!</v>
      </c>
      <c r="Y217">
        <v>1.05</v>
      </c>
      <c r="Z217" s="150" t="e">
        <f t="shared" si="60"/>
        <v>#VALUE!</v>
      </c>
      <c r="AA217">
        <v>1.05</v>
      </c>
      <c r="AB217" s="150" t="e">
        <f t="shared" si="61"/>
        <v>#VALUE!</v>
      </c>
      <c r="AC217">
        <v>1.05</v>
      </c>
      <c r="AD217" s="150" t="e">
        <f t="shared" si="62"/>
        <v>#VALUE!</v>
      </c>
      <c r="AE217">
        <v>1.05</v>
      </c>
    </row>
    <row r="218" spans="12:31" ht="15" x14ac:dyDescent="0.2">
      <c r="L218" s="150" t="e">
        <f t="shared" si="53"/>
        <v>#VALUE!</v>
      </c>
      <c r="M218">
        <v>1.06</v>
      </c>
      <c r="N218" s="150" t="e">
        <f t="shared" si="54"/>
        <v>#VALUE!</v>
      </c>
      <c r="O218">
        <v>1.06</v>
      </c>
      <c r="P218" s="150" t="e">
        <f t="shared" si="55"/>
        <v>#VALUE!</v>
      </c>
      <c r="Q218">
        <v>1.06</v>
      </c>
      <c r="R218" s="150" t="e">
        <f t="shared" si="56"/>
        <v>#VALUE!</v>
      </c>
      <c r="S218">
        <v>1.06</v>
      </c>
      <c r="T218" s="150" t="e">
        <f t="shared" si="57"/>
        <v>#VALUE!</v>
      </c>
      <c r="U218">
        <v>1.06</v>
      </c>
      <c r="V218" s="150" t="e">
        <f t="shared" si="58"/>
        <v>#VALUE!</v>
      </c>
      <c r="W218">
        <v>1.06</v>
      </c>
      <c r="X218" s="153" t="e">
        <f t="shared" si="59"/>
        <v>#VALUE!</v>
      </c>
      <c r="Y218">
        <v>1.06</v>
      </c>
      <c r="Z218" s="150" t="e">
        <f t="shared" si="60"/>
        <v>#VALUE!</v>
      </c>
      <c r="AA218">
        <v>1.06</v>
      </c>
      <c r="AB218" s="150" t="e">
        <f t="shared" si="61"/>
        <v>#VALUE!</v>
      </c>
      <c r="AC218">
        <v>1.06</v>
      </c>
      <c r="AD218" s="150" t="e">
        <f t="shared" si="62"/>
        <v>#VALUE!</v>
      </c>
      <c r="AE218">
        <v>1.06</v>
      </c>
    </row>
    <row r="219" spans="12:31" ht="15" x14ac:dyDescent="0.2">
      <c r="L219" s="150" t="e">
        <f t="shared" si="53"/>
        <v>#VALUE!</v>
      </c>
      <c r="M219">
        <v>1.07</v>
      </c>
      <c r="N219" s="150" t="e">
        <f t="shared" si="54"/>
        <v>#VALUE!</v>
      </c>
      <c r="O219">
        <v>1.07</v>
      </c>
      <c r="P219" s="150" t="e">
        <f t="shared" si="55"/>
        <v>#VALUE!</v>
      </c>
      <c r="Q219">
        <v>1.07</v>
      </c>
      <c r="R219" s="150" t="e">
        <f t="shared" si="56"/>
        <v>#VALUE!</v>
      </c>
      <c r="S219">
        <v>1.07</v>
      </c>
      <c r="T219" s="150" t="e">
        <f t="shared" si="57"/>
        <v>#VALUE!</v>
      </c>
      <c r="U219">
        <v>1.07</v>
      </c>
      <c r="V219" s="150" t="e">
        <f t="shared" si="58"/>
        <v>#VALUE!</v>
      </c>
      <c r="W219">
        <v>1.07</v>
      </c>
      <c r="X219" s="153" t="e">
        <f t="shared" si="59"/>
        <v>#VALUE!</v>
      </c>
      <c r="Y219">
        <v>1.07</v>
      </c>
      <c r="Z219" s="150" t="e">
        <f t="shared" si="60"/>
        <v>#VALUE!</v>
      </c>
      <c r="AA219">
        <v>1.07</v>
      </c>
      <c r="AB219" s="150" t="e">
        <f t="shared" si="61"/>
        <v>#VALUE!</v>
      </c>
      <c r="AC219">
        <v>1.07</v>
      </c>
      <c r="AD219" s="150" t="e">
        <f t="shared" si="62"/>
        <v>#VALUE!</v>
      </c>
      <c r="AE219">
        <v>1.07</v>
      </c>
    </row>
    <row r="220" spans="12:31" ht="15" x14ac:dyDescent="0.2">
      <c r="L220" s="150" t="e">
        <f t="shared" si="53"/>
        <v>#VALUE!</v>
      </c>
      <c r="M220">
        <v>1.08</v>
      </c>
      <c r="N220" s="150" t="e">
        <f t="shared" si="54"/>
        <v>#VALUE!</v>
      </c>
      <c r="O220">
        <v>1.08</v>
      </c>
      <c r="P220" s="150" t="e">
        <f t="shared" si="55"/>
        <v>#VALUE!</v>
      </c>
      <c r="Q220">
        <v>1.08</v>
      </c>
      <c r="R220" s="150" t="e">
        <f t="shared" si="56"/>
        <v>#VALUE!</v>
      </c>
      <c r="S220">
        <v>1.08</v>
      </c>
      <c r="T220" s="150" t="e">
        <f t="shared" si="57"/>
        <v>#VALUE!</v>
      </c>
      <c r="U220">
        <v>1.08</v>
      </c>
      <c r="V220" s="150" t="e">
        <f t="shared" si="58"/>
        <v>#VALUE!</v>
      </c>
      <c r="W220">
        <v>1.08</v>
      </c>
      <c r="X220" s="153" t="e">
        <f t="shared" si="59"/>
        <v>#VALUE!</v>
      </c>
      <c r="Y220">
        <v>1.08</v>
      </c>
      <c r="Z220" s="150" t="e">
        <f t="shared" si="60"/>
        <v>#VALUE!</v>
      </c>
      <c r="AA220">
        <v>1.08</v>
      </c>
      <c r="AB220" s="150" t="e">
        <f t="shared" si="61"/>
        <v>#VALUE!</v>
      </c>
      <c r="AC220">
        <v>1.08</v>
      </c>
      <c r="AD220" s="150" t="e">
        <f t="shared" si="62"/>
        <v>#VALUE!</v>
      </c>
      <c r="AE220">
        <v>1.08</v>
      </c>
    </row>
    <row r="221" spans="12:31" ht="15" x14ac:dyDescent="0.2">
      <c r="L221" s="150" t="e">
        <f t="shared" si="53"/>
        <v>#VALUE!</v>
      </c>
      <c r="M221">
        <v>1.0900000000000001</v>
      </c>
      <c r="N221" s="150" t="e">
        <f t="shared" si="54"/>
        <v>#VALUE!</v>
      </c>
      <c r="O221">
        <v>1.0900000000000001</v>
      </c>
      <c r="P221" s="150" t="e">
        <f t="shared" si="55"/>
        <v>#VALUE!</v>
      </c>
      <c r="Q221">
        <v>1.0900000000000001</v>
      </c>
      <c r="R221" s="150" t="e">
        <f t="shared" si="56"/>
        <v>#VALUE!</v>
      </c>
      <c r="S221">
        <v>1.0900000000000001</v>
      </c>
      <c r="T221" s="150" t="e">
        <f t="shared" si="57"/>
        <v>#VALUE!</v>
      </c>
      <c r="U221">
        <v>1.0900000000000001</v>
      </c>
      <c r="V221" s="150" t="e">
        <f t="shared" si="58"/>
        <v>#VALUE!</v>
      </c>
      <c r="W221">
        <v>1.0900000000000001</v>
      </c>
      <c r="X221" s="153" t="e">
        <f t="shared" si="59"/>
        <v>#VALUE!</v>
      </c>
      <c r="Y221">
        <v>1.0900000000000001</v>
      </c>
      <c r="Z221" s="150" t="e">
        <f t="shared" si="60"/>
        <v>#VALUE!</v>
      </c>
      <c r="AA221">
        <v>1.0900000000000001</v>
      </c>
      <c r="AB221" s="150" t="e">
        <f t="shared" si="61"/>
        <v>#VALUE!</v>
      </c>
      <c r="AC221">
        <v>1.0900000000000001</v>
      </c>
      <c r="AD221" s="150" t="e">
        <f t="shared" si="62"/>
        <v>#VALUE!</v>
      </c>
      <c r="AE221">
        <v>1.0900000000000001</v>
      </c>
    </row>
    <row r="222" spans="12:31" ht="15" x14ac:dyDescent="0.2">
      <c r="L222" s="150" t="e">
        <f t="shared" si="53"/>
        <v>#VALUE!</v>
      </c>
      <c r="M222">
        <v>1.1000000000000001</v>
      </c>
      <c r="N222" s="150" t="e">
        <f t="shared" si="54"/>
        <v>#VALUE!</v>
      </c>
      <c r="O222">
        <v>1.1000000000000001</v>
      </c>
      <c r="P222" s="150" t="e">
        <f t="shared" si="55"/>
        <v>#VALUE!</v>
      </c>
      <c r="Q222">
        <v>1.1000000000000001</v>
      </c>
      <c r="R222" s="150" t="e">
        <f t="shared" si="56"/>
        <v>#VALUE!</v>
      </c>
      <c r="S222">
        <v>1.1000000000000001</v>
      </c>
      <c r="T222" s="150" t="e">
        <f t="shared" si="57"/>
        <v>#VALUE!</v>
      </c>
      <c r="U222">
        <v>1.1000000000000001</v>
      </c>
      <c r="V222" s="150" t="e">
        <f t="shared" si="58"/>
        <v>#VALUE!</v>
      </c>
      <c r="W222">
        <v>1.1000000000000001</v>
      </c>
      <c r="X222" s="153" t="e">
        <f t="shared" si="59"/>
        <v>#VALUE!</v>
      </c>
      <c r="Y222">
        <v>1.1000000000000001</v>
      </c>
      <c r="Z222" s="150" t="e">
        <f t="shared" si="60"/>
        <v>#VALUE!</v>
      </c>
      <c r="AA222">
        <v>1.1000000000000001</v>
      </c>
      <c r="AB222" s="150" t="e">
        <f t="shared" si="61"/>
        <v>#VALUE!</v>
      </c>
      <c r="AC222">
        <v>1.1000000000000001</v>
      </c>
      <c r="AD222" s="150" t="e">
        <f t="shared" si="62"/>
        <v>#VALUE!</v>
      </c>
      <c r="AE222">
        <v>1.1000000000000001</v>
      </c>
    </row>
    <row r="223" spans="12:31" ht="15" x14ac:dyDescent="0.2">
      <c r="L223" s="150" t="e">
        <f t="shared" si="53"/>
        <v>#VALUE!</v>
      </c>
      <c r="M223">
        <v>1.1100000000000001</v>
      </c>
      <c r="N223" s="150" t="e">
        <f t="shared" si="54"/>
        <v>#VALUE!</v>
      </c>
      <c r="O223">
        <v>1.1100000000000001</v>
      </c>
      <c r="P223" s="150" t="e">
        <f t="shared" si="55"/>
        <v>#VALUE!</v>
      </c>
      <c r="Q223">
        <v>1.1100000000000001</v>
      </c>
      <c r="R223" s="150" t="e">
        <f t="shared" si="56"/>
        <v>#VALUE!</v>
      </c>
      <c r="S223">
        <v>1.1100000000000001</v>
      </c>
      <c r="T223" s="150" t="e">
        <f t="shared" si="57"/>
        <v>#VALUE!</v>
      </c>
      <c r="U223">
        <v>1.1100000000000001</v>
      </c>
      <c r="V223" s="150" t="e">
        <f t="shared" si="58"/>
        <v>#VALUE!</v>
      </c>
      <c r="W223">
        <v>1.1100000000000001</v>
      </c>
      <c r="X223" s="153" t="e">
        <f t="shared" si="59"/>
        <v>#VALUE!</v>
      </c>
      <c r="Y223">
        <v>1.1100000000000001</v>
      </c>
      <c r="Z223" s="150" t="e">
        <f t="shared" si="60"/>
        <v>#VALUE!</v>
      </c>
      <c r="AA223">
        <v>1.1100000000000001</v>
      </c>
      <c r="AB223" s="150" t="e">
        <f t="shared" si="61"/>
        <v>#VALUE!</v>
      </c>
      <c r="AC223">
        <v>1.1100000000000001</v>
      </c>
      <c r="AD223" s="150" t="e">
        <f t="shared" si="62"/>
        <v>#VALUE!</v>
      </c>
      <c r="AE223">
        <v>1.1100000000000001</v>
      </c>
    </row>
    <row r="224" spans="12:31" ht="15" x14ac:dyDescent="0.2">
      <c r="L224" s="150" t="e">
        <f t="shared" si="53"/>
        <v>#VALUE!</v>
      </c>
      <c r="M224">
        <v>1.1200000000000001</v>
      </c>
      <c r="N224" s="150" t="e">
        <f t="shared" si="54"/>
        <v>#VALUE!</v>
      </c>
      <c r="O224">
        <v>1.1200000000000001</v>
      </c>
      <c r="P224" s="150" t="e">
        <f t="shared" si="55"/>
        <v>#VALUE!</v>
      </c>
      <c r="Q224">
        <v>1.1200000000000001</v>
      </c>
      <c r="R224" s="150" t="e">
        <f t="shared" si="56"/>
        <v>#VALUE!</v>
      </c>
      <c r="S224">
        <v>1.1200000000000001</v>
      </c>
      <c r="T224" s="150" t="e">
        <f t="shared" si="57"/>
        <v>#VALUE!</v>
      </c>
      <c r="U224">
        <v>1.1200000000000001</v>
      </c>
      <c r="V224" s="150" t="e">
        <f t="shared" si="58"/>
        <v>#VALUE!</v>
      </c>
      <c r="W224">
        <v>1.1200000000000001</v>
      </c>
      <c r="X224" s="153" t="e">
        <f t="shared" si="59"/>
        <v>#VALUE!</v>
      </c>
      <c r="Y224">
        <v>1.1200000000000001</v>
      </c>
      <c r="Z224" s="150" t="e">
        <f t="shared" si="60"/>
        <v>#VALUE!</v>
      </c>
      <c r="AA224">
        <v>1.1200000000000001</v>
      </c>
      <c r="AB224" s="150" t="e">
        <f t="shared" si="61"/>
        <v>#VALUE!</v>
      </c>
      <c r="AC224">
        <v>1.1200000000000001</v>
      </c>
      <c r="AD224" s="150" t="e">
        <f t="shared" si="62"/>
        <v>#VALUE!</v>
      </c>
      <c r="AE224">
        <v>1.1200000000000001</v>
      </c>
    </row>
    <row r="225" spans="12:31" ht="15" x14ac:dyDescent="0.2">
      <c r="L225" s="150" t="e">
        <f t="shared" si="53"/>
        <v>#VALUE!</v>
      </c>
      <c r="M225">
        <v>1.1299999999999999</v>
      </c>
      <c r="N225" s="150" t="e">
        <f t="shared" si="54"/>
        <v>#VALUE!</v>
      </c>
      <c r="O225">
        <v>1.1299999999999999</v>
      </c>
      <c r="P225" s="150" t="e">
        <f t="shared" si="55"/>
        <v>#VALUE!</v>
      </c>
      <c r="Q225">
        <v>1.1299999999999999</v>
      </c>
      <c r="R225" s="150" t="e">
        <f t="shared" si="56"/>
        <v>#VALUE!</v>
      </c>
      <c r="S225">
        <v>1.1299999999999999</v>
      </c>
      <c r="T225" s="150" t="e">
        <f t="shared" si="57"/>
        <v>#VALUE!</v>
      </c>
      <c r="U225">
        <v>1.1299999999999999</v>
      </c>
      <c r="V225" s="150" t="e">
        <f t="shared" si="58"/>
        <v>#VALUE!</v>
      </c>
      <c r="W225">
        <v>1.1299999999999999</v>
      </c>
      <c r="X225" s="153" t="e">
        <f t="shared" si="59"/>
        <v>#VALUE!</v>
      </c>
      <c r="Y225">
        <v>1.1299999999999999</v>
      </c>
      <c r="Z225" s="150" t="e">
        <f t="shared" si="60"/>
        <v>#VALUE!</v>
      </c>
      <c r="AA225">
        <v>1.1299999999999999</v>
      </c>
      <c r="AB225" s="150" t="e">
        <f t="shared" si="61"/>
        <v>#VALUE!</v>
      </c>
      <c r="AC225">
        <v>1.1299999999999999</v>
      </c>
      <c r="AD225" s="150" t="e">
        <f t="shared" si="62"/>
        <v>#VALUE!</v>
      </c>
      <c r="AE225">
        <v>1.1299999999999999</v>
      </c>
    </row>
    <row r="226" spans="12:31" ht="15" x14ac:dyDescent="0.2">
      <c r="L226" s="150" t="e">
        <f t="shared" si="53"/>
        <v>#VALUE!</v>
      </c>
      <c r="M226">
        <v>1.1399999999999999</v>
      </c>
      <c r="N226" s="150" t="e">
        <f t="shared" si="54"/>
        <v>#VALUE!</v>
      </c>
      <c r="O226">
        <v>1.1399999999999999</v>
      </c>
      <c r="P226" s="150" t="e">
        <f t="shared" si="55"/>
        <v>#VALUE!</v>
      </c>
      <c r="Q226">
        <v>1.1399999999999999</v>
      </c>
      <c r="R226" s="150" t="e">
        <f t="shared" si="56"/>
        <v>#VALUE!</v>
      </c>
      <c r="S226">
        <v>1.1399999999999999</v>
      </c>
      <c r="T226" s="150" t="e">
        <f t="shared" si="57"/>
        <v>#VALUE!</v>
      </c>
      <c r="U226">
        <v>1.1399999999999999</v>
      </c>
      <c r="V226" s="150" t="e">
        <f t="shared" si="58"/>
        <v>#VALUE!</v>
      </c>
      <c r="W226">
        <v>1.1399999999999999</v>
      </c>
      <c r="X226" s="153" t="e">
        <f t="shared" si="59"/>
        <v>#VALUE!</v>
      </c>
      <c r="Y226">
        <v>1.1399999999999999</v>
      </c>
      <c r="Z226" s="150" t="e">
        <f t="shared" si="60"/>
        <v>#VALUE!</v>
      </c>
      <c r="AA226">
        <v>1.1399999999999999</v>
      </c>
      <c r="AB226" s="150" t="e">
        <f t="shared" si="61"/>
        <v>#VALUE!</v>
      </c>
      <c r="AC226">
        <v>1.1399999999999999</v>
      </c>
      <c r="AD226" s="150" t="e">
        <f t="shared" si="62"/>
        <v>#VALUE!</v>
      </c>
      <c r="AE226">
        <v>1.1399999999999999</v>
      </c>
    </row>
    <row r="227" spans="12:31" ht="15" x14ac:dyDescent="0.2">
      <c r="L227" s="150" t="e">
        <f t="shared" si="53"/>
        <v>#VALUE!</v>
      </c>
      <c r="M227">
        <v>1.1499999999999999</v>
      </c>
      <c r="N227" s="150" t="e">
        <f t="shared" si="54"/>
        <v>#VALUE!</v>
      </c>
      <c r="O227">
        <v>1.1499999999999999</v>
      </c>
      <c r="P227" s="150" t="e">
        <f t="shared" si="55"/>
        <v>#VALUE!</v>
      </c>
      <c r="Q227">
        <v>1.1499999999999999</v>
      </c>
      <c r="R227" s="150" t="e">
        <f t="shared" si="56"/>
        <v>#VALUE!</v>
      </c>
      <c r="S227">
        <v>1.1499999999999999</v>
      </c>
      <c r="T227" s="150" t="e">
        <f t="shared" si="57"/>
        <v>#VALUE!</v>
      </c>
      <c r="U227">
        <v>1.1499999999999999</v>
      </c>
      <c r="V227" s="150" t="e">
        <f t="shared" si="58"/>
        <v>#VALUE!</v>
      </c>
      <c r="W227">
        <v>1.1499999999999999</v>
      </c>
      <c r="X227" s="153" t="e">
        <f t="shared" si="59"/>
        <v>#VALUE!</v>
      </c>
      <c r="Y227">
        <v>1.1499999999999999</v>
      </c>
      <c r="Z227" s="150" t="e">
        <f t="shared" si="60"/>
        <v>#VALUE!</v>
      </c>
      <c r="AA227">
        <v>1.1499999999999999</v>
      </c>
      <c r="AB227" s="150" t="e">
        <f t="shared" si="61"/>
        <v>#VALUE!</v>
      </c>
      <c r="AC227">
        <v>1.1499999999999999</v>
      </c>
      <c r="AD227" s="150" t="e">
        <f t="shared" si="62"/>
        <v>#VALUE!</v>
      </c>
      <c r="AE227">
        <v>1.1499999999999999</v>
      </c>
    </row>
    <row r="228" spans="12:31" ht="15" x14ac:dyDescent="0.2">
      <c r="L228" s="150" t="e">
        <f t="shared" si="53"/>
        <v>#VALUE!</v>
      </c>
      <c r="M228">
        <v>1.1599999999999999</v>
      </c>
      <c r="N228" s="150" t="e">
        <f t="shared" si="54"/>
        <v>#VALUE!</v>
      </c>
      <c r="O228">
        <v>1.1599999999999999</v>
      </c>
      <c r="P228" s="150" t="e">
        <f t="shared" si="55"/>
        <v>#VALUE!</v>
      </c>
      <c r="Q228">
        <v>1.1599999999999999</v>
      </c>
      <c r="R228" s="150" t="e">
        <f t="shared" si="56"/>
        <v>#VALUE!</v>
      </c>
      <c r="S228">
        <v>1.1599999999999999</v>
      </c>
      <c r="T228" s="150" t="e">
        <f t="shared" si="57"/>
        <v>#VALUE!</v>
      </c>
      <c r="U228">
        <v>1.1599999999999999</v>
      </c>
      <c r="V228" s="150" t="e">
        <f t="shared" si="58"/>
        <v>#VALUE!</v>
      </c>
      <c r="W228">
        <v>1.1599999999999999</v>
      </c>
      <c r="X228" s="153" t="e">
        <f t="shared" si="59"/>
        <v>#VALUE!</v>
      </c>
      <c r="Y228">
        <v>1.1599999999999999</v>
      </c>
      <c r="Z228" s="150" t="e">
        <f t="shared" si="60"/>
        <v>#VALUE!</v>
      </c>
      <c r="AA228">
        <v>1.1599999999999999</v>
      </c>
      <c r="AB228" s="150" t="e">
        <f t="shared" si="61"/>
        <v>#VALUE!</v>
      </c>
      <c r="AC228">
        <v>1.1599999999999999</v>
      </c>
      <c r="AD228" s="150" t="e">
        <f t="shared" si="62"/>
        <v>#VALUE!</v>
      </c>
      <c r="AE228">
        <v>1.1599999999999999</v>
      </c>
    </row>
    <row r="229" spans="12:31" ht="15" x14ac:dyDescent="0.2">
      <c r="L229" s="150" t="e">
        <f t="shared" si="53"/>
        <v>#VALUE!</v>
      </c>
      <c r="M229">
        <v>1.17</v>
      </c>
      <c r="N229" s="150" t="e">
        <f t="shared" si="54"/>
        <v>#VALUE!</v>
      </c>
      <c r="O229">
        <v>1.17</v>
      </c>
      <c r="P229" s="150" t="e">
        <f t="shared" si="55"/>
        <v>#VALUE!</v>
      </c>
      <c r="Q229">
        <v>1.17</v>
      </c>
      <c r="R229" s="150" t="e">
        <f t="shared" si="56"/>
        <v>#VALUE!</v>
      </c>
      <c r="S229">
        <v>1.17</v>
      </c>
      <c r="T229" s="150" t="e">
        <f t="shared" si="57"/>
        <v>#VALUE!</v>
      </c>
      <c r="U229">
        <v>1.17</v>
      </c>
      <c r="V229" s="150" t="e">
        <f t="shared" si="58"/>
        <v>#VALUE!</v>
      </c>
      <c r="W229">
        <v>1.17</v>
      </c>
      <c r="X229" s="153" t="e">
        <f t="shared" si="59"/>
        <v>#VALUE!</v>
      </c>
      <c r="Y229">
        <v>1.17</v>
      </c>
      <c r="Z229" s="150" t="e">
        <f t="shared" si="60"/>
        <v>#VALUE!</v>
      </c>
      <c r="AA229">
        <v>1.17</v>
      </c>
      <c r="AB229" s="150" t="e">
        <f t="shared" si="61"/>
        <v>#VALUE!</v>
      </c>
      <c r="AC229">
        <v>1.17</v>
      </c>
      <c r="AD229" s="150" t="e">
        <f t="shared" si="62"/>
        <v>#VALUE!</v>
      </c>
      <c r="AE229">
        <v>1.17</v>
      </c>
    </row>
    <row r="230" spans="12:31" ht="15" x14ac:dyDescent="0.2">
      <c r="L230" s="150" t="e">
        <f t="shared" si="53"/>
        <v>#VALUE!</v>
      </c>
      <c r="M230">
        <v>1.18</v>
      </c>
      <c r="N230" s="150" t="e">
        <f t="shared" si="54"/>
        <v>#VALUE!</v>
      </c>
      <c r="O230">
        <v>1.18</v>
      </c>
      <c r="P230" s="150" t="e">
        <f t="shared" si="55"/>
        <v>#VALUE!</v>
      </c>
      <c r="Q230">
        <v>1.18</v>
      </c>
      <c r="R230" s="150" t="e">
        <f t="shared" si="56"/>
        <v>#VALUE!</v>
      </c>
      <c r="S230">
        <v>1.18</v>
      </c>
      <c r="T230" s="150" t="e">
        <f t="shared" si="57"/>
        <v>#VALUE!</v>
      </c>
      <c r="U230">
        <v>1.18</v>
      </c>
      <c r="V230" s="150" t="e">
        <f t="shared" si="58"/>
        <v>#VALUE!</v>
      </c>
      <c r="W230">
        <v>1.18</v>
      </c>
      <c r="X230" s="153" t="e">
        <f t="shared" si="59"/>
        <v>#VALUE!</v>
      </c>
      <c r="Y230">
        <v>1.18</v>
      </c>
      <c r="Z230" s="150" t="e">
        <f t="shared" si="60"/>
        <v>#VALUE!</v>
      </c>
      <c r="AA230">
        <v>1.18</v>
      </c>
      <c r="AB230" s="150" t="e">
        <f t="shared" si="61"/>
        <v>#VALUE!</v>
      </c>
      <c r="AC230">
        <v>1.18</v>
      </c>
      <c r="AD230" s="150" t="e">
        <f t="shared" si="62"/>
        <v>#VALUE!</v>
      </c>
      <c r="AE230">
        <v>1.18</v>
      </c>
    </row>
    <row r="231" spans="12:31" ht="15" x14ac:dyDescent="0.2">
      <c r="L231" s="150" t="e">
        <f t="shared" si="53"/>
        <v>#VALUE!</v>
      </c>
      <c r="M231">
        <v>1.19</v>
      </c>
      <c r="N231" s="150" t="e">
        <f t="shared" si="54"/>
        <v>#VALUE!</v>
      </c>
      <c r="O231">
        <v>1.19</v>
      </c>
      <c r="P231" s="150" t="e">
        <f t="shared" si="55"/>
        <v>#VALUE!</v>
      </c>
      <c r="Q231">
        <v>1.19</v>
      </c>
      <c r="R231" s="150" t="e">
        <f t="shared" si="56"/>
        <v>#VALUE!</v>
      </c>
      <c r="S231">
        <v>1.19</v>
      </c>
      <c r="T231" s="150" t="e">
        <f t="shared" si="57"/>
        <v>#VALUE!</v>
      </c>
      <c r="U231">
        <v>1.19</v>
      </c>
      <c r="V231" s="150" t="e">
        <f t="shared" si="58"/>
        <v>#VALUE!</v>
      </c>
      <c r="W231">
        <v>1.19</v>
      </c>
      <c r="X231" s="153" t="e">
        <f t="shared" si="59"/>
        <v>#VALUE!</v>
      </c>
      <c r="Y231">
        <v>1.19</v>
      </c>
      <c r="Z231" s="150" t="e">
        <f t="shared" si="60"/>
        <v>#VALUE!</v>
      </c>
      <c r="AA231">
        <v>1.19</v>
      </c>
      <c r="AB231" s="150" t="e">
        <f t="shared" si="61"/>
        <v>#VALUE!</v>
      </c>
      <c r="AC231">
        <v>1.19</v>
      </c>
      <c r="AD231" s="150" t="e">
        <f t="shared" si="62"/>
        <v>#VALUE!</v>
      </c>
      <c r="AE231">
        <v>1.19</v>
      </c>
    </row>
    <row r="232" spans="12:31" ht="15" x14ac:dyDescent="0.2">
      <c r="L232" s="150" t="e">
        <f t="shared" si="53"/>
        <v>#VALUE!</v>
      </c>
      <c r="M232">
        <v>1.2</v>
      </c>
      <c r="N232" s="150" t="e">
        <f t="shared" si="54"/>
        <v>#VALUE!</v>
      </c>
      <c r="O232">
        <v>1.2</v>
      </c>
      <c r="P232" s="150" t="e">
        <f t="shared" si="55"/>
        <v>#VALUE!</v>
      </c>
      <c r="Q232">
        <v>1.2</v>
      </c>
      <c r="R232" s="150" t="e">
        <f t="shared" si="56"/>
        <v>#VALUE!</v>
      </c>
      <c r="S232">
        <v>1.2</v>
      </c>
      <c r="T232" s="150" t="e">
        <f t="shared" si="57"/>
        <v>#VALUE!</v>
      </c>
      <c r="U232">
        <v>1.2</v>
      </c>
      <c r="V232" s="150" t="e">
        <f t="shared" si="58"/>
        <v>#VALUE!</v>
      </c>
      <c r="W232">
        <v>1.2</v>
      </c>
      <c r="X232" s="153" t="e">
        <f t="shared" si="59"/>
        <v>#VALUE!</v>
      </c>
      <c r="Y232">
        <v>1.2</v>
      </c>
      <c r="Z232" s="150" t="e">
        <f t="shared" si="60"/>
        <v>#VALUE!</v>
      </c>
      <c r="AA232">
        <v>1.2</v>
      </c>
      <c r="AB232" s="150" t="e">
        <f t="shared" si="61"/>
        <v>#VALUE!</v>
      </c>
      <c r="AC232">
        <v>1.2</v>
      </c>
      <c r="AD232" s="150" t="e">
        <f t="shared" si="62"/>
        <v>#VALUE!</v>
      </c>
      <c r="AE232">
        <v>1.2</v>
      </c>
    </row>
    <row r="233" spans="12:31" ht="15" x14ac:dyDescent="0.2">
      <c r="L233" s="150" t="e">
        <f t="shared" si="53"/>
        <v>#VALUE!</v>
      </c>
      <c r="M233">
        <v>1.21</v>
      </c>
      <c r="N233" s="150" t="e">
        <f t="shared" si="54"/>
        <v>#VALUE!</v>
      </c>
      <c r="O233">
        <v>1.21</v>
      </c>
      <c r="P233" s="150" t="e">
        <f t="shared" si="55"/>
        <v>#VALUE!</v>
      </c>
      <c r="Q233">
        <v>1.21</v>
      </c>
      <c r="R233" s="150" t="e">
        <f t="shared" si="56"/>
        <v>#VALUE!</v>
      </c>
      <c r="S233">
        <v>1.21</v>
      </c>
      <c r="T233" s="150" t="e">
        <f t="shared" si="57"/>
        <v>#VALUE!</v>
      </c>
      <c r="U233">
        <v>1.21</v>
      </c>
      <c r="V233" s="150" t="e">
        <f t="shared" si="58"/>
        <v>#VALUE!</v>
      </c>
      <c r="W233">
        <v>1.21</v>
      </c>
      <c r="X233" s="153" t="e">
        <f t="shared" si="59"/>
        <v>#VALUE!</v>
      </c>
      <c r="Y233">
        <v>1.21</v>
      </c>
      <c r="Z233" s="150" t="e">
        <f t="shared" si="60"/>
        <v>#VALUE!</v>
      </c>
      <c r="AA233">
        <v>1.21</v>
      </c>
      <c r="AB233" s="150" t="e">
        <f t="shared" si="61"/>
        <v>#VALUE!</v>
      </c>
      <c r="AC233">
        <v>1.21</v>
      </c>
      <c r="AD233" s="150" t="e">
        <f t="shared" si="62"/>
        <v>#VALUE!</v>
      </c>
      <c r="AE233">
        <v>1.21</v>
      </c>
    </row>
    <row r="234" spans="12:31" ht="15" x14ac:dyDescent="0.2">
      <c r="L234" s="150" t="e">
        <f t="shared" si="53"/>
        <v>#VALUE!</v>
      </c>
      <c r="M234">
        <v>1.22</v>
      </c>
      <c r="N234" s="150" t="e">
        <f t="shared" si="54"/>
        <v>#VALUE!</v>
      </c>
      <c r="O234">
        <v>1.22</v>
      </c>
      <c r="P234" s="150" t="e">
        <f t="shared" si="55"/>
        <v>#VALUE!</v>
      </c>
      <c r="Q234">
        <v>1.22</v>
      </c>
      <c r="R234" s="150" t="e">
        <f t="shared" si="56"/>
        <v>#VALUE!</v>
      </c>
      <c r="S234">
        <v>1.22</v>
      </c>
      <c r="T234" s="150" t="e">
        <f t="shared" si="57"/>
        <v>#VALUE!</v>
      </c>
      <c r="U234">
        <v>1.22</v>
      </c>
      <c r="V234" s="150" t="e">
        <f t="shared" si="58"/>
        <v>#VALUE!</v>
      </c>
      <c r="W234">
        <v>1.22</v>
      </c>
      <c r="X234" s="153" t="e">
        <f t="shared" si="59"/>
        <v>#VALUE!</v>
      </c>
      <c r="Y234">
        <v>1.22</v>
      </c>
      <c r="Z234" s="150" t="e">
        <f t="shared" si="60"/>
        <v>#VALUE!</v>
      </c>
      <c r="AA234">
        <v>1.22</v>
      </c>
      <c r="AB234" s="150" t="e">
        <f t="shared" si="61"/>
        <v>#VALUE!</v>
      </c>
      <c r="AC234">
        <v>1.22</v>
      </c>
      <c r="AD234" s="150" t="e">
        <f t="shared" si="62"/>
        <v>#VALUE!</v>
      </c>
      <c r="AE234">
        <v>1.22</v>
      </c>
    </row>
    <row r="235" spans="12:31" ht="15" x14ac:dyDescent="0.2">
      <c r="L235" s="150" t="e">
        <f t="shared" si="53"/>
        <v>#VALUE!</v>
      </c>
      <c r="M235">
        <v>1.23</v>
      </c>
      <c r="N235" s="150" t="e">
        <f t="shared" si="54"/>
        <v>#VALUE!</v>
      </c>
      <c r="O235">
        <v>1.23</v>
      </c>
      <c r="P235" s="150" t="e">
        <f t="shared" si="55"/>
        <v>#VALUE!</v>
      </c>
      <c r="Q235">
        <v>1.23</v>
      </c>
      <c r="R235" s="150" t="e">
        <f t="shared" si="56"/>
        <v>#VALUE!</v>
      </c>
      <c r="S235">
        <v>1.23</v>
      </c>
      <c r="T235" s="150" t="e">
        <f t="shared" si="57"/>
        <v>#VALUE!</v>
      </c>
      <c r="U235">
        <v>1.23</v>
      </c>
      <c r="V235" s="150" t="e">
        <f t="shared" si="58"/>
        <v>#VALUE!</v>
      </c>
      <c r="W235">
        <v>1.23</v>
      </c>
      <c r="X235" s="153" t="e">
        <f t="shared" si="59"/>
        <v>#VALUE!</v>
      </c>
      <c r="Y235">
        <v>1.23</v>
      </c>
      <c r="Z235" s="150" t="e">
        <f t="shared" si="60"/>
        <v>#VALUE!</v>
      </c>
      <c r="AA235">
        <v>1.23</v>
      </c>
      <c r="AB235" s="150" t="e">
        <f t="shared" si="61"/>
        <v>#VALUE!</v>
      </c>
      <c r="AC235">
        <v>1.23</v>
      </c>
      <c r="AD235" s="150" t="e">
        <f t="shared" si="62"/>
        <v>#VALUE!</v>
      </c>
      <c r="AE235">
        <v>1.23</v>
      </c>
    </row>
    <row r="236" spans="12:31" ht="15" x14ac:dyDescent="0.2">
      <c r="L236" s="150" t="e">
        <f t="shared" si="53"/>
        <v>#VALUE!</v>
      </c>
      <c r="M236">
        <v>1.24</v>
      </c>
      <c r="N236" s="150" t="e">
        <f t="shared" si="54"/>
        <v>#VALUE!</v>
      </c>
      <c r="O236">
        <v>1.24</v>
      </c>
      <c r="P236" s="150" t="e">
        <f t="shared" si="55"/>
        <v>#VALUE!</v>
      </c>
      <c r="Q236">
        <v>1.24</v>
      </c>
      <c r="R236" s="150" t="e">
        <f t="shared" si="56"/>
        <v>#VALUE!</v>
      </c>
      <c r="S236">
        <v>1.24</v>
      </c>
      <c r="T236" s="150" t="e">
        <f t="shared" si="57"/>
        <v>#VALUE!</v>
      </c>
      <c r="U236">
        <v>1.24</v>
      </c>
      <c r="V236" s="150" t="e">
        <f t="shared" si="58"/>
        <v>#VALUE!</v>
      </c>
      <c r="W236">
        <v>1.24</v>
      </c>
      <c r="X236" s="153" t="e">
        <f t="shared" si="59"/>
        <v>#VALUE!</v>
      </c>
      <c r="Y236">
        <v>1.24</v>
      </c>
      <c r="Z236" s="150" t="e">
        <f t="shared" si="60"/>
        <v>#VALUE!</v>
      </c>
      <c r="AA236">
        <v>1.24</v>
      </c>
      <c r="AB236" s="150" t="e">
        <f t="shared" si="61"/>
        <v>#VALUE!</v>
      </c>
      <c r="AC236">
        <v>1.24</v>
      </c>
      <c r="AD236" s="150" t="e">
        <f t="shared" si="62"/>
        <v>#VALUE!</v>
      </c>
      <c r="AE236">
        <v>1.24</v>
      </c>
    </row>
    <row r="237" spans="12:31" ht="15" x14ac:dyDescent="0.2">
      <c r="L237" s="150" t="e">
        <f t="shared" si="53"/>
        <v>#VALUE!</v>
      </c>
      <c r="M237">
        <v>1.25</v>
      </c>
      <c r="N237" s="150" t="e">
        <f t="shared" si="54"/>
        <v>#VALUE!</v>
      </c>
      <c r="O237">
        <v>1.25</v>
      </c>
      <c r="P237" s="150" t="e">
        <f t="shared" si="55"/>
        <v>#VALUE!</v>
      </c>
      <c r="Q237">
        <v>1.25</v>
      </c>
      <c r="R237" s="150" t="e">
        <f t="shared" si="56"/>
        <v>#VALUE!</v>
      </c>
      <c r="S237">
        <v>1.25</v>
      </c>
      <c r="T237" s="150" t="e">
        <f t="shared" si="57"/>
        <v>#VALUE!</v>
      </c>
      <c r="U237">
        <v>1.25</v>
      </c>
      <c r="V237" s="150" t="e">
        <f t="shared" si="58"/>
        <v>#VALUE!</v>
      </c>
      <c r="W237">
        <v>1.25</v>
      </c>
      <c r="X237" s="153" t="e">
        <f t="shared" si="59"/>
        <v>#VALUE!</v>
      </c>
      <c r="Y237">
        <v>1.25</v>
      </c>
      <c r="Z237" s="150" t="e">
        <f t="shared" si="60"/>
        <v>#VALUE!</v>
      </c>
      <c r="AA237">
        <v>1.25</v>
      </c>
      <c r="AB237" s="150" t="e">
        <f t="shared" si="61"/>
        <v>#VALUE!</v>
      </c>
      <c r="AC237">
        <v>1.25</v>
      </c>
      <c r="AD237" s="150" t="e">
        <f t="shared" si="62"/>
        <v>#VALUE!</v>
      </c>
      <c r="AE237">
        <v>1.25</v>
      </c>
    </row>
    <row r="238" spans="12:31" ht="15" x14ac:dyDescent="0.2">
      <c r="L238" s="150" t="e">
        <f t="shared" si="53"/>
        <v>#VALUE!</v>
      </c>
      <c r="M238">
        <v>1.26</v>
      </c>
      <c r="N238" s="150" t="e">
        <f t="shared" si="54"/>
        <v>#VALUE!</v>
      </c>
      <c r="O238">
        <v>1.26</v>
      </c>
      <c r="P238" s="150" t="e">
        <f t="shared" si="55"/>
        <v>#VALUE!</v>
      </c>
      <c r="Q238">
        <v>1.26</v>
      </c>
      <c r="R238" s="150" t="e">
        <f t="shared" si="56"/>
        <v>#VALUE!</v>
      </c>
      <c r="S238">
        <v>1.26</v>
      </c>
      <c r="T238" s="150" t="e">
        <f t="shared" si="57"/>
        <v>#VALUE!</v>
      </c>
      <c r="U238">
        <v>1.26</v>
      </c>
      <c r="V238" s="150" t="e">
        <f t="shared" si="58"/>
        <v>#VALUE!</v>
      </c>
      <c r="W238">
        <v>1.26</v>
      </c>
      <c r="X238" s="153" t="e">
        <f t="shared" si="59"/>
        <v>#VALUE!</v>
      </c>
      <c r="Y238">
        <v>1.26</v>
      </c>
      <c r="Z238" s="150" t="e">
        <f t="shared" si="60"/>
        <v>#VALUE!</v>
      </c>
      <c r="AA238">
        <v>1.26</v>
      </c>
      <c r="AB238" s="150" t="e">
        <f t="shared" si="61"/>
        <v>#VALUE!</v>
      </c>
      <c r="AC238">
        <v>1.26</v>
      </c>
      <c r="AD238" s="150" t="e">
        <f t="shared" si="62"/>
        <v>#VALUE!</v>
      </c>
      <c r="AE238">
        <v>1.26</v>
      </c>
    </row>
    <row r="239" spans="12:31" ht="15" x14ac:dyDescent="0.2">
      <c r="L239" s="150" t="e">
        <f t="shared" si="53"/>
        <v>#VALUE!</v>
      </c>
      <c r="M239">
        <v>1.27</v>
      </c>
      <c r="N239" s="150" t="e">
        <f t="shared" si="54"/>
        <v>#VALUE!</v>
      </c>
      <c r="O239">
        <v>1.27</v>
      </c>
      <c r="P239" s="150" t="e">
        <f t="shared" si="55"/>
        <v>#VALUE!</v>
      </c>
      <c r="Q239">
        <v>1.27</v>
      </c>
      <c r="R239" s="150" t="e">
        <f t="shared" si="56"/>
        <v>#VALUE!</v>
      </c>
      <c r="S239">
        <v>1.27</v>
      </c>
      <c r="T239" s="150" t="e">
        <f t="shared" si="57"/>
        <v>#VALUE!</v>
      </c>
      <c r="U239">
        <v>1.27</v>
      </c>
      <c r="V239" s="150" t="e">
        <f t="shared" si="58"/>
        <v>#VALUE!</v>
      </c>
      <c r="W239">
        <v>1.27</v>
      </c>
      <c r="X239" s="153" t="e">
        <f t="shared" si="59"/>
        <v>#VALUE!</v>
      </c>
      <c r="Y239">
        <v>1.27</v>
      </c>
      <c r="Z239" s="150" t="e">
        <f t="shared" si="60"/>
        <v>#VALUE!</v>
      </c>
      <c r="AA239">
        <v>1.27</v>
      </c>
      <c r="AB239" s="150" t="e">
        <f t="shared" si="61"/>
        <v>#VALUE!</v>
      </c>
      <c r="AC239">
        <v>1.27</v>
      </c>
      <c r="AD239" s="150" t="e">
        <f t="shared" si="62"/>
        <v>#VALUE!</v>
      </c>
      <c r="AE239">
        <v>1.27</v>
      </c>
    </row>
    <row r="240" spans="12:31" ht="15" x14ac:dyDescent="0.2">
      <c r="L240" s="150" t="e">
        <f t="shared" si="53"/>
        <v>#VALUE!</v>
      </c>
      <c r="M240">
        <v>1.28</v>
      </c>
      <c r="N240" s="150" t="e">
        <f t="shared" si="54"/>
        <v>#VALUE!</v>
      </c>
      <c r="O240">
        <v>1.28</v>
      </c>
      <c r="P240" s="150" t="e">
        <f t="shared" si="55"/>
        <v>#VALUE!</v>
      </c>
      <c r="Q240">
        <v>1.28</v>
      </c>
      <c r="R240" s="150" t="e">
        <f t="shared" si="56"/>
        <v>#VALUE!</v>
      </c>
      <c r="S240">
        <v>1.28</v>
      </c>
      <c r="T240" s="150" t="e">
        <f t="shared" si="57"/>
        <v>#VALUE!</v>
      </c>
      <c r="U240">
        <v>1.28</v>
      </c>
      <c r="V240" s="150" t="e">
        <f t="shared" si="58"/>
        <v>#VALUE!</v>
      </c>
      <c r="W240">
        <v>1.28</v>
      </c>
      <c r="X240" s="153" t="e">
        <f t="shared" si="59"/>
        <v>#VALUE!</v>
      </c>
      <c r="Y240">
        <v>1.28</v>
      </c>
      <c r="Z240" s="150" t="e">
        <f t="shared" si="60"/>
        <v>#VALUE!</v>
      </c>
      <c r="AA240">
        <v>1.28</v>
      </c>
      <c r="AB240" s="150" t="e">
        <f t="shared" si="61"/>
        <v>#VALUE!</v>
      </c>
      <c r="AC240">
        <v>1.28</v>
      </c>
      <c r="AD240" s="150" t="e">
        <f t="shared" si="62"/>
        <v>#VALUE!</v>
      </c>
      <c r="AE240">
        <v>1.28</v>
      </c>
    </row>
    <row r="241" spans="12:31" ht="15" x14ac:dyDescent="0.2">
      <c r="L241" s="150" t="e">
        <f t="shared" ref="L241:L304" si="63">((1.486/$D$33)*((((PI()*($D$46/12)^2)/4)-((($D$46/12)/2)^2*((2*ACOS(((($D$46/12)/2)-(($D$46/12)-(M241/12)))/(($D$46/12)/2)))-SIN(2*ACOS(((($D$46/12)/2)-(($D$46/12)-(M241/12)))/(($D$46/12)/2))))/2))/((PI()*($D$46/12))-((2*ACOS(((($D$46/12)/2)-(($D$46/12)-(M241/12)))/(($D$46/12)/2)))*(($D$46/12)/2))))^(2/3)*$H$17^0.5)*(((PI()*($D$46/12)^2)/4)-((($D$46/12)/2)^2*((2*ACOS(((($D$46/12)/2)-(($D$46/12)-(M241/12)))/(($D$46/12)/2)))-SIN(2*ACOS(((($D$46/12)/2)-(($D$46/12)-(M241/12)))/(($D$46/12)/2))))/2))</f>
        <v>#VALUE!</v>
      </c>
      <c r="M241">
        <v>1.29</v>
      </c>
      <c r="N241" s="150" t="e">
        <f t="shared" ref="N241:N304" si="64">((1.486/$D$34)*((((PI()*($D$47/12)^2)/4)-((($D$47/12)/2)^2*((2*ACOS(((($D$47/12)/2)-(($D$47/12)-(O241/12)))/(($D$47/12)/2)))-SIN(2*ACOS(((($D$47/12)/2)-(($D$47/12)-(O241/12)))/(($D$47/12)/2))))/2))/((PI()*($D$47/12))-((2*ACOS(((($D$47/12)/2)-(($D$47/12)-(O241/12)))/(($D$47/12)/2)))*(($D$47/12)/2))))^(2/3)*$H$18^0.5)*(((PI()*($D$47/12)^2)/4)-((($D$47/12)/2)^2*((2*ACOS(((($D$47/12)/2)-(($D$47/12)-(O241/12)))/(($D$47/12)/2)))-SIN(2*ACOS(((($D$47/12)/2)-(($D$47/12)-(O241/12)))/(($D$47/12)/2))))/2))</f>
        <v>#VALUE!</v>
      </c>
      <c r="O241">
        <v>1.29</v>
      </c>
      <c r="P241" s="150" t="e">
        <f t="shared" ref="P241:P304" si="65">((1.486/$D$35)*((((PI()*($D$48/12)^2)/4)-((($D$48/12)/2)^2*((2*ACOS(((($D$48/12)/2)-(($D$48/12)-(Q241/12)))/(($D$48/12)/2)))-SIN(2*ACOS(((($D$48/12)/2)-(($D$48/12)-(Q241/12)))/(($D$48/12)/2))))/2))/((PI()*($D$48/12))-((2*ACOS(((($D$48/12)/2)-(($D$48/12)-(Q241/12)))/(($D$48/12)/2)))*(($D$48/12)/2))))^(2/3)*$H$19^0.5)*(((PI()*($D$48/12)^2)/4)-((($D$48/12)/2)^2*((2*ACOS(((($D$48/12)/2)-(($D$48/12)-(Q241/12)))/(($D$48/12)/2)))-SIN(2*ACOS(((($D$48/12)/2)-(($D$48/12)-(Q241/12)))/(($D$48/12)/2))))/2))</f>
        <v>#VALUE!</v>
      </c>
      <c r="Q241">
        <v>1.29</v>
      </c>
      <c r="R241" s="150" t="e">
        <f t="shared" ref="R241:R304" si="66">((1.486/$D$36)*((((PI()*($D$49/12)^2)/4)-((($D$49/12)/2)^2*((2*ACOS(((($D$49/12)/2)-(($D$49/12)-(S241/12)))/(($D$49/12)/2)))-SIN(2*ACOS(((($D$49/12)/2)-(($D$49/12)-(S241/12)))/(($D$49/12)/2))))/2))/((PI()*($D$49/12))-((2*ACOS(((($D$49/12)/2)-(($D$49/12)-(S241/12)))/(($D$49/12)/2)))*(($D$49/12)/2))))^(2/3)*$H$20^0.5)*(((PI()*($D$49/12)^2)/4)-((($D$49/12)/2)^2*((2*ACOS(((($D$49/12)/2)-(($D$49/12)-(S241/12)))/(($D$49/12)/2)))-SIN(2*ACOS(((($D$49/12)/2)-(($D$49/12)-(S241/12)))/(($D$49/12)/2))))/2))</f>
        <v>#VALUE!</v>
      </c>
      <c r="S241">
        <v>1.29</v>
      </c>
      <c r="T241" s="150" t="e">
        <f t="shared" ref="T241:T304" si="67">((1.486/$D$37)*((((PI()*($D$50/12)^2)/4)-((($D$50/12)/2)^2*((2*ACOS(((($D$50/12)/2)-(($D$50/12)-(U241/12)))/(($D$50/12)/2)))-SIN(2*ACOS(((($D$50/12)/2)-(($D$50/12)-(U241/12)))/(($D$50/12)/2))))/2))/((PI()*($D$50/12))-((2*ACOS(((($D$50/12)/2)-(($D$50/12)-(U241/12)))/(($D$50/12)/2)))*(($D$50/12)/2))))^(2/3)*$H$21^0.5)*(((PI()*($D$50/12)^2)/4)-((($D$50/12)/2)^2*((2*ACOS(((($D$50/12)/2)-(($D$50/12)-(U241/12)))/(($D$50/12)/2)))-SIN(2*ACOS(((($D$50/12)/2)-(($D$50/12)-(U241/12)))/(($D$50/12)/2))))/2))</f>
        <v>#VALUE!</v>
      </c>
      <c r="U241">
        <v>1.29</v>
      </c>
      <c r="V241" s="150" t="e">
        <f t="shared" ref="V241:V304" si="68">((1.486/$D$38)*((((PI()*($D$51/12)^2)/4)-((($D$51/12)/2)^2*((2*ACOS(((($D$51/12)/2)-(($D$51/12)-(W241/12)))/(($D$51/12)/2)))-SIN(2*ACOS(((($D$51/12)/2)-(($D$51/12)-(W241/12)))/(($D$51/12)/2))))/2))/((PI()*($D$51/12))-((2*ACOS(((($D$51/12)/2)-(($D$51/12)-(W241/12)))/(($D$51/12)/2)))*(($D$51/12)/2))))^(2/3)*$H$22^0.5)*(((PI()*($D$51/12)^2)/4)-((($D$51/12)/2)^2*((2*ACOS(((($D$51/12)/2)-(($D$51/12)-(W241/12)))/(($D$51/12)/2)))-SIN(2*ACOS(((($D$51/12)/2)-(($D$51/12)-(W241/12)))/(($D$51/12)/2))))/2))</f>
        <v>#VALUE!</v>
      </c>
      <c r="W241">
        <v>1.29</v>
      </c>
      <c r="X241" s="153" t="e">
        <f t="shared" ref="X241:X304" si="69">((1.486/$D$39)*((((PI()*($D$52/12)^2)/4)-((($D$52/12)/2)^2*((2*ACOS(((($D$52/12)/2)-(($D$52/12)-(Y241/12)))/(($D$52/12)/2)))-SIN(2*ACOS(((($D$52/12)/2)-(($D$52/12)-(Y241/12)))/(($D$52/12)/2))))/2))/((PI()*($D$52/12))-((2*ACOS(((($D$52/12)/2)-(($D$52/12)-(Y241/12)))/(($D$52/12)/2)))*(($D$52/12)/2))))^(2/3)*$H$23^0.5)*(((PI()*($D$52/12)^2)/4)-((($D$52/12)/2)^2*((2*ACOS(((($D$52/12)/2)-(($D$52/12)-(Y241/12)))/(($D$52/12)/2)))-SIN(2*ACOS(((($D$52/12)/2)-(($D$52/12)-(Y241/12)))/(($D$52/12)/2))))/2))</f>
        <v>#VALUE!</v>
      </c>
      <c r="Y241">
        <v>1.29</v>
      </c>
      <c r="Z241" s="150" t="e">
        <f t="shared" ref="Z241:Z304" si="70">((1.486/$D$40)*((((PI()*($D$53/12)^2)/4)-((($D$53/12)/2)^2*((2*ACOS(((($D$53/12)/2)-(($D$53/12)-(AA241/12)))/(($D$53/12)/2)))-SIN(2*ACOS(((($D$53/12)/2)-(($D$53/12)-(AA241/12)))/(($D$53/12)/2))))/2))/((PI()*($D$53/12))-((2*ACOS(((($D$53/12)/2)-(($D$53/12)-(AA241/12)))/(($D$53/12)/2)))*(($D$53/12)/2))))^(2/3)*$H$24^0.5)*(((PI()*($D$53/12)^2)/4)-((($D$53/12)/2)^2*((2*ACOS(((($D$53/12)/2)-(($D$53/12)-(AA241/12)))/(($D$53/12)/2)))-SIN(2*ACOS(((($D$53/12)/2)-(($D$53/12)-(AA241/12)))/(($D$53/12)/2))))/2))</f>
        <v>#VALUE!</v>
      </c>
      <c r="AA241">
        <v>1.29</v>
      </c>
      <c r="AB241" s="150" t="e">
        <f t="shared" ref="AB241:AB304" si="71">((1.486/$D$41)*((((PI()*($D$54/12)^2)/4)-((($D$54/12)/2)^2*((2*ACOS(((($D$54/12)/2)-(($D$54/12)-(AC241/12)))/(($D$54/12)/2)))-SIN(2*ACOS(((($D$54/12)/2)-(($D$54/12)-(AC241/12)))/(($D$54/12)/2))))/2))/((PI()*($D$54/12))-((2*ACOS(((($D$54/12)/2)-(($D$54/12)-(AC241/12)))/(($D$54/12)/2)))*(($D$54/12)/2))))^(2/3)*$H$25^0.5)*(((PI()*($D$54/12)^2)/4)-((($D$54/12)/2)^2*((2*ACOS(((($D$54/12)/2)-(($D$54/12)-(AC241/12)))/(($D$54/12)/2)))-SIN(2*ACOS(((($D$54/12)/2)-(($D$54/12)-(AC241/12)))/(($D$54/12)/2))))/2))</f>
        <v>#VALUE!</v>
      </c>
      <c r="AC241">
        <v>1.29</v>
      </c>
      <c r="AD241" s="150" t="e">
        <f t="shared" ref="AD241:AD304" si="72">((1.486/$D$42)*((((PI()*($D$55/12)^2)/4)-((($D$55/12)/2)^2*((2*ACOS(((($D$55/12)/2)-(($D$55/12)-(AE241/12)))/(($D$55/12)/2)))-SIN(2*ACOS(((($D$55/12)/2)-(($D$55/12)-(AE241/12)))/(($D$55/12)/2))))/2))/((PI()*($D$55/12))-((2*ACOS(((($D$55/12)/2)-(($D$55/12)-(AE241/12)))/(($D$55/12)/2)))*(($D$55/12)/2))))^(2/3)*$H$26^0.5)*(((PI()*($D$55/12)^2)/4)-((($D$55/12)/2)^2*((2*ACOS(((($D$55/12)/2)-(($D$55/12)-(AE241/12)))/(($D$55/12)/2)))-SIN(2*ACOS(((($D$55/12)/2)-(($D$55/12)-(AE241/12)))/(($D$55/12)/2))))/2))</f>
        <v>#VALUE!</v>
      </c>
      <c r="AE241">
        <v>1.29</v>
      </c>
    </row>
    <row r="242" spans="12:31" ht="15" x14ac:dyDescent="0.2">
      <c r="L242" s="150" t="e">
        <f t="shared" si="63"/>
        <v>#VALUE!</v>
      </c>
      <c r="M242">
        <v>1.3</v>
      </c>
      <c r="N242" s="150" t="e">
        <f t="shared" si="64"/>
        <v>#VALUE!</v>
      </c>
      <c r="O242">
        <v>1.3</v>
      </c>
      <c r="P242" s="150" t="e">
        <f t="shared" si="65"/>
        <v>#VALUE!</v>
      </c>
      <c r="Q242">
        <v>1.3</v>
      </c>
      <c r="R242" s="150" t="e">
        <f t="shared" si="66"/>
        <v>#VALUE!</v>
      </c>
      <c r="S242">
        <v>1.3</v>
      </c>
      <c r="T242" s="150" t="e">
        <f t="shared" si="67"/>
        <v>#VALUE!</v>
      </c>
      <c r="U242">
        <v>1.3</v>
      </c>
      <c r="V242" s="150" t="e">
        <f t="shared" si="68"/>
        <v>#VALUE!</v>
      </c>
      <c r="W242">
        <v>1.3</v>
      </c>
      <c r="X242" s="153" t="e">
        <f t="shared" si="69"/>
        <v>#VALUE!</v>
      </c>
      <c r="Y242">
        <v>1.3</v>
      </c>
      <c r="Z242" s="150" t="e">
        <f t="shared" si="70"/>
        <v>#VALUE!</v>
      </c>
      <c r="AA242">
        <v>1.3</v>
      </c>
      <c r="AB242" s="150" t="e">
        <f t="shared" si="71"/>
        <v>#VALUE!</v>
      </c>
      <c r="AC242">
        <v>1.3</v>
      </c>
      <c r="AD242" s="150" t="e">
        <f t="shared" si="72"/>
        <v>#VALUE!</v>
      </c>
      <c r="AE242">
        <v>1.3</v>
      </c>
    </row>
    <row r="243" spans="12:31" ht="15" x14ac:dyDescent="0.2">
      <c r="L243" s="150" t="e">
        <f t="shared" si="63"/>
        <v>#VALUE!</v>
      </c>
      <c r="M243">
        <v>1.31</v>
      </c>
      <c r="N243" s="150" t="e">
        <f t="shared" si="64"/>
        <v>#VALUE!</v>
      </c>
      <c r="O243">
        <v>1.31</v>
      </c>
      <c r="P243" s="150" t="e">
        <f t="shared" si="65"/>
        <v>#VALUE!</v>
      </c>
      <c r="Q243">
        <v>1.31</v>
      </c>
      <c r="R243" s="150" t="e">
        <f t="shared" si="66"/>
        <v>#VALUE!</v>
      </c>
      <c r="S243">
        <v>1.31</v>
      </c>
      <c r="T243" s="150" t="e">
        <f t="shared" si="67"/>
        <v>#VALUE!</v>
      </c>
      <c r="U243">
        <v>1.31</v>
      </c>
      <c r="V243" s="150" t="e">
        <f t="shared" si="68"/>
        <v>#VALUE!</v>
      </c>
      <c r="W243">
        <v>1.31</v>
      </c>
      <c r="X243" s="153" t="e">
        <f t="shared" si="69"/>
        <v>#VALUE!</v>
      </c>
      <c r="Y243">
        <v>1.31</v>
      </c>
      <c r="Z243" s="150" t="e">
        <f t="shared" si="70"/>
        <v>#VALUE!</v>
      </c>
      <c r="AA243">
        <v>1.31</v>
      </c>
      <c r="AB243" s="150" t="e">
        <f t="shared" si="71"/>
        <v>#VALUE!</v>
      </c>
      <c r="AC243">
        <v>1.31</v>
      </c>
      <c r="AD243" s="150" t="e">
        <f t="shared" si="72"/>
        <v>#VALUE!</v>
      </c>
      <c r="AE243">
        <v>1.31</v>
      </c>
    </row>
    <row r="244" spans="12:31" ht="15" x14ac:dyDescent="0.2">
      <c r="L244" s="150" t="e">
        <f t="shared" si="63"/>
        <v>#VALUE!</v>
      </c>
      <c r="M244">
        <v>1.32</v>
      </c>
      <c r="N244" s="150" t="e">
        <f t="shared" si="64"/>
        <v>#VALUE!</v>
      </c>
      <c r="O244">
        <v>1.32</v>
      </c>
      <c r="P244" s="150" t="e">
        <f t="shared" si="65"/>
        <v>#VALUE!</v>
      </c>
      <c r="Q244">
        <v>1.32</v>
      </c>
      <c r="R244" s="150" t="e">
        <f t="shared" si="66"/>
        <v>#VALUE!</v>
      </c>
      <c r="S244">
        <v>1.32</v>
      </c>
      <c r="T244" s="150" t="e">
        <f t="shared" si="67"/>
        <v>#VALUE!</v>
      </c>
      <c r="U244">
        <v>1.32</v>
      </c>
      <c r="V244" s="150" t="e">
        <f t="shared" si="68"/>
        <v>#VALUE!</v>
      </c>
      <c r="W244">
        <v>1.32</v>
      </c>
      <c r="X244" s="153" t="e">
        <f t="shared" si="69"/>
        <v>#VALUE!</v>
      </c>
      <c r="Y244">
        <v>1.32</v>
      </c>
      <c r="Z244" s="150" t="e">
        <f t="shared" si="70"/>
        <v>#VALUE!</v>
      </c>
      <c r="AA244">
        <v>1.32</v>
      </c>
      <c r="AB244" s="150" t="e">
        <f t="shared" si="71"/>
        <v>#VALUE!</v>
      </c>
      <c r="AC244">
        <v>1.32</v>
      </c>
      <c r="AD244" s="150" t="e">
        <f t="shared" si="72"/>
        <v>#VALUE!</v>
      </c>
      <c r="AE244">
        <v>1.32</v>
      </c>
    </row>
    <row r="245" spans="12:31" ht="15" x14ac:dyDescent="0.2">
      <c r="L245" s="150" t="e">
        <f t="shared" si="63"/>
        <v>#VALUE!</v>
      </c>
      <c r="M245">
        <v>1.33</v>
      </c>
      <c r="N245" s="150" t="e">
        <f t="shared" si="64"/>
        <v>#VALUE!</v>
      </c>
      <c r="O245">
        <v>1.33</v>
      </c>
      <c r="P245" s="150" t="e">
        <f t="shared" si="65"/>
        <v>#VALUE!</v>
      </c>
      <c r="Q245">
        <v>1.33</v>
      </c>
      <c r="R245" s="150" t="e">
        <f t="shared" si="66"/>
        <v>#VALUE!</v>
      </c>
      <c r="S245">
        <v>1.33</v>
      </c>
      <c r="T245" s="150" t="e">
        <f t="shared" si="67"/>
        <v>#VALUE!</v>
      </c>
      <c r="U245">
        <v>1.33</v>
      </c>
      <c r="V245" s="150" t="e">
        <f t="shared" si="68"/>
        <v>#VALUE!</v>
      </c>
      <c r="W245">
        <v>1.33</v>
      </c>
      <c r="X245" s="153" t="e">
        <f t="shared" si="69"/>
        <v>#VALUE!</v>
      </c>
      <c r="Y245">
        <v>1.33</v>
      </c>
      <c r="Z245" s="150" t="e">
        <f t="shared" si="70"/>
        <v>#VALUE!</v>
      </c>
      <c r="AA245">
        <v>1.33</v>
      </c>
      <c r="AB245" s="150" t="e">
        <f t="shared" si="71"/>
        <v>#VALUE!</v>
      </c>
      <c r="AC245">
        <v>1.33</v>
      </c>
      <c r="AD245" s="150" t="e">
        <f t="shared" si="72"/>
        <v>#VALUE!</v>
      </c>
      <c r="AE245">
        <v>1.33</v>
      </c>
    </row>
    <row r="246" spans="12:31" ht="15" x14ac:dyDescent="0.2">
      <c r="L246" s="150" t="e">
        <f t="shared" si="63"/>
        <v>#VALUE!</v>
      </c>
      <c r="M246">
        <v>1.34</v>
      </c>
      <c r="N246" s="150" t="e">
        <f t="shared" si="64"/>
        <v>#VALUE!</v>
      </c>
      <c r="O246">
        <v>1.34</v>
      </c>
      <c r="P246" s="150" t="e">
        <f t="shared" si="65"/>
        <v>#VALUE!</v>
      </c>
      <c r="Q246">
        <v>1.34</v>
      </c>
      <c r="R246" s="150" t="e">
        <f t="shared" si="66"/>
        <v>#VALUE!</v>
      </c>
      <c r="S246">
        <v>1.34</v>
      </c>
      <c r="T246" s="150" t="e">
        <f t="shared" si="67"/>
        <v>#VALUE!</v>
      </c>
      <c r="U246">
        <v>1.34</v>
      </c>
      <c r="V246" s="150" t="e">
        <f t="shared" si="68"/>
        <v>#VALUE!</v>
      </c>
      <c r="W246">
        <v>1.34</v>
      </c>
      <c r="X246" s="153" t="e">
        <f t="shared" si="69"/>
        <v>#VALUE!</v>
      </c>
      <c r="Y246">
        <v>1.34</v>
      </c>
      <c r="Z246" s="150" t="e">
        <f t="shared" si="70"/>
        <v>#VALUE!</v>
      </c>
      <c r="AA246">
        <v>1.34</v>
      </c>
      <c r="AB246" s="150" t="e">
        <f t="shared" si="71"/>
        <v>#VALUE!</v>
      </c>
      <c r="AC246">
        <v>1.34</v>
      </c>
      <c r="AD246" s="150" t="e">
        <f t="shared" si="72"/>
        <v>#VALUE!</v>
      </c>
      <c r="AE246">
        <v>1.34</v>
      </c>
    </row>
    <row r="247" spans="12:31" ht="15" x14ac:dyDescent="0.2">
      <c r="L247" s="150" t="e">
        <f t="shared" si="63"/>
        <v>#VALUE!</v>
      </c>
      <c r="M247">
        <v>1.35</v>
      </c>
      <c r="N247" s="150" t="e">
        <f t="shared" si="64"/>
        <v>#VALUE!</v>
      </c>
      <c r="O247">
        <v>1.35</v>
      </c>
      <c r="P247" s="150" t="e">
        <f t="shared" si="65"/>
        <v>#VALUE!</v>
      </c>
      <c r="Q247">
        <v>1.35</v>
      </c>
      <c r="R247" s="150" t="e">
        <f t="shared" si="66"/>
        <v>#VALUE!</v>
      </c>
      <c r="S247">
        <v>1.35</v>
      </c>
      <c r="T247" s="150" t="e">
        <f t="shared" si="67"/>
        <v>#VALUE!</v>
      </c>
      <c r="U247">
        <v>1.35</v>
      </c>
      <c r="V247" s="150" t="e">
        <f t="shared" si="68"/>
        <v>#VALUE!</v>
      </c>
      <c r="W247">
        <v>1.35</v>
      </c>
      <c r="X247" s="153" t="e">
        <f t="shared" si="69"/>
        <v>#VALUE!</v>
      </c>
      <c r="Y247">
        <v>1.35</v>
      </c>
      <c r="Z247" s="150" t="e">
        <f t="shared" si="70"/>
        <v>#VALUE!</v>
      </c>
      <c r="AA247">
        <v>1.35</v>
      </c>
      <c r="AB247" s="150" t="e">
        <f t="shared" si="71"/>
        <v>#VALUE!</v>
      </c>
      <c r="AC247">
        <v>1.35</v>
      </c>
      <c r="AD247" s="150" t="e">
        <f t="shared" si="72"/>
        <v>#VALUE!</v>
      </c>
      <c r="AE247">
        <v>1.35</v>
      </c>
    </row>
    <row r="248" spans="12:31" ht="15" x14ac:dyDescent="0.2">
      <c r="L248" s="150" t="e">
        <f t="shared" si="63"/>
        <v>#VALUE!</v>
      </c>
      <c r="M248">
        <v>1.36</v>
      </c>
      <c r="N248" s="150" t="e">
        <f t="shared" si="64"/>
        <v>#VALUE!</v>
      </c>
      <c r="O248">
        <v>1.36</v>
      </c>
      <c r="P248" s="150" t="e">
        <f t="shared" si="65"/>
        <v>#VALUE!</v>
      </c>
      <c r="Q248">
        <v>1.36</v>
      </c>
      <c r="R248" s="150" t="e">
        <f t="shared" si="66"/>
        <v>#VALUE!</v>
      </c>
      <c r="S248">
        <v>1.36</v>
      </c>
      <c r="T248" s="150" t="e">
        <f t="shared" si="67"/>
        <v>#VALUE!</v>
      </c>
      <c r="U248">
        <v>1.36</v>
      </c>
      <c r="V248" s="150" t="e">
        <f t="shared" si="68"/>
        <v>#VALUE!</v>
      </c>
      <c r="W248">
        <v>1.36</v>
      </c>
      <c r="X248" s="153" t="e">
        <f t="shared" si="69"/>
        <v>#VALUE!</v>
      </c>
      <c r="Y248">
        <v>1.36</v>
      </c>
      <c r="Z248" s="150" t="e">
        <f t="shared" si="70"/>
        <v>#VALUE!</v>
      </c>
      <c r="AA248">
        <v>1.36</v>
      </c>
      <c r="AB248" s="150" t="e">
        <f t="shared" si="71"/>
        <v>#VALUE!</v>
      </c>
      <c r="AC248">
        <v>1.36</v>
      </c>
      <c r="AD248" s="150" t="e">
        <f t="shared" si="72"/>
        <v>#VALUE!</v>
      </c>
      <c r="AE248">
        <v>1.36</v>
      </c>
    </row>
    <row r="249" spans="12:31" ht="15" x14ac:dyDescent="0.2">
      <c r="L249" s="150" t="e">
        <f t="shared" si="63"/>
        <v>#VALUE!</v>
      </c>
      <c r="M249">
        <v>1.37</v>
      </c>
      <c r="N249" s="150" t="e">
        <f t="shared" si="64"/>
        <v>#VALUE!</v>
      </c>
      <c r="O249">
        <v>1.37</v>
      </c>
      <c r="P249" s="150" t="e">
        <f t="shared" si="65"/>
        <v>#VALUE!</v>
      </c>
      <c r="Q249">
        <v>1.37</v>
      </c>
      <c r="R249" s="150" t="e">
        <f t="shared" si="66"/>
        <v>#VALUE!</v>
      </c>
      <c r="S249">
        <v>1.37</v>
      </c>
      <c r="T249" s="150" t="e">
        <f t="shared" si="67"/>
        <v>#VALUE!</v>
      </c>
      <c r="U249">
        <v>1.37</v>
      </c>
      <c r="V249" s="150" t="e">
        <f t="shared" si="68"/>
        <v>#VALUE!</v>
      </c>
      <c r="W249">
        <v>1.37</v>
      </c>
      <c r="X249" s="153" t="e">
        <f t="shared" si="69"/>
        <v>#VALUE!</v>
      </c>
      <c r="Y249">
        <v>1.37</v>
      </c>
      <c r="Z249" s="150" t="e">
        <f t="shared" si="70"/>
        <v>#VALUE!</v>
      </c>
      <c r="AA249">
        <v>1.37</v>
      </c>
      <c r="AB249" s="150" t="e">
        <f t="shared" si="71"/>
        <v>#VALUE!</v>
      </c>
      <c r="AC249">
        <v>1.37</v>
      </c>
      <c r="AD249" s="150" t="e">
        <f t="shared" si="72"/>
        <v>#VALUE!</v>
      </c>
      <c r="AE249">
        <v>1.37</v>
      </c>
    </row>
    <row r="250" spans="12:31" ht="15" x14ac:dyDescent="0.2">
      <c r="L250" s="150" t="e">
        <f t="shared" si="63"/>
        <v>#VALUE!</v>
      </c>
      <c r="M250">
        <v>1.38</v>
      </c>
      <c r="N250" s="150" t="e">
        <f t="shared" si="64"/>
        <v>#VALUE!</v>
      </c>
      <c r="O250">
        <v>1.38</v>
      </c>
      <c r="P250" s="150" t="e">
        <f t="shared" si="65"/>
        <v>#VALUE!</v>
      </c>
      <c r="Q250">
        <v>1.38</v>
      </c>
      <c r="R250" s="150" t="e">
        <f t="shared" si="66"/>
        <v>#VALUE!</v>
      </c>
      <c r="S250">
        <v>1.38</v>
      </c>
      <c r="T250" s="150" t="e">
        <f t="shared" si="67"/>
        <v>#VALUE!</v>
      </c>
      <c r="U250">
        <v>1.38</v>
      </c>
      <c r="V250" s="150" t="e">
        <f t="shared" si="68"/>
        <v>#VALUE!</v>
      </c>
      <c r="W250">
        <v>1.38</v>
      </c>
      <c r="X250" s="153" t="e">
        <f t="shared" si="69"/>
        <v>#VALUE!</v>
      </c>
      <c r="Y250">
        <v>1.38</v>
      </c>
      <c r="Z250" s="150" t="e">
        <f t="shared" si="70"/>
        <v>#VALUE!</v>
      </c>
      <c r="AA250">
        <v>1.38</v>
      </c>
      <c r="AB250" s="150" t="e">
        <f t="shared" si="71"/>
        <v>#VALUE!</v>
      </c>
      <c r="AC250">
        <v>1.38</v>
      </c>
      <c r="AD250" s="150" t="e">
        <f t="shared" si="72"/>
        <v>#VALUE!</v>
      </c>
      <c r="AE250">
        <v>1.38</v>
      </c>
    </row>
    <row r="251" spans="12:31" ht="15" x14ac:dyDescent="0.2">
      <c r="L251" s="150" t="e">
        <f t="shared" si="63"/>
        <v>#VALUE!</v>
      </c>
      <c r="M251">
        <v>1.39</v>
      </c>
      <c r="N251" s="150" t="e">
        <f t="shared" si="64"/>
        <v>#VALUE!</v>
      </c>
      <c r="O251">
        <v>1.39</v>
      </c>
      <c r="P251" s="150" t="e">
        <f t="shared" si="65"/>
        <v>#VALUE!</v>
      </c>
      <c r="Q251">
        <v>1.39</v>
      </c>
      <c r="R251" s="150" t="e">
        <f t="shared" si="66"/>
        <v>#VALUE!</v>
      </c>
      <c r="S251">
        <v>1.39</v>
      </c>
      <c r="T251" s="150" t="e">
        <f t="shared" si="67"/>
        <v>#VALUE!</v>
      </c>
      <c r="U251">
        <v>1.39</v>
      </c>
      <c r="V251" s="150" t="e">
        <f t="shared" si="68"/>
        <v>#VALUE!</v>
      </c>
      <c r="W251">
        <v>1.39</v>
      </c>
      <c r="X251" s="153" t="e">
        <f t="shared" si="69"/>
        <v>#VALUE!</v>
      </c>
      <c r="Y251">
        <v>1.39</v>
      </c>
      <c r="Z251" s="150" t="e">
        <f t="shared" si="70"/>
        <v>#VALUE!</v>
      </c>
      <c r="AA251">
        <v>1.39</v>
      </c>
      <c r="AB251" s="150" t="e">
        <f t="shared" si="71"/>
        <v>#VALUE!</v>
      </c>
      <c r="AC251">
        <v>1.39</v>
      </c>
      <c r="AD251" s="150" t="e">
        <f t="shared" si="72"/>
        <v>#VALUE!</v>
      </c>
      <c r="AE251">
        <v>1.39</v>
      </c>
    </row>
    <row r="252" spans="12:31" ht="15" x14ac:dyDescent="0.2">
      <c r="L252" s="150" t="e">
        <f t="shared" si="63"/>
        <v>#VALUE!</v>
      </c>
      <c r="M252">
        <v>1.4</v>
      </c>
      <c r="N252" s="150" t="e">
        <f t="shared" si="64"/>
        <v>#VALUE!</v>
      </c>
      <c r="O252">
        <v>1.4</v>
      </c>
      <c r="P252" s="150" t="e">
        <f t="shared" si="65"/>
        <v>#VALUE!</v>
      </c>
      <c r="Q252">
        <v>1.4</v>
      </c>
      <c r="R252" s="150" t="e">
        <f t="shared" si="66"/>
        <v>#VALUE!</v>
      </c>
      <c r="S252">
        <v>1.4</v>
      </c>
      <c r="T252" s="150" t="e">
        <f t="shared" si="67"/>
        <v>#VALUE!</v>
      </c>
      <c r="U252">
        <v>1.4</v>
      </c>
      <c r="V252" s="150" t="e">
        <f t="shared" si="68"/>
        <v>#VALUE!</v>
      </c>
      <c r="W252">
        <v>1.4</v>
      </c>
      <c r="X252" s="153" t="e">
        <f t="shared" si="69"/>
        <v>#VALUE!</v>
      </c>
      <c r="Y252">
        <v>1.4</v>
      </c>
      <c r="Z252" s="150" t="e">
        <f t="shared" si="70"/>
        <v>#VALUE!</v>
      </c>
      <c r="AA252">
        <v>1.4</v>
      </c>
      <c r="AB252" s="150" t="e">
        <f t="shared" si="71"/>
        <v>#VALUE!</v>
      </c>
      <c r="AC252">
        <v>1.4</v>
      </c>
      <c r="AD252" s="150" t="e">
        <f t="shared" si="72"/>
        <v>#VALUE!</v>
      </c>
      <c r="AE252">
        <v>1.4</v>
      </c>
    </row>
    <row r="253" spans="12:31" ht="15" x14ac:dyDescent="0.2">
      <c r="L253" s="150" t="e">
        <f t="shared" si="63"/>
        <v>#VALUE!</v>
      </c>
      <c r="M253">
        <v>1.41</v>
      </c>
      <c r="N253" s="150" t="e">
        <f t="shared" si="64"/>
        <v>#VALUE!</v>
      </c>
      <c r="O253">
        <v>1.41</v>
      </c>
      <c r="P253" s="150" t="e">
        <f t="shared" si="65"/>
        <v>#VALUE!</v>
      </c>
      <c r="Q253">
        <v>1.41</v>
      </c>
      <c r="R253" s="150" t="e">
        <f t="shared" si="66"/>
        <v>#VALUE!</v>
      </c>
      <c r="S253">
        <v>1.41</v>
      </c>
      <c r="T253" s="150" t="e">
        <f t="shared" si="67"/>
        <v>#VALUE!</v>
      </c>
      <c r="U253">
        <v>1.41</v>
      </c>
      <c r="V253" s="150" t="e">
        <f t="shared" si="68"/>
        <v>#VALUE!</v>
      </c>
      <c r="W253">
        <v>1.41</v>
      </c>
      <c r="X253" s="153" t="e">
        <f t="shared" si="69"/>
        <v>#VALUE!</v>
      </c>
      <c r="Y253">
        <v>1.41</v>
      </c>
      <c r="Z253" s="150" t="e">
        <f t="shared" si="70"/>
        <v>#VALUE!</v>
      </c>
      <c r="AA253">
        <v>1.41</v>
      </c>
      <c r="AB253" s="150" t="e">
        <f t="shared" si="71"/>
        <v>#VALUE!</v>
      </c>
      <c r="AC253">
        <v>1.41</v>
      </c>
      <c r="AD253" s="150" t="e">
        <f t="shared" si="72"/>
        <v>#VALUE!</v>
      </c>
      <c r="AE253">
        <v>1.41</v>
      </c>
    </row>
    <row r="254" spans="12:31" ht="15" x14ac:dyDescent="0.2">
      <c r="L254" s="150" t="e">
        <f t="shared" si="63"/>
        <v>#VALUE!</v>
      </c>
      <c r="M254">
        <v>1.42</v>
      </c>
      <c r="N254" s="150" t="e">
        <f t="shared" si="64"/>
        <v>#VALUE!</v>
      </c>
      <c r="O254">
        <v>1.42</v>
      </c>
      <c r="P254" s="150" t="e">
        <f t="shared" si="65"/>
        <v>#VALUE!</v>
      </c>
      <c r="Q254">
        <v>1.42</v>
      </c>
      <c r="R254" s="150" t="e">
        <f t="shared" si="66"/>
        <v>#VALUE!</v>
      </c>
      <c r="S254">
        <v>1.42</v>
      </c>
      <c r="T254" s="150" t="e">
        <f t="shared" si="67"/>
        <v>#VALUE!</v>
      </c>
      <c r="U254">
        <v>1.42</v>
      </c>
      <c r="V254" s="150" t="e">
        <f t="shared" si="68"/>
        <v>#VALUE!</v>
      </c>
      <c r="W254">
        <v>1.42</v>
      </c>
      <c r="X254" s="153" t="e">
        <f t="shared" si="69"/>
        <v>#VALUE!</v>
      </c>
      <c r="Y254">
        <v>1.42</v>
      </c>
      <c r="Z254" s="150" t="e">
        <f t="shared" si="70"/>
        <v>#VALUE!</v>
      </c>
      <c r="AA254">
        <v>1.42</v>
      </c>
      <c r="AB254" s="150" t="e">
        <f t="shared" si="71"/>
        <v>#VALUE!</v>
      </c>
      <c r="AC254">
        <v>1.42</v>
      </c>
      <c r="AD254" s="150" t="e">
        <f t="shared" si="72"/>
        <v>#VALUE!</v>
      </c>
      <c r="AE254">
        <v>1.42</v>
      </c>
    </row>
    <row r="255" spans="12:31" ht="15" x14ac:dyDescent="0.2">
      <c r="L255" s="150" t="e">
        <f t="shared" si="63"/>
        <v>#VALUE!</v>
      </c>
      <c r="M255">
        <v>1.43</v>
      </c>
      <c r="N255" s="150" t="e">
        <f t="shared" si="64"/>
        <v>#VALUE!</v>
      </c>
      <c r="O255">
        <v>1.43</v>
      </c>
      <c r="P255" s="150" t="e">
        <f t="shared" si="65"/>
        <v>#VALUE!</v>
      </c>
      <c r="Q255">
        <v>1.43</v>
      </c>
      <c r="R255" s="150" t="e">
        <f t="shared" si="66"/>
        <v>#VALUE!</v>
      </c>
      <c r="S255">
        <v>1.43</v>
      </c>
      <c r="T255" s="150" t="e">
        <f t="shared" si="67"/>
        <v>#VALUE!</v>
      </c>
      <c r="U255">
        <v>1.43</v>
      </c>
      <c r="V255" s="150" t="e">
        <f t="shared" si="68"/>
        <v>#VALUE!</v>
      </c>
      <c r="W255">
        <v>1.43</v>
      </c>
      <c r="X255" s="153" t="e">
        <f t="shared" si="69"/>
        <v>#VALUE!</v>
      </c>
      <c r="Y255">
        <v>1.43</v>
      </c>
      <c r="Z255" s="150" t="e">
        <f t="shared" si="70"/>
        <v>#VALUE!</v>
      </c>
      <c r="AA255">
        <v>1.43</v>
      </c>
      <c r="AB255" s="150" t="e">
        <f t="shared" si="71"/>
        <v>#VALUE!</v>
      </c>
      <c r="AC255">
        <v>1.43</v>
      </c>
      <c r="AD255" s="150" t="e">
        <f t="shared" si="72"/>
        <v>#VALUE!</v>
      </c>
      <c r="AE255">
        <v>1.43</v>
      </c>
    </row>
    <row r="256" spans="12:31" ht="15" x14ac:dyDescent="0.2">
      <c r="L256" s="150" t="e">
        <f t="shared" si="63"/>
        <v>#VALUE!</v>
      </c>
      <c r="M256">
        <v>1.44</v>
      </c>
      <c r="N256" s="150" t="e">
        <f t="shared" si="64"/>
        <v>#VALUE!</v>
      </c>
      <c r="O256">
        <v>1.44</v>
      </c>
      <c r="P256" s="150" t="e">
        <f t="shared" si="65"/>
        <v>#VALUE!</v>
      </c>
      <c r="Q256">
        <v>1.44</v>
      </c>
      <c r="R256" s="150" t="e">
        <f t="shared" si="66"/>
        <v>#VALUE!</v>
      </c>
      <c r="S256">
        <v>1.44</v>
      </c>
      <c r="T256" s="150" t="e">
        <f t="shared" si="67"/>
        <v>#VALUE!</v>
      </c>
      <c r="U256">
        <v>1.44</v>
      </c>
      <c r="V256" s="150" t="e">
        <f t="shared" si="68"/>
        <v>#VALUE!</v>
      </c>
      <c r="W256">
        <v>1.44</v>
      </c>
      <c r="X256" s="153" t="e">
        <f t="shared" si="69"/>
        <v>#VALUE!</v>
      </c>
      <c r="Y256">
        <v>1.44</v>
      </c>
      <c r="Z256" s="150" t="e">
        <f t="shared" si="70"/>
        <v>#VALUE!</v>
      </c>
      <c r="AA256">
        <v>1.44</v>
      </c>
      <c r="AB256" s="150" t="e">
        <f t="shared" si="71"/>
        <v>#VALUE!</v>
      </c>
      <c r="AC256">
        <v>1.44</v>
      </c>
      <c r="AD256" s="150" t="e">
        <f t="shared" si="72"/>
        <v>#VALUE!</v>
      </c>
      <c r="AE256">
        <v>1.44</v>
      </c>
    </row>
    <row r="257" spans="12:31" ht="15" x14ac:dyDescent="0.2">
      <c r="L257" s="150" t="e">
        <f t="shared" si="63"/>
        <v>#VALUE!</v>
      </c>
      <c r="M257">
        <v>1.45</v>
      </c>
      <c r="N257" s="150" t="e">
        <f t="shared" si="64"/>
        <v>#VALUE!</v>
      </c>
      <c r="O257">
        <v>1.45</v>
      </c>
      <c r="P257" s="150" t="e">
        <f t="shared" si="65"/>
        <v>#VALUE!</v>
      </c>
      <c r="Q257">
        <v>1.45</v>
      </c>
      <c r="R257" s="150" t="e">
        <f t="shared" si="66"/>
        <v>#VALUE!</v>
      </c>
      <c r="S257">
        <v>1.45</v>
      </c>
      <c r="T257" s="150" t="e">
        <f t="shared" si="67"/>
        <v>#VALUE!</v>
      </c>
      <c r="U257">
        <v>1.45</v>
      </c>
      <c r="V257" s="150" t="e">
        <f t="shared" si="68"/>
        <v>#VALUE!</v>
      </c>
      <c r="W257">
        <v>1.45</v>
      </c>
      <c r="X257" s="153" t="e">
        <f t="shared" si="69"/>
        <v>#VALUE!</v>
      </c>
      <c r="Y257">
        <v>1.45</v>
      </c>
      <c r="Z257" s="150" t="e">
        <f t="shared" si="70"/>
        <v>#VALUE!</v>
      </c>
      <c r="AA257">
        <v>1.45</v>
      </c>
      <c r="AB257" s="150" t="e">
        <f t="shared" si="71"/>
        <v>#VALUE!</v>
      </c>
      <c r="AC257">
        <v>1.45</v>
      </c>
      <c r="AD257" s="150" t="e">
        <f t="shared" si="72"/>
        <v>#VALUE!</v>
      </c>
      <c r="AE257">
        <v>1.45</v>
      </c>
    </row>
    <row r="258" spans="12:31" ht="15" x14ac:dyDescent="0.2">
      <c r="L258" s="150" t="e">
        <f t="shared" si="63"/>
        <v>#VALUE!</v>
      </c>
      <c r="M258">
        <v>1.46</v>
      </c>
      <c r="N258" s="150" t="e">
        <f t="shared" si="64"/>
        <v>#VALUE!</v>
      </c>
      <c r="O258">
        <v>1.46</v>
      </c>
      <c r="P258" s="150" t="e">
        <f t="shared" si="65"/>
        <v>#VALUE!</v>
      </c>
      <c r="Q258">
        <v>1.46</v>
      </c>
      <c r="R258" s="150" t="e">
        <f t="shared" si="66"/>
        <v>#VALUE!</v>
      </c>
      <c r="S258">
        <v>1.46</v>
      </c>
      <c r="T258" s="150" t="e">
        <f t="shared" si="67"/>
        <v>#VALUE!</v>
      </c>
      <c r="U258">
        <v>1.46</v>
      </c>
      <c r="V258" s="150" t="e">
        <f t="shared" si="68"/>
        <v>#VALUE!</v>
      </c>
      <c r="W258">
        <v>1.46</v>
      </c>
      <c r="X258" s="153" t="e">
        <f t="shared" si="69"/>
        <v>#VALUE!</v>
      </c>
      <c r="Y258">
        <v>1.46</v>
      </c>
      <c r="Z258" s="150" t="e">
        <f t="shared" si="70"/>
        <v>#VALUE!</v>
      </c>
      <c r="AA258">
        <v>1.46</v>
      </c>
      <c r="AB258" s="150" t="e">
        <f t="shared" si="71"/>
        <v>#VALUE!</v>
      </c>
      <c r="AC258">
        <v>1.46</v>
      </c>
      <c r="AD258" s="150" t="e">
        <f t="shared" si="72"/>
        <v>#VALUE!</v>
      </c>
      <c r="AE258">
        <v>1.46</v>
      </c>
    </row>
    <row r="259" spans="12:31" ht="15" x14ac:dyDescent="0.2">
      <c r="L259" s="150" t="e">
        <f t="shared" si="63"/>
        <v>#VALUE!</v>
      </c>
      <c r="M259">
        <v>1.47</v>
      </c>
      <c r="N259" s="150" t="e">
        <f t="shared" si="64"/>
        <v>#VALUE!</v>
      </c>
      <c r="O259">
        <v>1.47</v>
      </c>
      <c r="P259" s="150" t="e">
        <f t="shared" si="65"/>
        <v>#VALUE!</v>
      </c>
      <c r="Q259">
        <v>1.47</v>
      </c>
      <c r="R259" s="150" t="e">
        <f t="shared" si="66"/>
        <v>#VALUE!</v>
      </c>
      <c r="S259">
        <v>1.47</v>
      </c>
      <c r="T259" s="150" t="e">
        <f t="shared" si="67"/>
        <v>#VALUE!</v>
      </c>
      <c r="U259">
        <v>1.47</v>
      </c>
      <c r="V259" s="150" t="e">
        <f t="shared" si="68"/>
        <v>#VALUE!</v>
      </c>
      <c r="W259">
        <v>1.47</v>
      </c>
      <c r="X259" s="153" t="e">
        <f t="shared" si="69"/>
        <v>#VALUE!</v>
      </c>
      <c r="Y259">
        <v>1.47</v>
      </c>
      <c r="Z259" s="150" t="e">
        <f t="shared" si="70"/>
        <v>#VALUE!</v>
      </c>
      <c r="AA259">
        <v>1.47</v>
      </c>
      <c r="AB259" s="150" t="e">
        <f t="shared" si="71"/>
        <v>#VALUE!</v>
      </c>
      <c r="AC259">
        <v>1.47</v>
      </c>
      <c r="AD259" s="150" t="e">
        <f t="shared" si="72"/>
        <v>#VALUE!</v>
      </c>
      <c r="AE259">
        <v>1.47</v>
      </c>
    </row>
    <row r="260" spans="12:31" ht="15" x14ac:dyDescent="0.2">
      <c r="L260" s="150" t="e">
        <f t="shared" si="63"/>
        <v>#VALUE!</v>
      </c>
      <c r="M260">
        <v>1.48</v>
      </c>
      <c r="N260" s="150" t="e">
        <f t="shared" si="64"/>
        <v>#VALUE!</v>
      </c>
      <c r="O260">
        <v>1.48</v>
      </c>
      <c r="P260" s="150" t="e">
        <f t="shared" si="65"/>
        <v>#VALUE!</v>
      </c>
      <c r="Q260">
        <v>1.48</v>
      </c>
      <c r="R260" s="150" t="e">
        <f t="shared" si="66"/>
        <v>#VALUE!</v>
      </c>
      <c r="S260">
        <v>1.48</v>
      </c>
      <c r="T260" s="150" t="e">
        <f t="shared" si="67"/>
        <v>#VALUE!</v>
      </c>
      <c r="U260">
        <v>1.48</v>
      </c>
      <c r="V260" s="150" t="e">
        <f t="shared" si="68"/>
        <v>#VALUE!</v>
      </c>
      <c r="W260">
        <v>1.48</v>
      </c>
      <c r="X260" s="153" t="e">
        <f t="shared" si="69"/>
        <v>#VALUE!</v>
      </c>
      <c r="Y260">
        <v>1.48</v>
      </c>
      <c r="Z260" s="150" t="e">
        <f t="shared" si="70"/>
        <v>#VALUE!</v>
      </c>
      <c r="AA260">
        <v>1.48</v>
      </c>
      <c r="AB260" s="150" t="e">
        <f t="shared" si="71"/>
        <v>#VALUE!</v>
      </c>
      <c r="AC260">
        <v>1.48</v>
      </c>
      <c r="AD260" s="150" t="e">
        <f t="shared" si="72"/>
        <v>#VALUE!</v>
      </c>
      <c r="AE260">
        <v>1.48</v>
      </c>
    </row>
    <row r="261" spans="12:31" ht="15" x14ac:dyDescent="0.2">
      <c r="L261" s="150" t="e">
        <f t="shared" si="63"/>
        <v>#VALUE!</v>
      </c>
      <c r="M261">
        <v>1.49</v>
      </c>
      <c r="N261" s="150" t="e">
        <f t="shared" si="64"/>
        <v>#VALUE!</v>
      </c>
      <c r="O261">
        <v>1.49</v>
      </c>
      <c r="P261" s="150" t="e">
        <f t="shared" si="65"/>
        <v>#VALUE!</v>
      </c>
      <c r="Q261">
        <v>1.49</v>
      </c>
      <c r="R261" s="150" t="e">
        <f t="shared" si="66"/>
        <v>#VALUE!</v>
      </c>
      <c r="S261">
        <v>1.49</v>
      </c>
      <c r="T261" s="150" t="e">
        <f t="shared" si="67"/>
        <v>#VALUE!</v>
      </c>
      <c r="U261">
        <v>1.49</v>
      </c>
      <c r="V261" s="150" t="e">
        <f t="shared" si="68"/>
        <v>#VALUE!</v>
      </c>
      <c r="W261">
        <v>1.49</v>
      </c>
      <c r="X261" s="153" t="e">
        <f t="shared" si="69"/>
        <v>#VALUE!</v>
      </c>
      <c r="Y261">
        <v>1.49</v>
      </c>
      <c r="Z261" s="150" t="e">
        <f t="shared" si="70"/>
        <v>#VALUE!</v>
      </c>
      <c r="AA261">
        <v>1.49</v>
      </c>
      <c r="AB261" s="150" t="e">
        <f t="shared" si="71"/>
        <v>#VALUE!</v>
      </c>
      <c r="AC261">
        <v>1.49</v>
      </c>
      <c r="AD261" s="150" t="e">
        <f t="shared" si="72"/>
        <v>#VALUE!</v>
      </c>
      <c r="AE261">
        <v>1.49</v>
      </c>
    </row>
    <row r="262" spans="12:31" ht="15" x14ac:dyDescent="0.2">
      <c r="L262" s="150" t="e">
        <f t="shared" si="63"/>
        <v>#VALUE!</v>
      </c>
      <c r="M262">
        <v>1.5</v>
      </c>
      <c r="N262" s="150" t="e">
        <f t="shared" si="64"/>
        <v>#VALUE!</v>
      </c>
      <c r="O262">
        <v>1.5</v>
      </c>
      <c r="P262" s="150" t="e">
        <f t="shared" si="65"/>
        <v>#VALUE!</v>
      </c>
      <c r="Q262">
        <v>1.5</v>
      </c>
      <c r="R262" s="150" t="e">
        <f t="shared" si="66"/>
        <v>#VALUE!</v>
      </c>
      <c r="S262">
        <v>1.5</v>
      </c>
      <c r="T262" s="150" t="e">
        <f t="shared" si="67"/>
        <v>#VALUE!</v>
      </c>
      <c r="U262">
        <v>1.5</v>
      </c>
      <c r="V262" s="150" t="e">
        <f t="shared" si="68"/>
        <v>#VALUE!</v>
      </c>
      <c r="W262">
        <v>1.5</v>
      </c>
      <c r="X262" s="153" t="e">
        <f t="shared" si="69"/>
        <v>#VALUE!</v>
      </c>
      <c r="Y262">
        <v>1.5</v>
      </c>
      <c r="Z262" s="150" t="e">
        <f t="shared" si="70"/>
        <v>#VALUE!</v>
      </c>
      <c r="AA262">
        <v>1.5</v>
      </c>
      <c r="AB262" s="150" t="e">
        <f t="shared" si="71"/>
        <v>#VALUE!</v>
      </c>
      <c r="AC262">
        <v>1.5</v>
      </c>
      <c r="AD262" s="150" t="e">
        <f t="shared" si="72"/>
        <v>#VALUE!</v>
      </c>
      <c r="AE262">
        <v>1.5</v>
      </c>
    </row>
    <row r="263" spans="12:31" ht="15" x14ac:dyDescent="0.2">
      <c r="L263" s="150" t="e">
        <f t="shared" si="63"/>
        <v>#VALUE!</v>
      </c>
      <c r="M263">
        <v>1.51</v>
      </c>
      <c r="N263" s="150" t="e">
        <f t="shared" si="64"/>
        <v>#VALUE!</v>
      </c>
      <c r="O263">
        <v>1.51</v>
      </c>
      <c r="P263" s="150" t="e">
        <f t="shared" si="65"/>
        <v>#VALUE!</v>
      </c>
      <c r="Q263">
        <v>1.51</v>
      </c>
      <c r="R263" s="150" t="e">
        <f t="shared" si="66"/>
        <v>#VALUE!</v>
      </c>
      <c r="S263">
        <v>1.51</v>
      </c>
      <c r="T263" s="150" t="e">
        <f t="shared" si="67"/>
        <v>#VALUE!</v>
      </c>
      <c r="U263">
        <v>1.51</v>
      </c>
      <c r="V263" s="150" t="e">
        <f t="shared" si="68"/>
        <v>#VALUE!</v>
      </c>
      <c r="W263">
        <v>1.51</v>
      </c>
      <c r="X263" s="153" t="e">
        <f t="shared" si="69"/>
        <v>#VALUE!</v>
      </c>
      <c r="Y263">
        <v>1.51</v>
      </c>
      <c r="Z263" s="150" t="e">
        <f t="shared" si="70"/>
        <v>#VALUE!</v>
      </c>
      <c r="AA263">
        <v>1.51</v>
      </c>
      <c r="AB263" s="150" t="e">
        <f t="shared" si="71"/>
        <v>#VALUE!</v>
      </c>
      <c r="AC263">
        <v>1.51</v>
      </c>
      <c r="AD263" s="150" t="e">
        <f t="shared" si="72"/>
        <v>#VALUE!</v>
      </c>
      <c r="AE263">
        <v>1.51</v>
      </c>
    </row>
    <row r="264" spans="12:31" ht="15" x14ac:dyDescent="0.2">
      <c r="L264" s="150" t="e">
        <f t="shared" si="63"/>
        <v>#VALUE!</v>
      </c>
      <c r="M264">
        <v>1.52</v>
      </c>
      <c r="N264" s="150" t="e">
        <f t="shared" si="64"/>
        <v>#VALUE!</v>
      </c>
      <c r="O264">
        <v>1.52</v>
      </c>
      <c r="P264" s="150" t="e">
        <f t="shared" si="65"/>
        <v>#VALUE!</v>
      </c>
      <c r="Q264">
        <v>1.52</v>
      </c>
      <c r="R264" s="150" t="e">
        <f t="shared" si="66"/>
        <v>#VALUE!</v>
      </c>
      <c r="S264">
        <v>1.52</v>
      </c>
      <c r="T264" s="150" t="e">
        <f t="shared" si="67"/>
        <v>#VALUE!</v>
      </c>
      <c r="U264">
        <v>1.52</v>
      </c>
      <c r="V264" s="150" t="e">
        <f t="shared" si="68"/>
        <v>#VALUE!</v>
      </c>
      <c r="W264">
        <v>1.52</v>
      </c>
      <c r="X264" s="153" t="e">
        <f t="shared" si="69"/>
        <v>#VALUE!</v>
      </c>
      <c r="Y264">
        <v>1.52</v>
      </c>
      <c r="Z264" s="150" t="e">
        <f t="shared" si="70"/>
        <v>#VALUE!</v>
      </c>
      <c r="AA264">
        <v>1.52</v>
      </c>
      <c r="AB264" s="150" t="e">
        <f t="shared" si="71"/>
        <v>#VALUE!</v>
      </c>
      <c r="AC264">
        <v>1.52</v>
      </c>
      <c r="AD264" s="150" t="e">
        <f t="shared" si="72"/>
        <v>#VALUE!</v>
      </c>
      <c r="AE264">
        <v>1.52</v>
      </c>
    </row>
    <row r="265" spans="12:31" ht="15" x14ac:dyDescent="0.2">
      <c r="L265" s="150" t="e">
        <f t="shared" si="63"/>
        <v>#VALUE!</v>
      </c>
      <c r="M265">
        <v>1.53</v>
      </c>
      <c r="N265" s="150" t="e">
        <f t="shared" si="64"/>
        <v>#VALUE!</v>
      </c>
      <c r="O265">
        <v>1.53</v>
      </c>
      <c r="P265" s="150" t="e">
        <f t="shared" si="65"/>
        <v>#VALUE!</v>
      </c>
      <c r="Q265">
        <v>1.53</v>
      </c>
      <c r="R265" s="150" t="e">
        <f t="shared" si="66"/>
        <v>#VALUE!</v>
      </c>
      <c r="S265">
        <v>1.53</v>
      </c>
      <c r="T265" s="150" t="e">
        <f t="shared" si="67"/>
        <v>#VALUE!</v>
      </c>
      <c r="U265">
        <v>1.53</v>
      </c>
      <c r="V265" s="150" t="e">
        <f t="shared" si="68"/>
        <v>#VALUE!</v>
      </c>
      <c r="W265">
        <v>1.53</v>
      </c>
      <c r="X265" s="153" t="e">
        <f t="shared" si="69"/>
        <v>#VALUE!</v>
      </c>
      <c r="Y265">
        <v>1.53</v>
      </c>
      <c r="Z265" s="150" t="e">
        <f t="shared" si="70"/>
        <v>#VALUE!</v>
      </c>
      <c r="AA265">
        <v>1.53</v>
      </c>
      <c r="AB265" s="150" t="e">
        <f t="shared" si="71"/>
        <v>#VALUE!</v>
      </c>
      <c r="AC265">
        <v>1.53</v>
      </c>
      <c r="AD265" s="150" t="e">
        <f t="shared" si="72"/>
        <v>#VALUE!</v>
      </c>
      <c r="AE265">
        <v>1.53</v>
      </c>
    </row>
    <row r="266" spans="12:31" ht="15" x14ac:dyDescent="0.2">
      <c r="L266" s="150" t="e">
        <f t="shared" si="63"/>
        <v>#VALUE!</v>
      </c>
      <c r="M266">
        <v>1.54</v>
      </c>
      <c r="N266" s="150" t="e">
        <f t="shared" si="64"/>
        <v>#VALUE!</v>
      </c>
      <c r="O266">
        <v>1.54</v>
      </c>
      <c r="P266" s="150" t="e">
        <f t="shared" si="65"/>
        <v>#VALUE!</v>
      </c>
      <c r="Q266">
        <v>1.54</v>
      </c>
      <c r="R266" s="150" t="e">
        <f t="shared" si="66"/>
        <v>#VALUE!</v>
      </c>
      <c r="S266">
        <v>1.54</v>
      </c>
      <c r="T266" s="150" t="e">
        <f t="shared" si="67"/>
        <v>#VALUE!</v>
      </c>
      <c r="U266">
        <v>1.54</v>
      </c>
      <c r="V266" s="150" t="e">
        <f t="shared" si="68"/>
        <v>#VALUE!</v>
      </c>
      <c r="W266">
        <v>1.54</v>
      </c>
      <c r="X266" s="153" t="e">
        <f t="shared" si="69"/>
        <v>#VALUE!</v>
      </c>
      <c r="Y266">
        <v>1.54</v>
      </c>
      <c r="Z266" s="150" t="e">
        <f t="shared" si="70"/>
        <v>#VALUE!</v>
      </c>
      <c r="AA266">
        <v>1.54</v>
      </c>
      <c r="AB266" s="150" t="e">
        <f t="shared" si="71"/>
        <v>#VALUE!</v>
      </c>
      <c r="AC266">
        <v>1.54</v>
      </c>
      <c r="AD266" s="150" t="e">
        <f t="shared" si="72"/>
        <v>#VALUE!</v>
      </c>
      <c r="AE266">
        <v>1.54</v>
      </c>
    </row>
    <row r="267" spans="12:31" ht="15" x14ac:dyDescent="0.2">
      <c r="L267" s="150" t="e">
        <f t="shared" si="63"/>
        <v>#VALUE!</v>
      </c>
      <c r="M267">
        <v>1.55</v>
      </c>
      <c r="N267" s="150" t="e">
        <f t="shared" si="64"/>
        <v>#VALUE!</v>
      </c>
      <c r="O267">
        <v>1.55</v>
      </c>
      <c r="P267" s="150" t="e">
        <f t="shared" si="65"/>
        <v>#VALUE!</v>
      </c>
      <c r="Q267">
        <v>1.55</v>
      </c>
      <c r="R267" s="150" t="e">
        <f t="shared" si="66"/>
        <v>#VALUE!</v>
      </c>
      <c r="S267">
        <v>1.55</v>
      </c>
      <c r="T267" s="150" t="e">
        <f t="shared" si="67"/>
        <v>#VALUE!</v>
      </c>
      <c r="U267">
        <v>1.55</v>
      </c>
      <c r="V267" s="150" t="e">
        <f t="shared" si="68"/>
        <v>#VALUE!</v>
      </c>
      <c r="W267">
        <v>1.55</v>
      </c>
      <c r="X267" s="153" t="e">
        <f t="shared" si="69"/>
        <v>#VALUE!</v>
      </c>
      <c r="Y267">
        <v>1.55</v>
      </c>
      <c r="Z267" s="150" t="e">
        <f t="shared" si="70"/>
        <v>#VALUE!</v>
      </c>
      <c r="AA267">
        <v>1.55</v>
      </c>
      <c r="AB267" s="150" t="e">
        <f t="shared" si="71"/>
        <v>#VALUE!</v>
      </c>
      <c r="AC267">
        <v>1.55</v>
      </c>
      <c r="AD267" s="150" t="e">
        <f t="shared" si="72"/>
        <v>#VALUE!</v>
      </c>
      <c r="AE267">
        <v>1.55</v>
      </c>
    </row>
    <row r="268" spans="12:31" ht="15" x14ac:dyDescent="0.2">
      <c r="L268" s="150" t="e">
        <f t="shared" si="63"/>
        <v>#VALUE!</v>
      </c>
      <c r="M268">
        <v>1.56</v>
      </c>
      <c r="N268" s="150" t="e">
        <f t="shared" si="64"/>
        <v>#VALUE!</v>
      </c>
      <c r="O268">
        <v>1.56</v>
      </c>
      <c r="P268" s="150" t="e">
        <f t="shared" si="65"/>
        <v>#VALUE!</v>
      </c>
      <c r="Q268">
        <v>1.56</v>
      </c>
      <c r="R268" s="150" t="e">
        <f t="shared" si="66"/>
        <v>#VALUE!</v>
      </c>
      <c r="S268">
        <v>1.56</v>
      </c>
      <c r="T268" s="150" t="e">
        <f t="shared" si="67"/>
        <v>#VALUE!</v>
      </c>
      <c r="U268">
        <v>1.56</v>
      </c>
      <c r="V268" s="150" t="e">
        <f t="shared" si="68"/>
        <v>#VALUE!</v>
      </c>
      <c r="W268">
        <v>1.56</v>
      </c>
      <c r="X268" s="153" t="e">
        <f t="shared" si="69"/>
        <v>#VALUE!</v>
      </c>
      <c r="Y268">
        <v>1.56</v>
      </c>
      <c r="Z268" s="150" t="e">
        <f t="shared" si="70"/>
        <v>#VALUE!</v>
      </c>
      <c r="AA268">
        <v>1.56</v>
      </c>
      <c r="AB268" s="150" t="e">
        <f t="shared" si="71"/>
        <v>#VALUE!</v>
      </c>
      <c r="AC268">
        <v>1.56</v>
      </c>
      <c r="AD268" s="150" t="e">
        <f t="shared" si="72"/>
        <v>#VALUE!</v>
      </c>
      <c r="AE268">
        <v>1.56</v>
      </c>
    </row>
    <row r="269" spans="12:31" ht="15" x14ac:dyDescent="0.2">
      <c r="L269" s="150" t="e">
        <f t="shared" si="63"/>
        <v>#VALUE!</v>
      </c>
      <c r="M269">
        <v>1.57</v>
      </c>
      <c r="N269" s="150" t="e">
        <f t="shared" si="64"/>
        <v>#VALUE!</v>
      </c>
      <c r="O269">
        <v>1.57</v>
      </c>
      <c r="P269" s="150" t="e">
        <f t="shared" si="65"/>
        <v>#VALUE!</v>
      </c>
      <c r="Q269">
        <v>1.57</v>
      </c>
      <c r="R269" s="150" t="e">
        <f t="shared" si="66"/>
        <v>#VALUE!</v>
      </c>
      <c r="S269">
        <v>1.57</v>
      </c>
      <c r="T269" s="150" t="e">
        <f t="shared" si="67"/>
        <v>#VALUE!</v>
      </c>
      <c r="U269">
        <v>1.57</v>
      </c>
      <c r="V269" s="150" t="e">
        <f t="shared" si="68"/>
        <v>#VALUE!</v>
      </c>
      <c r="W269">
        <v>1.57</v>
      </c>
      <c r="X269" s="153" t="e">
        <f t="shared" si="69"/>
        <v>#VALUE!</v>
      </c>
      <c r="Y269">
        <v>1.57</v>
      </c>
      <c r="Z269" s="150" t="e">
        <f t="shared" si="70"/>
        <v>#VALUE!</v>
      </c>
      <c r="AA269">
        <v>1.57</v>
      </c>
      <c r="AB269" s="150" t="e">
        <f t="shared" si="71"/>
        <v>#VALUE!</v>
      </c>
      <c r="AC269">
        <v>1.57</v>
      </c>
      <c r="AD269" s="150" t="e">
        <f t="shared" si="72"/>
        <v>#VALUE!</v>
      </c>
      <c r="AE269">
        <v>1.57</v>
      </c>
    </row>
    <row r="270" spans="12:31" ht="15" x14ac:dyDescent="0.2">
      <c r="L270" s="150" t="e">
        <f t="shared" si="63"/>
        <v>#VALUE!</v>
      </c>
      <c r="M270">
        <v>1.58</v>
      </c>
      <c r="N270" s="150" t="e">
        <f t="shared" si="64"/>
        <v>#VALUE!</v>
      </c>
      <c r="O270">
        <v>1.58</v>
      </c>
      <c r="P270" s="150" t="e">
        <f t="shared" si="65"/>
        <v>#VALUE!</v>
      </c>
      <c r="Q270">
        <v>1.58</v>
      </c>
      <c r="R270" s="150" t="e">
        <f t="shared" si="66"/>
        <v>#VALUE!</v>
      </c>
      <c r="S270">
        <v>1.58</v>
      </c>
      <c r="T270" s="150" t="e">
        <f t="shared" si="67"/>
        <v>#VALUE!</v>
      </c>
      <c r="U270">
        <v>1.58</v>
      </c>
      <c r="V270" s="150" t="e">
        <f t="shared" si="68"/>
        <v>#VALUE!</v>
      </c>
      <c r="W270">
        <v>1.58</v>
      </c>
      <c r="X270" s="153" t="e">
        <f t="shared" si="69"/>
        <v>#VALUE!</v>
      </c>
      <c r="Y270">
        <v>1.58</v>
      </c>
      <c r="Z270" s="150" t="e">
        <f t="shared" si="70"/>
        <v>#VALUE!</v>
      </c>
      <c r="AA270">
        <v>1.58</v>
      </c>
      <c r="AB270" s="150" t="e">
        <f t="shared" si="71"/>
        <v>#VALUE!</v>
      </c>
      <c r="AC270">
        <v>1.58</v>
      </c>
      <c r="AD270" s="150" t="e">
        <f t="shared" si="72"/>
        <v>#VALUE!</v>
      </c>
      <c r="AE270">
        <v>1.58</v>
      </c>
    </row>
    <row r="271" spans="12:31" ht="15" x14ac:dyDescent="0.2">
      <c r="L271" s="150" t="e">
        <f t="shared" si="63"/>
        <v>#VALUE!</v>
      </c>
      <c r="M271">
        <v>1.59</v>
      </c>
      <c r="N271" s="150" t="e">
        <f t="shared" si="64"/>
        <v>#VALUE!</v>
      </c>
      <c r="O271">
        <v>1.59</v>
      </c>
      <c r="P271" s="150" t="e">
        <f t="shared" si="65"/>
        <v>#VALUE!</v>
      </c>
      <c r="Q271">
        <v>1.59</v>
      </c>
      <c r="R271" s="150" t="e">
        <f t="shared" si="66"/>
        <v>#VALUE!</v>
      </c>
      <c r="S271">
        <v>1.59</v>
      </c>
      <c r="T271" s="150" t="e">
        <f t="shared" si="67"/>
        <v>#VALUE!</v>
      </c>
      <c r="U271">
        <v>1.59</v>
      </c>
      <c r="V271" s="150" t="e">
        <f t="shared" si="68"/>
        <v>#VALUE!</v>
      </c>
      <c r="W271">
        <v>1.59</v>
      </c>
      <c r="X271" s="153" t="e">
        <f t="shared" si="69"/>
        <v>#VALUE!</v>
      </c>
      <c r="Y271">
        <v>1.59</v>
      </c>
      <c r="Z271" s="150" t="e">
        <f t="shared" si="70"/>
        <v>#VALUE!</v>
      </c>
      <c r="AA271">
        <v>1.59</v>
      </c>
      <c r="AB271" s="150" t="e">
        <f t="shared" si="71"/>
        <v>#VALUE!</v>
      </c>
      <c r="AC271">
        <v>1.59</v>
      </c>
      <c r="AD271" s="150" t="e">
        <f t="shared" si="72"/>
        <v>#VALUE!</v>
      </c>
      <c r="AE271">
        <v>1.59</v>
      </c>
    </row>
    <row r="272" spans="12:31" ht="15" x14ac:dyDescent="0.2">
      <c r="L272" s="150" t="e">
        <f t="shared" si="63"/>
        <v>#VALUE!</v>
      </c>
      <c r="M272">
        <v>1.6</v>
      </c>
      <c r="N272" s="150" t="e">
        <f t="shared" si="64"/>
        <v>#VALUE!</v>
      </c>
      <c r="O272">
        <v>1.6</v>
      </c>
      <c r="P272" s="150" t="e">
        <f t="shared" si="65"/>
        <v>#VALUE!</v>
      </c>
      <c r="Q272">
        <v>1.6</v>
      </c>
      <c r="R272" s="150" t="e">
        <f t="shared" si="66"/>
        <v>#VALUE!</v>
      </c>
      <c r="S272">
        <v>1.6</v>
      </c>
      <c r="T272" s="150" t="e">
        <f t="shared" si="67"/>
        <v>#VALUE!</v>
      </c>
      <c r="U272">
        <v>1.6</v>
      </c>
      <c r="V272" s="150" t="e">
        <f t="shared" si="68"/>
        <v>#VALUE!</v>
      </c>
      <c r="W272">
        <v>1.6</v>
      </c>
      <c r="X272" s="153" t="e">
        <f t="shared" si="69"/>
        <v>#VALUE!</v>
      </c>
      <c r="Y272">
        <v>1.6</v>
      </c>
      <c r="Z272" s="150" t="e">
        <f t="shared" si="70"/>
        <v>#VALUE!</v>
      </c>
      <c r="AA272">
        <v>1.6</v>
      </c>
      <c r="AB272" s="150" t="e">
        <f t="shared" si="71"/>
        <v>#VALUE!</v>
      </c>
      <c r="AC272">
        <v>1.6</v>
      </c>
      <c r="AD272" s="150" t="e">
        <f t="shared" si="72"/>
        <v>#VALUE!</v>
      </c>
      <c r="AE272">
        <v>1.6</v>
      </c>
    </row>
    <row r="273" spans="12:31" ht="15" x14ac:dyDescent="0.2">
      <c r="L273" s="150" t="e">
        <f t="shared" si="63"/>
        <v>#VALUE!</v>
      </c>
      <c r="M273">
        <v>1.61</v>
      </c>
      <c r="N273" s="150" t="e">
        <f t="shared" si="64"/>
        <v>#VALUE!</v>
      </c>
      <c r="O273">
        <v>1.61</v>
      </c>
      <c r="P273" s="150" t="e">
        <f t="shared" si="65"/>
        <v>#VALUE!</v>
      </c>
      <c r="Q273">
        <v>1.61</v>
      </c>
      <c r="R273" s="150" t="e">
        <f t="shared" si="66"/>
        <v>#VALUE!</v>
      </c>
      <c r="S273">
        <v>1.61</v>
      </c>
      <c r="T273" s="150" t="e">
        <f t="shared" si="67"/>
        <v>#VALUE!</v>
      </c>
      <c r="U273">
        <v>1.61</v>
      </c>
      <c r="V273" s="150" t="e">
        <f t="shared" si="68"/>
        <v>#VALUE!</v>
      </c>
      <c r="W273">
        <v>1.61</v>
      </c>
      <c r="X273" s="153" t="e">
        <f t="shared" si="69"/>
        <v>#VALUE!</v>
      </c>
      <c r="Y273">
        <v>1.61</v>
      </c>
      <c r="Z273" s="150" t="e">
        <f t="shared" si="70"/>
        <v>#VALUE!</v>
      </c>
      <c r="AA273">
        <v>1.61</v>
      </c>
      <c r="AB273" s="150" t="e">
        <f t="shared" si="71"/>
        <v>#VALUE!</v>
      </c>
      <c r="AC273">
        <v>1.61</v>
      </c>
      <c r="AD273" s="150" t="e">
        <f t="shared" si="72"/>
        <v>#VALUE!</v>
      </c>
      <c r="AE273">
        <v>1.61</v>
      </c>
    </row>
    <row r="274" spans="12:31" ht="15" x14ac:dyDescent="0.2">
      <c r="L274" s="150" t="e">
        <f t="shared" si="63"/>
        <v>#VALUE!</v>
      </c>
      <c r="M274">
        <v>1.62</v>
      </c>
      <c r="N274" s="150" t="e">
        <f t="shared" si="64"/>
        <v>#VALUE!</v>
      </c>
      <c r="O274">
        <v>1.62</v>
      </c>
      <c r="P274" s="150" t="e">
        <f t="shared" si="65"/>
        <v>#VALUE!</v>
      </c>
      <c r="Q274">
        <v>1.62</v>
      </c>
      <c r="R274" s="150" t="e">
        <f t="shared" si="66"/>
        <v>#VALUE!</v>
      </c>
      <c r="S274">
        <v>1.62</v>
      </c>
      <c r="T274" s="150" t="e">
        <f t="shared" si="67"/>
        <v>#VALUE!</v>
      </c>
      <c r="U274">
        <v>1.62</v>
      </c>
      <c r="V274" s="150" t="e">
        <f t="shared" si="68"/>
        <v>#VALUE!</v>
      </c>
      <c r="W274">
        <v>1.62</v>
      </c>
      <c r="X274" s="153" t="e">
        <f t="shared" si="69"/>
        <v>#VALUE!</v>
      </c>
      <c r="Y274">
        <v>1.62</v>
      </c>
      <c r="Z274" s="150" t="e">
        <f t="shared" si="70"/>
        <v>#VALUE!</v>
      </c>
      <c r="AA274">
        <v>1.62</v>
      </c>
      <c r="AB274" s="150" t="e">
        <f t="shared" si="71"/>
        <v>#VALUE!</v>
      </c>
      <c r="AC274">
        <v>1.62</v>
      </c>
      <c r="AD274" s="150" t="e">
        <f t="shared" si="72"/>
        <v>#VALUE!</v>
      </c>
      <c r="AE274">
        <v>1.62</v>
      </c>
    </row>
    <row r="275" spans="12:31" ht="15" x14ac:dyDescent="0.2">
      <c r="L275" s="150" t="e">
        <f t="shared" si="63"/>
        <v>#VALUE!</v>
      </c>
      <c r="M275">
        <v>1.63</v>
      </c>
      <c r="N275" s="150" t="e">
        <f t="shared" si="64"/>
        <v>#VALUE!</v>
      </c>
      <c r="O275">
        <v>1.63</v>
      </c>
      <c r="P275" s="150" t="e">
        <f t="shared" si="65"/>
        <v>#VALUE!</v>
      </c>
      <c r="Q275">
        <v>1.63</v>
      </c>
      <c r="R275" s="150" t="e">
        <f t="shared" si="66"/>
        <v>#VALUE!</v>
      </c>
      <c r="S275">
        <v>1.63</v>
      </c>
      <c r="T275" s="150" t="e">
        <f t="shared" si="67"/>
        <v>#VALUE!</v>
      </c>
      <c r="U275">
        <v>1.63</v>
      </c>
      <c r="V275" s="150" t="e">
        <f t="shared" si="68"/>
        <v>#VALUE!</v>
      </c>
      <c r="W275">
        <v>1.63</v>
      </c>
      <c r="X275" s="153" t="e">
        <f t="shared" si="69"/>
        <v>#VALUE!</v>
      </c>
      <c r="Y275">
        <v>1.63</v>
      </c>
      <c r="Z275" s="150" t="e">
        <f t="shared" si="70"/>
        <v>#VALUE!</v>
      </c>
      <c r="AA275">
        <v>1.63</v>
      </c>
      <c r="AB275" s="150" t="e">
        <f t="shared" si="71"/>
        <v>#VALUE!</v>
      </c>
      <c r="AC275">
        <v>1.63</v>
      </c>
      <c r="AD275" s="150" t="e">
        <f t="shared" si="72"/>
        <v>#VALUE!</v>
      </c>
      <c r="AE275">
        <v>1.63</v>
      </c>
    </row>
    <row r="276" spans="12:31" ht="15" x14ac:dyDescent="0.2">
      <c r="L276" s="150" t="e">
        <f t="shared" si="63"/>
        <v>#VALUE!</v>
      </c>
      <c r="M276">
        <v>1.64</v>
      </c>
      <c r="N276" s="150" t="e">
        <f t="shared" si="64"/>
        <v>#VALUE!</v>
      </c>
      <c r="O276">
        <v>1.64</v>
      </c>
      <c r="P276" s="150" t="e">
        <f t="shared" si="65"/>
        <v>#VALUE!</v>
      </c>
      <c r="Q276">
        <v>1.64</v>
      </c>
      <c r="R276" s="150" t="e">
        <f t="shared" si="66"/>
        <v>#VALUE!</v>
      </c>
      <c r="S276">
        <v>1.64</v>
      </c>
      <c r="T276" s="150" t="e">
        <f t="shared" si="67"/>
        <v>#VALUE!</v>
      </c>
      <c r="U276">
        <v>1.64</v>
      </c>
      <c r="V276" s="150" t="e">
        <f t="shared" si="68"/>
        <v>#VALUE!</v>
      </c>
      <c r="W276">
        <v>1.64</v>
      </c>
      <c r="X276" s="153" t="e">
        <f t="shared" si="69"/>
        <v>#VALUE!</v>
      </c>
      <c r="Y276">
        <v>1.64</v>
      </c>
      <c r="Z276" s="150" t="e">
        <f t="shared" si="70"/>
        <v>#VALUE!</v>
      </c>
      <c r="AA276">
        <v>1.64</v>
      </c>
      <c r="AB276" s="150" t="e">
        <f t="shared" si="71"/>
        <v>#VALUE!</v>
      </c>
      <c r="AC276">
        <v>1.64</v>
      </c>
      <c r="AD276" s="150" t="e">
        <f t="shared" si="72"/>
        <v>#VALUE!</v>
      </c>
      <c r="AE276">
        <v>1.64</v>
      </c>
    </row>
    <row r="277" spans="12:31" ht="15" x14ac:dyDescent="0.2">
      <c r="L277" s="150" t="e">
        <f t="shared" si="63"/>
        <v>#VALUE!</v>
      </c>
      <c r="M277">
        <v>1.65</v>
      </c>
      <c r="N277" s="150" t="e">
        <f t="shared" si="64"/>
        <v>#VALUE!</v>
      </c>
      <c r="O277">
        <v>1.65</v>
      </c>
      <c r="P277" s="150" t="e">
        <f t="shared" si="65"/>
        <v>#VALUE!</v>
      </c>
      <c r="Q277">
        <v>1.65</v>
      </c>
      <c r="R277" s="150" t="e">
        <f t="shared" si="66"/>
        <v>#VALUE!</v>
      </c>
      <c r="S277">
        <v>1.65</v>
      </c>
      <c r="T277" s="150" t="e">
        <f t="shared" si="67"/>
        <v>#VALUE!</v>
      </c>
      <c r="U277">
        <v>1.65</v>
      </c>
      <c r="V277" s="150" t="e">
        <f t="shared" si="68"/>
        <v>#VALUE!</v>
      </c>
      <c r="W277">
        <v>1.65</v>
      </c>
      <c r="X277" s="153" t="e">
        <f t="shared" si="69"/>
        <v>#VALUE!</v>
      </c>
      <c r="Y277">
        <v>1.65</v>
      </c>
      <c r="Z277" s="150" t="e">
        <f t="shared" si="70"/>
        <v>#VALUE!</v>
      </c>
      <c r="AA277">
        <v>1.65</v>
      </c>
      <c r="AB277" s="150" t="e">
        <f t="shared" si="71"/>
        <v>#VALUE!</v>
      </c>
      <c r="AC277">
        <v>1.65</v>
      </c>
      <c r="AD277" s="150" t="e">
        <f t="shared" si="72"/>
        <v>#VALUE!</v>
      </c>
      <c r="AE277">
        <v>1.65</v>
      </c>
    </row>
    <row r="278" spans="12:31" ht="15" x14ac:dyDescent="0.2">
      <c r="L278" s="150" t="e">
        <f t="shared" si="63"/>
        <v>#VALUE!</v>
      </c>
      <c r="M278">
        <v>1.66</v>
      </c>
      <c r="N278" s="150" t="e">
        <f t="shared" si="64"/>
        <v>#VALUE!</v>
      </c>
      <c r="O278">
        <v>1.66</v>
      </c>
      <c r="P278" s="150" t="e">
        <f t="shared" si="65"/>
        <v>#VALUE!</v>
      </c>
      <c r="Q278">
        <v>1.66</v>
      </c>
      <c r="R278" s="150" t="e">
        <f t="shared" si="66"/>
        <v>#VALUE!</v>
      </c>
      <c r="S278">
        <v>1.66</v>
      </c>
      <c r="T278" s="150" t="e">
        <f t="shared" si="67"/>
        <v>#VALUE!</v>
      </c>
      <c r="U278">
        <v>1.66</v>
      </c>
      <c r="V278" s="150" t="e">
        <f t="shared" si="68"/>
        <v>#VALUE!</v>
      </c>
      <c r="W278">
        <v>1.66</v>
      </c>
      <c r="X278" s="153" t="e">
        <f t="shared" si="69"/>
        <v>#VALUE!</v>
      </c>
      <c r="Y278">
        <v>1.66</v>
      </c>
      <c r="Z278" s="150" t="e">
        <f t="shared" si="70"/>
        <v>#VALUE!</v>
      </c>
      <c r="AA278">
        <v>1.66</v>
      </c>
      <c r="AB278" s="150" t="e">
        <f t="shared" si="71"/>
        <v>#VALUE!</v>
      </c>
      <c r="AC278">
        <v>1.66</v>
      </c>
      <c r="AD278" s="150" t="e">
        <f t="shared" si="72"/>
        <v>#VALUE!</v>
      </c>
      <c r="AE278">
        <v>1.66</v>
      </c>
    </row>
    <row r="279" spans="12:31" ht="15" x14ac:dyDescent="0.2">
      <c r="L279" s="150" t="e">
        <f t="shared" si="63"/>
        <v>#VALUE!</v>
      </c>
      <c r="M279">
        <v>1.67</v>
      </c>
      <c r="N279" s="150" t="e">
        <f t="shared" si="64"/>
        <v>#VALUE!</v>
      </c>
      <c r="O279">
        <v>1.67</v>
      </c>
      <c r="P279" s="150" t="e">
        <f t="shared" si="65"/>
        <v>#VALUE!</v>
      </c>
      <c r="Q279">
        <v>1.67</v>
      </c>
      <c r="R279" s="150" t="e">
        <f t="shared" si="66"/>
        <v>#VALUE!</v>
      </c>
      <c r="S279">
        <v>1.67</v>
      </c>
      <c r="T279" s="150" t="e">
        <f t="shared" si="67"/>
        <v>#VALUE!</v>
      </c>
      <c r="U279">
        <v>1.67</v>
      </c>
      <c r="V279" s="150" t="e">
        <f t="shared" si="68"/>
        <v>#VALUE!</v>
      </c>
      <c r="W279">
        <v>1.67</v>
      </c>
      <c r="X279" s="153" t="e">
        <f t="shared" si="69"/>
        <v>#VALUE!</v>
      </c>
      <c r="Y279">
        <v>1.67</v>
      </c>
      <c r="Z279" s="150" t="e">
        <f t="shared" si="70"/>
        <v>#VALUE!</v>
      </c>
      <c r="AA279">
        <v>1.67</v>
      </c>
      <c r="AB279" s="150" t="e">
        <f t="shared" si="71"/>
        <v>#VALUE!</v>
      </c>
      <c r="AC279">
        <v>1.67</v>
      </c>
      <c r="AD279" s="150" t="e">
        <f t="shared" si="72"/>
        <v>#VALUE!</v>
      </c>
      <c r="AE279">
        <v>1.67</v>
      </c>
    </row>
    <row r="280" spans="12:31" ht="15" x14ac:dyDescent="0.2">
      <c r="L280" s="150" t="e">
        <f t="shared" si="63"/>
        <v>#VALUE!</v>
      </c>
      <c r="M280">
        <v>1.68</v>
      </c>
      <c r="N280" s="150" t="e">
        <f t="shared" si="64"/>
        <v>#VALUE!</v>
      </c>
      <c r="O280">
        <v>1.68</v>
      </c>
      <c r="P280" s="150" t="e">
        <f t="shared" si="65"/>
        <v>#VALUE!</v>
      </c>
      <c r="Q280">
        <v>1.68</v>
      </c>
      <c r="R280" s="150" t="e">
        <f t="shared" si="66"/>
        <v>#VALUE!</v>
      </c>
      <c r="S280">
        <v>1.68</v>
      </c>
      <c r="T280" s="150" t="e">
        <f t="shared" si="67"/>
        <v>#VALUE!</v>
      </c>
      <c r="U280">
        <v>1.68</v>
      </c>
      <c r="V280" s="150" t="e">
        <f t="shared" si="68"/>
        <v>#VALUE!</v>
      </c>
      <c r="W280">
        <v>1.68</v>
      </c>
      <c r="X280" s="153" t="e">
        <f t="shared" si="69"/>
        <v>#VALUE!</v>
      </c>
      <c r="Y280">
        <v>1.68</v>
      </c>
      <c r="Z280" s="150" t="e">
        <f t="shared" si="70"/>
        <v>#VALUE!</v>
      </c>
      <c r="AA280">
        <v>1.68</v>
      </c>
      <c r="AB280" s="150" t="e">
        <f t="shared" si="71"/>
        <v>#VALUE!</v>
      </c>
      <c r="AC280">
        <v>1.68</v>
      </c>
      <c r="AD280" s="150" t="e">
        <f t="shared" si="72"/>
        <v>#VALUE!</v>
      </c>
      <c r="AE280">
        <v>1.68</v>
      </c>
    </row>
    <row r="281" spans="12:31" ht="15" x14ac:dyDescent="0.2">
      <c r="L281" s="150" t="e">
        <f t="shared" si="63"/>
        <v>#VALUE!</v>
      </c>
      <c r="M281">
        <v>1.69</v>
      </c>
      <c r="N281" s="150" t="e">
        <f t="shared" si="64"/>
        <v>#VALUE!</v>
      </c>
      <c r="O281">
        <v>1.69</v>
      </c>
      <c r="P281" s="150" t="e">
        <f t="shared" si="65"/>
        <v>#VALUE!</v>
      </c>
      <c r="Q281">
        <v>1.69</v>
      </c>
      <c r="R281" s="150" t="e">
        <f t="shared" si="66"/>
        <v>#VALUE!</v>
      </c>
      <c r="S281">
        <v>1.69</v>
      </c>
      <c r="T281" s="150" t="e">
        <f t="shared" si="67"/>
        <v>#VALUE!</v>
      </c>
      <c r="U281">
        <v>1.69</v>
      </c>
      <c r="V281" s="150" t="e">
        <f t="shared" si="68"/>
        <v>#VALUE!</v>
      </c>
      <c r="W281">
        <v>1.69</v>
      </c>
      <c r="X281" s="153" t="e">
        <f t="shared" si="69"/>
        <v>#VALUE!</v>
      </c>
      <c r="Y281">
        <v>1.69</v>
      </c>
      <c r="Z281" s="150" t="e">
        <f t="shared" si="70"/>
        <v>#VALUE!</v>
      </c>
      <c r="AA281">
        <v>1.69</v>
      </c>
      <c r="AB281" s="150" t="e">
        <f t="shared" si="71"/>
        <v>#VALUE!</v>
      </c>
      <c r="AC281">
        <v>1.69</v>
      </c>
      <c r="AD281" s="150" t="e">
        <f t="shared" si="72"/>
        <v>#VALUE!</v>
      </c>
      <c r="AE281">
        <v>1.69</v>
      </c>
    </row>
    <row r="282" spans="12:31" ht="15" x14ac:dyDescent="0.2">
      <c r="L282" s="150" t="e">
        <f t="shared" si="63"/>
        <v>#VALUE!</v>
      </c>
      <c r="M282">
        <v>1.7</v>
      </c>
      <c r="N282" s="150" t="e">
        <f t="shared" si="64"/>
        <v>#VALUE!</v>
      </c>
      <c r="O282">
        <v>1.7</v>
      </c>
      <c r="P282" s="150" t="e">
        <f t="shared" si="65"/>
        <v>#VALUE!</v>
      </c>
      <c r="Q282">
        <v>1.7</v>
      </c>
      <c r="R282" s="150" t="e">
        <f t="shared" si="66"/>
        <v>#VALUE!</v>
      </c>
      <c r="S282">
        <v>1.7</v>
      </c>
      <c r="T282" s="150" t="e">
        <f t="shared" si="67"/>
        <v>#VALUE!</v>
      </c>
      <c r="U282">
        <v>1.7</v>
      </c>
      <c r="V282" s="150" t="e">
        <f t="shared" si="68"/>
        <v>#VALUE!</v>
      </c>
      <c r="W282">
        <v>1.7</v>
      </c>
      <c r="X282" s="153" t="e">
        <f t="shared" si="69"/>
        <v>#VALUE!</v>
      </c>
      <c r="Y282">
        <v>1.7</v>
      </c>
      <c r="Z282" s="150" t="e">
        <f t="shared" si="70"/>
        <v>#VALUE!</v>
      </c>
      <c r="AA282">
        <v>1.7</v>
      </c>
      <c r="AB282" s="150" t="e">
        <f t="shared" si="71"/>
        <v>#VALUE!</v>
      </c>
      <c r="AC282">
        <v>1.7</v>
      </c>
      <c r="AD282" s="150" t="e">
        <f t="shared" si="72"/>
        <v>#VALUE!</v>
      </c>
      <c r="AE282">
        <v>1.7</v>
      </c>
    </row>
    <row r="283" spans="12:31" ht="15" x14ac:dyDescent="0.2">
      <c r="L283" s="150" t="e">
        <f t="shared" si="63"/>
        <v>#VALUE!</v>
      </c>
      <c r="M283">
        <v>1.71</v>
      </c>
      <c r="N283" s="150" t="e">
        <f t="shared" si="64"/>
        <v>#VALUE!</v>
      </c>
      <c r="O283">
        <v>1.71</v>
      </c>
      <c r="P283" s="150" t="e">
        <f t="shared" si="65"/>
        <v>#VALUE!</v>
      </c>
      <c r="Q283">
        <v>1.71</v>
      </c>
      <c r="R283" s="150" t="e">
        <f t="shared" si="66"/>
        <v>#VALUE!</v>
      </c>
      <c r="S283">
        <v>1.71</v>
      </c>
      <c r="T283" s="150" t="e">
        <f t="shared" si="67"/>
        <v>#VALUE!</v>
      </c>
      <c r="U283">
        <v>1.71</v>
      </c>
      <c r="V283" s="150" t="e">
        <f t="shared" si="68"/>
        <v>#VALUE!</v>
      </c>
      <c r="W283">
        <v>1.71</v>
      </c>
      <c r="X283" s="153" t="e">
        <f t="shared" si="69"/>
        <v>#VALUE!</v>
      </c>
      <c r="Y283">
        <v>1.71</v>
      </c>
      <c r="Z283" s="150" t="e">
        <f t="shared" si="70"/>
        <v>#VALUE!</v>
      </c>
      <c r="AA283">
        <v>1.71</v>
      </c>
      <c r="AB283" s="150" t="e">
        <f t="shared" si="71"/>
        <v>#VALUE!</v>
      </c>
      <c r="AC283">
        <v>1.71</v>
      </c>
      <c r="AD283" s="150" t="e">
        <f t="shared" si="72"/>
        <v>#VALUE!</v>
      </c>
      <c r="AE283">
        <v>1.71</v>
      </c>
    </row>
    <row r="284" spans="12:31" ht="15" x14ac:dyDescent="0.2">
      <c r="L284" s="150" t="e">
        <f t="shared" si="63"/>
        <v>#VALUE!</v>
      </c>
      <c r="M284">
        <v>1.72</v>
      </c>
      <c r="N284" s="150" t="e">
        <f t="shared" si="64"/>
        <v>#VALUE!</v>
      </c>
      <c r="O284">
        <v>1.72</v>
      </c>
      <c r="P284" s="150" t="e">
        <f t="shared" si="65"/>
        <v>#VALUE!</v>
      </c>
      <c r="Q284">
        <v>1.72</v>
      </c>
      <c r="R284" s="150" t="e">
        <f t="shared" si="66"/>
        <v>#VALUE!</v>
      </c>
      <c r="S284">
        <v>1.72</v>
      </c>
      <c r="T284" s="150" t="e">
        <f t="shared" si="67"/>
        <v>#VALUE!</v>
      </c>
      <c r="U284">
        <v>1.72</v>
      </c>
      <c r="V284" s="150" t="e">
        <f t="shared" si="68"/>
        <v>#VALUE!</v>
      </c>
      <c r="W284">
        <v>1.72</v>
      </c>
      <c r="X284" s="153" t="e">
        <f t="shared" si="69"/>
        <v>#VALUE!</v>
      </c>
      <c r="Y284">
        <v>1.72</v>
      </c>
      <c r="Z284" s="150" t="e">
        <f t="shared" si="70"/>
        <v>#VALUE!</v>
      </c>
      <c r="AA284">
        <v>1.72</v>
      </c>
      <c r="AB284" s="150" t="e">
        <f t="shared" si="71"/>
        <v>#VALUE!</v>
      </c>
      <c r="AC284">
        <v>1.72</v>
      </c>
      <c r="AD284" s="150" t="e">
        <f t="shared" si="72"/>
        <v>#VALUE!</v>
      </c>
      <c r="AE284">
        <v>1.72</v>
      </c>
    </row>
    <row r="285" spans="12:31" ht="15" x14ac:dyDescent="0.2">
      <c r="L285" s="150" t="e">
        <f t="shared" si="63"/>
        <v>#VALUE!</v>
      </c>
      <c r="M285">
        <v>1.73</v>
      </c>
      <c r="N285" s="150" t="e">
        <f t="shared" si="64"/>
        <v>#VALUE!</v>
      </c>
      <c r="O285">
        <v>1.73</v>
      </c>
      <c r="P285" s="150" t="e">
        <f t="shared" si="65"/>
        <v>#VALUE!</v>
      </c>
      <c r="Q285">
        <v>1.73</v>
      </c>
      <c r="R285" s="150" t="e">
        <f t="shared" si="66"/>
        <v>#VALUE!</v>
      </c>
      <c r="S285">
        <v>1.73</v>
      </c>
      <c r="T285" s="150" t="e">
        <f t="shared" si="67"/>
        <v>#VALUE!</v>
      </c>
      <c r="U285">
        <v>1.73</v>
      </c>
      <c r="V285" s="150" t="e">
        <f t="shared" si="68"/>
        <v>#VALUE!</v>
      </c>
      <c r="W285">
        <v>1.73</v>
      </c>
      <c r="X285" s="153" t="e">
        <f t="shared" si="69"/>
        <v>#VALUE!</v>
      </c>
      <c r="Y285">
        <v>1.73</v>
      </c>
      <c r="Z285" s="150" t="e">
        <f t="shared" si="70"/>
        <v>#VALUE!</v>
      </c>
      <c r="AA285">
        <v>1.73</v>
      </c>
      <c r="AB285" s="150" t="e">
        <f t="shared" si="71"/>
        <v>#VALUE!</v>
      </c>
      <c r="AC285">
        <v>1.73</v>
      </c>
      <c r="AD285" s="150" t="e">
        <f t="shared" si="72"/>
        <v>#VALUE!</v>
      </c>
      <c r="AE285">
        <v>1.73</v>
      </c>
    </row>
    <row r="286" spans="12:31" ht="15" x14ac:dyDescent="0.2">
      <c r="L286" s="150" t="e">
        <f t="shared" si="63"/>
        <v>#VALUE!</v>
      </c>
      <c r="M286">
        <v>1.74</v>
      </c>
      <c r="N286" s="150" t="e">
        <f t="shared" si="64"/>
        <v>#VALUE!</v>
      </c>
      <c r="O286">
        <v>1.74</v>
      </c>
      <c r="P286" s="150" t="e">
        <f t="shared" si="65"/>
        <v>#VALUE!</v>
      </c>
      <c r="Q286">
        <v>1.74</v>
      </c>
      <c r="R286" s="150" t="e">
        <f t="shared" si="66"/>
        <v>#VALUE!</v>
      </c>
      <c r="S286">
        <v>1.74</v>
      </c>
      <c r="T286" s="150" t="e">
        <f t="shared" si="67"/>
        <v>#VALUE!</v>
      </c>
      <c r="U286">
        <v>1.74</v>
      </c>
      <c r="V286" s="150" t="e">
        <f t="shared" si="68"/>
        <v>#VALUE!</v>
      </c>
      <c r="W286">
        <v>1.74</v>
      </c>
      <c r="X286" s="153" t="e">
        <f t="shared" si="69"/>
        <v>#VALUE!</v>
      </c>
      <c r="Y286">
        <v>1.74</v>
      </c>
      <c r="Z286" s="150" t="e">
        <f t="shared" si="70"/>
        <v>#VALUE!</v>
      </c>
      <c r="AA286">
        <v>1.74</v>
      </c>
      <c r="AB286" s="150" t="e">
        <f t="shared" si="71"/>
        <v>#VALUE!</v>
      </c>
      <c r="AC286">
        <v>1.74</v>
      </c>
      <c r="AD286" s="150" t="e">
        <f t="shared" si="72"/>
        <v>#VALUE!</v>
      </c>
      <c r="AE286">
        <v>1.74</v>
      </c>
    </row>
    <row r="287" spans="12:31" ht="15" x14ac:dyDescent="0.2">
      <c r="L287" s="150" t="e">
        <f t="shared" si="63"/>
        <v>#VALUE!</v>
      </c>
      <c r="M287">
        <v>1.75</v>
      </c>
      <c r="N287" s="150" t="e">
        <f t="shared" si="64"/>
        <v>#VALUE!</v>
      </c>
      <c r="O287">
        <v>1.75</v>
      </c>
      <c r="P287" s="150" t="e">
        <f t="shared" si="65"/>
        <v>#VALUE!</v>
      </c>
      <c r="Q287">
        <v>1.75</v>
      </c>
      <c r="R287" s="150" t="e">
        <f t="shared" si="66"/>
        <v>#VALUE!</v>
      </c>
      <c r="S287">
        <v>1.75</v>
      </c>
      <c r="T287" s="150" t="e">
        <f t="shared" si="67"/>
        <v>#VALUE!</v>
      </c>
      <c r="U287">
        <v>1.75</v>
      </c>
      <c r="V287" s="150" t="e">
        <f t="shared" si="68"/>
        <v>#VALUE!</v>
      </c>
      <c r="W287">
        <v>1.75</v>
      </c>
      <c r="X287" s="153" t="e">
        <f t="shared" si="69"/>
        <v>#VALUE!</v>
      </c>
      <c r="Y287">
        <v>1.75</v>
      </c>
      <c r="Z287" s="150" t="e">
        <f t="shared" si="70"/>
        <v>#VALUE!</v>
      </c>
      <c r="AA287">
        <v>1.75</v>
      </c>
      <c r="AB287" s="150" t="e">
        <f t="shared" si="71"/>
        <v>#VALUE!</v>
      </c>
      <c r="AC287">
        <v>1.75</v>
      </c>
      <c r="AD287" s="150" t="e">
        <f t="shared" si="72"/>
        <v>#VALUE!</v>
      </c>
      <c r="AE287">
        <v>1.75</v>
      </c>
    </row>
    <row r="288" spans="12:31" ht="15" x14ac:dyDescent="0.2">
      <c r="L288" s="150" t="e">
        <f t="shared" si="63"/>
        <v>#VALUE!</v>
      </c>
      <c r="M288">
        <v>1.76</v>
      </c>
      <c r="N288" s="150" t="e">
        <f t="shared" si="64"/>
        <v>#VALUE!</v>
      </c>
      <c r="O288">
        <v>1.76</v>
      </c>
      <c r="P288" s="150" t="e">
        <f t="shared" si="65"/>
        <v>#VALUE!</v>
      </c>
      <c r="Q288">
        <v>1.76</v>
      </c>
      <c r="R288" s="150" t="e">
        <f t="shared" si="66"/>
        <v>#VALUE!</v>
      </c>
      <c r="S288">
        <v>1.76</v>
      </c>
      <c r="T288" s="150" t="e">
        <f t="shared" si="67"/>
        <v>#VALUE!</v>
      </c>
      <c r="U288">
        <v>1.76</v>
      </c>
      <c r="V288" s="150" t="e">
        <f t="shared" si="68"/>
        <v>#VALUE!</v>
      </c>
      <c r="W288">
        <v>1.76</v>
      </c>
      <c r="X288" s="153" t="e">
        <f t="shared" si="69"/>
        <v>#VALUE!</v>
      </c>
      <c r="Y288">
        <v>1.76</v>
      </c>
      <c r="Z288" s="150" t="e">
        <f t="shared" si="70"/>
        <v>#VALUE!</v>
      </c>
      <c r="AA288">
        <v>1.76</v>
      </c>
      <c r="AB288" s="150" t="e">
        <f t="shared" si="71"/>
        <v>#VALUE!</v>
      </c>
      <c r="AC288">
        <v>1.76</v>
      </c>
      <c r="AD288" s="150" t="e">
        <f t="shared" si="72"/>
        <v>#VALUE!</v>
      </c>
      <c r="AE288">
        <v>1.76</v>
      </c>
    </row>
    <row r="289" spans="12:31" ht="15" x14ac:dyDescent="0.2">
      <c r="L289" s="150" t="e">
        <f t="shared" si="63"/>
        <v>#VALUE!</v>
      </c>
      <c r="M289">
        <v>1.77</v>
      </c>
      <c r="N289" s="150" t="e">
        <f t="shared" si="64"/>
        <v>#VALUE!</v>
      </c>
      <c r="O289">
        <v>1.77</v>
      </c>
      <c r="P289" s="150" t="e">
        <f t="shared" si="65"/>
        <v>#VALUE!</v>
      </c>
      <c r="Q289">
        <v>1.77</v>
      </c>
      <c r="R289" s="150" t="e">
        <f t="shared" si="66"/>
        <v>#VALUE!</v>
      </c>
      <c r="S289">
        <v>1.77</v>
      </c>
      <c r="T289" s="150" t="e">
        <f t="shared" si="67"/>
        <v>#VALUE!</v>
      </c>
      <c r="U289">
        <v>1.77</v>
      </c>
      <c r="V289" s="150" t="e">
        <f t="shared" si="68"/>
        <v>#VALUE!</v>
      </c>
      <c r="W289">
        <v>1.77</v>
      </c>
      <c r="X289" s="153" t="e">
        <f t="shared" si="69"/>
        <v>#VALUE!</v>
      </c>
      <c r="Y289">
        <v>1.77</v>
      </c>
      <c r="Z289" s="150" t="e">
        <f t="shared" si="70"/>
        <v>#VALUE!</v>
      </c>
      <c r="AA289">
        <v>1.77</v>
      </c>
      <c r="AB289" s="150" t="e">
        <f t="shared" si="71"/>
        <v>#VALUE!</v>
      </c>
      <c r="AC289">
        <v>1.77</v>
      </c>
      <c r="AD289" s="150" t="e">
        <f t="shared" si="72"/>
        <v>#VALUE!</v>
      </c>
      <c r="AE289">
        <v>1.77</v>
      </c>
    </row>
    <row r="290" spans="12:31" ht="15" x14ac:dyDescent="0.2">
      <c r="L290" s="150" t="e">
        <f t="shared" si="63"/>
        <v>#VALUE!</v>
      </c>
      <c r="M290">
        <v>1.78</v>
      </c>
      <c r="N290" s="150" t="e">
        <f t="shared" si="64"/>
        <v>#VALUE!</v>
      </c>
      <c r="O290">
        <v>1.78</v>
      </c>
      <c r="P290" s="150" t="e">
        <f t="shared" si="65"/>
        <v>#VALUE!</v>
      </c>
      <c r="Q290">
        <v>1.78</v>
      </c>
      <c r="R290" s="150" t="e">
        <f t="shared" si="66"/>
        <v>#VALUE!</v>
      </c>
      <c r="S290">
        <v>1.78</v>
      </c>
      <c r="T290" s="150" t="e">
        <f t="shared" si="67"/>
        <v>#VALUE!</v>
      </c>
      <c r="U290">
        <v>1.78</v>
      </c>
      <c r="V290" s="150" t="e">
        <f t="shared" si="68"/>
        <v>#VALUE!</v>
      </c>
      <c r="W290">
        <v>1.78</v>
      </c>
      <c r="X290" s="153" t="e">
        <f t="shared" si="69"/>
        <v>#VALUE!</v>
      </c>
      <c r="Y290">
        <v>1.78</v>
      </c>
      <c r="Z290" s="150" t="e">
        <f t="shared" si="70"/>
        <v>#VALUE!</v>
      </c>
      <c r="AA290">
        <v>1.78</v>
      </c>
      <c r="AB290" s="150" t="e">
        <f t="shared" si="71"/>
        <v>#VALUE!</v>
      </c>
      <c r="AC290">
        <v>1.78</v>
      </c>
      <c r="AD290" s="150" t="e">
        <f t="shared" si="72"/>
        <v>#VALUE!</v>
      </c>
      <c r="AE290">
        <v>1.78</v>
      </c>
    </row>
    <row r="291" spans="12:31" ht="15" x14ac:dyDescent="0.2">
      <c r="L291" s="150" t="e">
        <f t="shared" si="63"/>
        <v>#VALUE!</v>
      </c>
      <c r="M291">
        <v>1.79</v>
      </c>
      <c r="N291" s="150" t="e">
        <f t="shared" si="64"/>
        <v>#VALUE!</v>
      </c>
      <c r="O291">
        <v>1.79</v>
      </c>
      <c r="P291" s="150" t="e">
        <f t="shared" si="65"/>
        <v>#VALUE!</v>
      </c>
      <c r="Q291">
        <v>1.79</v>
      </c>
      <c r="R291" s="150" t="e">
        <f t="shared" si="66"/>
        <v>#VALUE!</v>
      </c>
      <c r="S291">
        <v>1.79</v>
      </c>
      <c r="T291" s="150" t="e">
        <f t="shared" si="67"/>
        <v>#VALUE!</v>
      </c>
      <c r="U291">
        <v>1.79</v>
      </c>
      <c r="V291" s="150" t="e">
        <f t="shared" si="68"/>
        <v>#VALUE!</v>
      </c>
      <c r="W291">
        <v>1.79</v>
      </c>
      <c r="X291" s="153" t="e">
        <f t="shared" si="69"/>
        <v>#VALUE!</v>
      </c>
      <c r="Y291">
        <v>1.79</v>
      </c>
      <c r="Z291" s="150" t="e">
        <f t="shared" si="70"/>
        <v>#VALUE!</v>
      </c>
      <c r="AA291">
        <v>1.79</v>
      </c>
      <c r="AB291" s="150" t="e">
        <f t="shared" si="71"/>
        <v>#VALUE!</v>
      </c>
      <c r="AC291">
        <v>1.79</v>
      </c>
      <c r="AD291" s="150" t="e">
        <f t="shared" si="72"/>
        <v>#VALUE!</v>
      </c>
      <c r="AE291">
        <v>1.79</v>
      </c>
    </row>
    <row r="292" spans="12:31" ht="15" x14ac:dyDescent="0.2">
      <c r="L292" s="150" t="e">
        <f t="shared" si="63"/>
        <v>#VALUE!</v>
      </c>
      <c r="M292">
        <v>1.8</v>
      </c>
      <c r="N292" s="150" t="e">
        <f t="shared" si="64"/>
        <v>#VALUE!</v>
      </c>
      <c r="O292">
        <v>1.8</v>
      </c>
      <c r="P292" s="150" t="e">
        <f t="shared" si="65"/>
        <v>#VALUE!</v>
      </c>
      <c r="Q292">
        <v>1.8</v>
      </c>
      <c r="R292" s="150" t="e">
        <f t="shared" si="66"/>
        <v>#VALUE!</v>
      </c>
      <c r="S292">
        <v>1.8</v>
      </c>
      <c r="T292" s="150" t="e">
        <f t="shared" si="67"/>
        <v>#VALUE!</v>
      </c>
      <c r="U292">
        <v>1.8</v>
      </c>
      <c r="V292" s="150" t="e">
        <f t="shared" si="68"/>
        <v>#VALUE!</v>
      </c>
      <c r="W292">
        <v>1.8</v>
      </c>
      <c r="X292" s="153" t="e">
        <f t="shared" si="69"/>
        <v>#VALUE!</v>
      </c>
      <c r="Y292">
        <v>1.8</v>
      </c>
      <c r="Z292" s="150" t="e">
        <f t="shared" si="70"/>
        <v>#VALUE!</v>
      </c>
      <c r="AA292">
        <v>1.8</v>
      </c>
      <c r="AB292" s="150" t="e">
        <f t="shared" si="71"/>
        <v>#VALUE!</v>
      </c>
      <c r="AC292">
        <v>1.8</v>
      </c>
      <c r="AD292" s="150" t="e">
        <f t="shared" si="72"/>
        <v>#VALUE!</v>
      </c>
      <c r="AE292">
        <v>1.8</v>
      </c>
    </row>
    <row r="293" spans="12:31" ht="15" x14ac:dyDescent="0.2">
      <c r="L293" s="150" t="e">
        <f t="shared" si="63"/>
        <v>#VALUE!</v>
      </c>
      <c r="M293">
        <v>1.81</v>
      </c>
      <c r="N293" s="150" t="e">
        <f t="shared" si="64"/>
        <v>#VALUE!</v>
      </c>
      <c r="O293">
        <v>1.81</v>
      </c>
      <c r="P293" s="150" t="e">
        <f t="shared" si="65"/>
        <v>#VALUE!</v>
      </c>
      <c r="Q293">
        <v>1.81</v>
      </c>
      <c r="R293" s="150" t="e">
        <f t="shared" si="66"/>
        <v>#VALUE!</v>
      </c>
      <c r="S293">
        <v>1.81</v>
      </c>
      <c r="T293" s="150" t="e">
        <f t="shared" si="67"/>
        <v>#VALUE!</v>
      </c>
      <c r="U293">
        <v>1.81</v>
      </c>
      <c r="V293" s="150" t="e">
        <f t="shared" si="68"/>
        <v>#VALUE!</v>
      </c>
      <c r="W293">
        <v>1.81</v>
      </c>
      <c r="X293" s="153" t="e">
        <f t="shared" si="69"/>
        <v>#VALUE!</v>
      </c>
      <c r="Y293">
        <v>1.81</v>
      </c>
      <c r="Z293" s="150" t="e">
        <f t="shared" si="70"/>
        <v>#VALUE!</v>
      </c>
      <c r="AA293">
        <v>1.81</v>
      </c>
      <c r="AB293" s="150" t="e">
        <f t="shared" si="71"/>
        <v>#VALUE!</v>
      </c>
      <c r="AC293">
        <v>1.81</v>
      </c>
      <c r="AD293" s="150" t="e">
        <f t="shared" si="72"/>
        <v>#VALUE!</v>
      </c>
      <c r="AE293">
        <v>1.81</v>
      </c>
    </row>
    <row r="294" spans="12:31" ht="15" x14ac:dyDescent="0.2">
      <c r="L294" s="150" t="e">
        <f t="shared" si="63"/>
        <v>#VALUE!</v>
      </c>
      <c r="M294">
        <v>1.82</v>
      </c>
      <c r="N294" s="150" t="e">
        <f t="shared" si="64"/>
        <v>#VALUE!</v>
      </c>
      <c r="O294">
        <v>1.82</v>
      </c>
      <c r="P294" s="150" t="e">
        <f t="shared" si="65"/>
        <v>#VALUE!</v>
      </c>
      <c r="Q294">
        <v>1.82</v>
      </c>
      <c r="R294" s="150" t="e">
        <f t="shared" si="66"/>
        <v>#VALUE!</v>
      </c>
      <c r="S294">
        <v>1.82</v>
      </c>
      <c r="T294" s="150" t="e">
        <f t="shared" si="67"/>
        <v>#VALUE!</v>
      </c>
      <c r="U294">
        <v>1.82</v>
      </c>
      <c r="V294" s="150" t="e">
        <f t="shared" si="68"/>
        <v>#VALUE!</v>
      </c>
      <c r="W294">
        <v>1.82</v>
      </c>
      <c r="X294" s="153" t="e">
        <f t="shared" si="69"/>
        <v>#VALUE!</v>
      </c>
      <c r="Y294">
        <v>1.82</v>
      </c>
      <c r="Z294" s="150" t="e">
        <f t="shared" si="70"/>
        <v>#VALUE!</v>
      </c>
      <c r="AA294">
        <v>1.82</v>
      </c>
      <c r="AB294" s="150" t="e">
        <f t="shared" si="71"/>
        <v>#VALUE!</v>
      </c>
      <c r="AC294">
        <v>1.82</v>
      </c>
      <c r="AD294" s="150" t="e">
        <f t="shared" si="72"/>
        <v>#VALUE!</v>
      </c>
      <c r="AE294">
        <v>1.82</v>
      </c>
    </row>
    <row r="295" spans="12:31" ht="15" x14ac:dyDescent="0.2">
      <c r="L295" s="150" t="e">
        <f t="shared" si="63"/>
        <v>#VALUE!</v>
      </c>
      <c r="M295">
        <v>1.83</v>
      </c>
      <c r="N295" s="150" t="e">
        <f t="shared" si="64"/>
        <v>#VALUE!</v>
      </c>
      <c r="O295">
        <v>1.83</v>
      </c>
      <c r="P295" s="150" t="e">
        <f t="shared" si="65"/>
        <v>#VALUE!</v>
      </c>
      <c r="Q295">
        <v>1.83</v>
      </c>
      <c r="R295" s="150" t="e">
        <f t="shared" si="66"/>
        <v>#VALUE!</v>
      </c>
      <c r="S295">
        <v>1.83</v>
      </c>
      <c r="T295" s="150" t="e">
        <f t="shared" si="67"/>
        <v>#VALUE!</v>
      </c>
      <c r="U295">
        <v>1.83</v>
      </c>
      <c r="V295" s="150" t="e">
        <f t="shared" si="68"/>
        <v>#VALUE!</v>
      </c>
      <c r="W295">
        <v>1.83</v>
      </c>
      <c r="X295" s="153" t="e">
        <f t="shared" si="69"/>
        <v>#VALUE!</v>
      </c>
      <c r="Y295">
        <v>1.83</v>
      </c>
      <c r="Z295" s="150" t="e">
        <f t="shared" si="70"/>
        <v>#VALUE!</v>
      </c>
      <c r="AA295">
        <v>1.83</v>
      </c>
      <c r="AB295" s="150" t="e">
        <f t="shared" si="71"/>
        <v>#VALUE!</v>
      </c>
      <c r="AC295">
        <v>1.83</v>
      </c>
      <c r="AD295" s="150" t="e">
        <f t="shared" si="72"/>
        <v>#VALUE!</v>
      </c>
      <c r="AE295">
        <v>1.83</v>
      </c>
    </row>
    <row r="296" spans="12:31" ht="15" x14ac:dyDescent="0.2">
      <c r="L296" s="150" t="e">
        <f t="shared" si="63"/>
        <v>#VALUE!</v>
      </c>
      <c r="M296">
        <v>1.84</v>
      </c>
      <c r="N296" s="150" t="e">
        <f t="shared" si="64"/>
        <v>#VALUE!</v>
      </c>
      <c r="O296">
        <v>1.84</v>
      </c>
      <c r="P296" s="150" t="e">
        <f t="shared" si="65"/>
        <v>#VALUE!</v>
      </c>
      <c r="Q296">
        <v>1.84</v>
      </c>
      <c r="R296" s="150" t="e">
        <f t="shared" si="66"/>
        <v>#VALUE!</v>
      </c>
      <c r="S296">
        <v>1.84</v>
      </c>
      <c r="T296" s="150" t="e">
        <f t="shared" si="67"/>
        <v>#VALUE!</v>
      </c>
      <c r="U296">
        <v>1.84</v>
      </c>
      <c r="V296" s="150" t="e">
        <f t="shared" si="68"/>
        <v>#VALUE!</v>
      </c>
      <c r="W296">
        <v>1.84</v>
      </c>
      <c r="X296" s="153" t="e">
        <f t="shared" si="69"/>
        <v>#VALUE!</v>
      </c>
      <c r="Y296">
        <v>1.84</v>
      </c>
      <c r="Z296" s="150" t="e">
        <f t="shared" si="70"/>
        <v>#VALUE!</v>
      </c>
      <c r="AA296">
        <v>1.84</v>
      </c>
      <c r="AB296" s="150" t="e">
        <f t="shared" si="71"/>
        <v>#VALUE!</v>
      </c>
      <c r="AC296">
        <v>1.84</v>
      </c>
      <c r="AD296" s="150" t="e">
        <f t="shared" si="72"/>
        <v>#VALUE!</v>
      </c>
      <c r="AE296">
        <v>1.84</v>
      </c>
    </row>
    <row r="297" spans="12:31" ht="15" x14ac:dyDescent="0.2">
      <c r="L297" s="150" t="e">
        <f t="shared" si="63"/>
        <v>#VALUE!</v>
      </c>
      <c r="M297">
        <v>1.85</v>
      </c>
      <c r="N297" s="150" t="e">
        <f t="shared" si="64"/>
        <v>#VALUE!</v>
      </c>
      <c r="O297">
        <v>1.85</v>
      </c>
      <c r="P297" s="150" t="e">
        <f t="shared" si="65"/>
        <v>#VALUE!</v>
      </c>
      <c r="Q297">
        <v>1.85</v>
      </c>
      <c r="R297" s="150" t="e">
        <f t="shared" si="66"/>
        <v>#VALUE!</v>
      </c>
      <c r="S297">
        <v>1.85</v>
      </c>
      <c r="T297" s="150" t="e">
        <f t="shared" si="67"/>
        <v>#VALUE!</v>
      </c>
      <c r="U297">
        <v>1.85</v>
      </c>
      <c r="V297" s="150" t="e">
        <f t="shared" si="68"/>
        <v>#VALUE!</v>
      </c>
      <c r="W297">
        <v>1.85</v>
      </c>
      <c r="X297" s="153" t="e">
        <f t="shared" si="69"/>
        <v>#VALUE!</v>
      </c>
      <c r="Y297">
        <v>1.85</v>
      </c>
      <c r="Z297" s="150" t="e">
        <f t="shared" si="70"/>
        <v>#VALUE!</v>
      </c>
      <c r="AA297">
        <v>1.85</v>
      </c>
      <c r="AB297" s="150" t="e">
        <f t="shared" si="71"/>
        <v>#VALUE!</v>
      </c>
      <c r="AC297">
        <v>1.85</v>
      </c>
      <c r="AD297" s="150" t="e">
        <f t="shared" si="72"/>
        <v>#VALUE!</v>
      </c>
      <c r="AE297">
        <v>1.85</v>
      </c>
    </row>
    <row r="298" spans="12:31" ht="15" x14ac:dyDescent="0.2">
      <c r="L298" s="150" t="e">
        <f t="shared" si="63"/>
        <v>#VALUE!</v>
      </c>
      <c r="M298">
        <v>1.86</v>
      </c>
      <c r="N298" s="150" t="e">
        <f t="shared" si="64"/>
        <v>#VALUE!</v>
      </c>
      <c r="O298">
        <v>1.86</v>
      </c>
      <c r="P298" s="150" t="e">
        <f t="shared" si="65"/>
        <v>#VALUE!</v>
      </c>
      <c r="Q298">
        <v>1.86</v>
      </c>
      <c r="R298" s="150" t="e">
        <f t="shared" si="66"/>
        <v>#VALUE!</v>
      </c>
      <c r="S298">
        <v>1.86</v>
      </c>
      <c r="T298" s="150" t="e">
        <f t="shared" si="67"/>
        <v>#VALUE!</v>
      </c>
      <c r="U298">
        <v>1.86</v>
      </c>
      <c r="V298" s="150" t="e">
        <f t="shared" si="68"/>
        <v>#VALUE!</v>
      </c>
      <c r="W298">
        <v>1.86</v>
      </c>
      <c r="X298" s="153" t="e">
        <f t="shared" si="69"/>
        <v>#VALUE!</v>
      </c>
      <c r="Y298">
        <v>1.86</v>
      </c>
      <c r="Z298" s="150" t="e">
        <f t="shared" si="70"/>
        <v>#VALUE!</v>
      </c>
      <c r="AA298">
        <v>1.86</v>
      </c>
      <c r="AB298" s="150" t="e">
        <f t="shared" si="71"/>
        <v>#VALUE!</v>
      </c>
      <c r="AC298">
        <v>1.86</v>
      </c>
      <c r="AD298" s="150" t="e">
        <f t="shared" si="72"/>
        <v>#VALUE!</v>
      </c>
      <c r="AE298">
        <v>1.86</v>
      </c>
    </row>
    <row r="299" spans="12:31" ht="15" x14ac:dyDescent="0.2">
      <c r="L299" s="150" t="e">
        <f t="shared" si="63"/>
        <v>#VALUE!</v>
      </c>
      <c r="M299">
        <v>1.87</v>
      </c>
      <c r="N299" s="150" t="e">
        <f t="shared" si="64"/>
        <v>#VALUE!</v>
      </c>
      <c r="O299">
        <v>1.87</v>
      </c>
      <c r="P299" s="150" t="e">
        <f t="shared" si="65"/>
        <v>#VALUE!</v>
      </c>
      <c r="Q299">
        <v>1.87</v>
      </c>
      <c r="R299" s="150" t="e">
        <f t="shared" si="66"/>
        <v>#VALUE!</v>
      </c>
      <c r="S299">
        <v>1.87</v>
      </c>
      <c r="T299" s="150" t="e">
        <f t="shared" si="67"/>
        <v>#VALUE!</v>
      </c>
      <c r="U299">
        <v>1.87</v>
      </c>
      <c r="V299" s="150" t="e">
        <f t="shared" si="68"/>
        <v>#VALUE!</v>
      </c>
      <c r="W299">
        <v>1.87</v>
      </c>
      <c r="X299" s="153" t="e">
        <f t="shared" si="69"/>
        <v>#VALUE!</v>
      </c>
      <c r="Y299">
        <v>1.87</v>
      </c>
      <c r="Z299" s="150" t="e">
        <f t="shared" si="70"/>
        <v>#VALUE!</v>
      </c>
      <c r="AA299">
        <v>1.87</v>
      </c>
      <c r="AB299" s="150" t="e">
        <f t="shared" si="71"/>
        <v>#VALUE!</v>
      </c>
      <c r="AC299">
        <v>1.87</v>
      </c>
      <c r="AD299" s="150" t="e">
        <f t="shared" si="72"/>
        <v>#VALUE!</v>
      </c>
      <c r="AE299">
        <v>1.87</v>
      </c>
    </row>
    <row r="300" spans="12:31" ht="15" x14ac:dyDescent="0.2">
      <c r="L300" s="150" t="e">
        <f t="shared" si="63"/>
        <v>#VALUE!</v>
      </c>
      <c r="M300">
        <v>1.88</v>
      </c>
      <c r="N300" s="150" t="e">
        <f t="shared" si="64"/>
        <v>#VALUE!</v>
      </c>
      <c r="O300">
        <v>1.88</v>
      </c>
      <c r="P300" s="150" t="e">
        <f t="shared" si="65"/>
        <v>#VALUE!</v>
      </c>
      <c r="Q300">
        <v>1.88</v>
      </c>
      <c r="R300" s="150" t="e">
        <f t="shared" si="66"/>
        <v>#VALUE!</v>
      </c>
      <c r="S300">
        <v>1.88</v>
      </c>
      <c r="T300" s="150" t="e">
        <f t="shared" si="67"/>
        <v>#VALUE!</v>
      </c>
      <c r="U300">
        <v>1.88</v>
      </c>
      <c r="V300" s="150" t="e">
        <f t="shared" si="68"/>
        <v>#VALUE!</v>
      </c>
      <c r="W300">
        <v>1.88</v>
      </c>
      <c r="X300" s="153" t="e">
        <f t="shared" si="69"/>
        <v>#VALUE!</v>
      </c>
      <c r="Y300">
        <v>1.88</v>
      </c>
      <c r="Z300" s="150" t="e">
        <f t="shared" si="70"/>
        <v>#VALUE!</v>
      </c>
      <c r="AA300">
        <v>1.88</v>
      </c>
      <c r="AB300" s="150" t="e">
        <f t="shared" si="71"/>
        <v>#VALUE!</v>
      </c>
      <c r="AC300">
        <v>1.88</v>
      </c>
      <c r="AD300" s="150" t="e">
        <f t="shared" si="72"/>
        <v>#VALUE!</v>
      </c>
      <c r="AE300">
        <v>1.88</v>
      </c>
    </row>
    <row r="301" spans="12:31" ht="15" x14ac:dyDescent="0.2">
      <c r="L301" s="150" t="e">
        <f t="shared" si="63"/>
        <v>#VALUE!</v>
      </c>
      <c r="M301">
        <v>1.89</v>
      </c>
      <c r="N301" s="150" t="e">
        <f t="shared" si="64"/>
        <v>#VALUE!</v>
      </c>
      <c r="O301">
        <v>1.89</v>
      </c>
      <c r="P301" s="150" t="e">
        <f t="shared" si="65"/>
        <v>#VALUE!</v>
      </c>
      <c r="Q301">
        <v>1.89</v>
      </c>
      <c r="R301" s="150" t="e">
        <f t="shared" si="66"/>
        <v>#VALUE!</v>
      </c>
      <c r="S301">
        <v>1.89</v>
      </c>
      <c r="T301" s="150" t="e">
        <f t="shared" si="67"/>
        <v>#VALUE!</v>
      </c>
      <c r="U301">
        <v>1.89</v>
      </c>
      <c r="V301" s="150" t="e">
        <f t="shared" si="68"/>
        <v>#VALUE!</v>
      </c>
      <c r="W301">
        <v>1.89</v>
      </c>
      <c r="X301" s="153" t="e">
        <f t="shared" si="69"/>
        <v>#VALUE!</v>
      </c>
      <c r="Y301">
        <v>1.89</v>
      </c>
      <c r="Z301" s="150" t="e">
        <f t="shared" si="70"/>
        <v>#VALUE!</v>
      </c>
      <c r="AA301">
        <v>1.89</v>
      </c>
      <c r="AB301" s="150" t="e">
        <f t="shared" si="71"/>
        <v>#VALUE!</v>
      </c>
      <c r="AC301">
        <v>1.89</v>
      </c>
      <c r="AD301" s="150" t="e">
        <f t="shared" si="72"/>
        <v>#VALUE!</v>
      </c>
      <c r="AE301">
        <v>1.89</v>
      </c>
    </row>
    <row r="302" spans="12:31" ht="15" x14ac:dyDescent="0.2">
      <c r="L302" s="150" t="e">
        <f t="shared" si="63"/>
        <v>#VALUE!</v>
      </c>
      <c r="M302">
        <v>1.9</v>
      </c>
      <c r="N302" s="150" t="e">
        <f t="shared" si="64"/>
        <v>#VALUE!</v>
      </c>
      <c r="O302">
        <v>1.9</v>
      </c>
      <c r="P302" s="150" t="e">
        <f t="shared" si="65"/>
        <v>#VALUE!</v>
      </c>
      <c r="Q302">
        <v>1.9</v>
      </c>
      <c r="R302" s="150" t="e">
        <f t="shared" si="66"/>
        <v>#VALUE!</v>
      </c>
      <c r="S302">
        <v>1.9</v>
      </c>
      <c r="T302" s="150" t="e">
        <f t="shared" si="67"/>
        <v>#VALUE!</v>
      </c>
      <c r="U302">
        <v>1.9</v>
      </c>
      <c r="V302" s="150" t="e">
        <f t="shared" si="68"/>
        <v>#VALUE!</v>
      </c>
      <c r="W302">
        <v>1.9</v>
      </c>
      <c r="X302" s="153" t="e">
        <f t="shared" si="69"/>
        <v>#VALUE!</v>
      </c>
      <c r="Y302">
        <v>1.9</v>
      </c>
      <c r="Z302" s="150" t="e">
        <f t="shared" si="70"/>
        <v>#VALUE!</v>
      </c>
      <c r="AA302">
        <v>1.9</v>
      </c>
      <c r="AB302" s="150" t="e">
        <f t="shared" si="71"/>
        <v>#VALUE!</v>
      </c>
      <c r="AC302">
        <v>1.9</v>
      </c>
      <c r="AD302" s="150" t="e">
        <f t="shared" si="72"/>
        <v>#VALUE!</v>
      </c>
      <c r="AE302">
        <v>1.9</v>
      </c>
    </row>
    <row r="303" spans="12:31" ht="15" x14ac:dyDescent="0.2">
      <c r="L303" s="150" t="e">
        <f t="shared" si="63"/>
        <v>#VALUE!</v>
      </c>
      <c r="M303">
        <v>1.91</v>
      </c>
      <c r="N303" s="150" t="e">
        <f t="shared" si="64"/>
        <v>#VALUE!</v>
      </c>
      <c r="O303">
        <v>1.91</v>
      </c>
      <c r="P303" s="150" t="e">
        <f t="shared" si="65"/>
        <v>#VALUE!</v>
      </c>
      <c r="Q303">
        <v>1.91</v>
      </c>
      <c r="R303" s="150" t="e">
        <f t="shared" si="66"/>
        <v>#VALUE!</v>
      </c>
      <c r="S303">
        <v>1.91</v>
      </c>
      <c r="T303" s="150" t="e">
        <f t="shared" si="67"/>
        <v>#VALUE!</v>
      </c>
      <c r="U303">
        <v>1.91</v>
      </c>
      <c r="V303" s="150" t="e">
        <f t="shared" si="68"/>
        <v>#VALUE!</v>
      </c>
      <c r="W303">
        <v>1.91</v>
      </c>
      <c r="X303" s="153" t="e">
        <f t="shared" si="69"/>
        <v>#VALUE!</v>
      </c>
      <c r="Y303">
        <v>1.91</v>
      </c>
      <c r="Z303" s="150" t="e">
        <f t="shared" si="70"/>
        <v>#VALUE!</v>
      </c>
      <c r="AA303">
        <v>1.91</v>
      </c>
      <c r="AB303" s="150" t="e">
        <f t="shared" si="71"/>
        <v>#VALUE!</v>
      </c>
      <c r="AC303">
        <v>1.91</v>
      </c>
      <c r="AD303" s="150" t="e">
        <f t="shared" si="72"/>
        <v>#VALUE!</v>
      </c>
      <c r="AE303">
        <v>1.91</v>
      </c>
    </row>
    <row r="304" spans="12:31" ht="15" x14ac:dyDescent="0.2">
      <c r="L304" s="150" t="e">
        <f t="shared" si="63"/>
        <v>#VALUE!</v>
      </c>
      <c r="M304">
        <v>1.92</v>
      </c>
      <c r="N304" s="150" t="e">
        <f t="shared" si="64"/>
        <v>#VALUE!</v>
      </c>
      <c r="O304">
        <v>1.92</v>
      </c>
      <c r="P304" s="150" t="e">
        <f t="shared" si="65"/>
        <v>#VALUE!</v>
      </c>
      <c r="Q304">
        <v>1.92</v>
      </c>
      <c r="R304" s="150" t="e">
        <f t="shared" si="66"/>
        <v>#VALUE!</v>
      </c>
      <c r="S304">
        <v>1.92</v>
      </c>
      <c r="T304" s="150" t="e">
        <f t="shared" si="67"/>
        <v>#VALUE!</v>
      </c>
      <c r="U304">
        <v>1.92</v>
      </c>
      <c r="V304" s="150" t="e">
        <f t="shared" si="68"/>
        <v>#VALUE!</v>
      </c>
      <c r="W304">
        <v>1.92</v>
      </c>
      <c r="X304" s="153" t="e">
        <f t="shared" si="69"/>
        <v>#VALUE!</v>
      </c>
      <c r="Y304">
        <v>1.92</v>
      </c>
      <c r="Z304" s="150" t="e">
        <f t="shared" si="70"/>
        <v>#VALUE!</v>
      </c>
      <c r="AA304">
        <v>1.92</v>
      </c>
      <c r="AB304" s="150" t="e">
        <f t="shared" si="71"/>
        <v>#VALUE!</v>
      </c>
      <c r="AC304">
        <v>1.92</v>
      </c>
      <c r="AD304" s="150" t="e">
        <f t="shared" si="72"/>
        <v>#VALUE!</v>
      </c>
      <c r="AE304">
        <v>1.92</v>
      </c>
    </row>
    <row r="305" spans="12:31" ht="15" x14ac:dyDescent="0.2">
      <c r="L305" s="150" t="e">
        <f t="shared" ref="L305:L368" si="73">((1.486/$D$33)*((((PI()*($D$46/12)^2)/4)-((($D$46/12)/2)^2*((2*ACOS(((($D$46/12)/2)-(($D$46/12)-(M305/12)))/(($D$46/12)/2)))-SIN(2*ACOS(((($D$46/12)/2)-(($D$46/12)-(M305/12)))/(($D$46/12)/2))))/2))/((PI()*($D$46/12))-((2*ACOS(((($D$46/12)/2)-(($D$46/12)-(M305/12)))/(($D$46/12)/2)))*(($D$46/12)/2))))^(2/3)*$H$17^0.5)*(((PI()*($D$46/12)^2)/4)-((($D$46/12)/2)^2*((2*ACOS(((($D$46/12)/2)-(($D$46/12)-(M305/12)))/(($D$46/12)/2)))-SIN(2*ACOS(((($D$46/12)/2)-(($D$46/12)-(M305/12)))/(($D$46/12)/2))))/2))</f>
        <v>#VALUE!</v>
      </c>
      <c r="M305">
        <v>1.93</v>
      </c>
      <c r="N305" s="150" t="e">
        <f t="shared" ref="N305:N368" si="74">((1.486/$D$34)*((((PI()*($D$47/12)^2)/4)-((($D$47/12)/2)^2*((2*ACOS(((($D$47/12)/2)-(($D$47/12)-(O305/12)))/(($D$47/12)/2)))-SIN(2*ACOS(((($D$47/12)/2)-(($D$47/12)-(O305/12)))/(($D$47/12)/2))))/2))/((PI()*($D$47/12))-((2*ACOS(((($D$47/12)/2)-(($D$47/12)-(O305/12)))/(($D$47/12)/2)))*(($D$47/12)/2))))^(2/3)*$H$18^0.5)*(((PI()*($D$47/12)^2)/4)-((($D$47/12)/2)^2*((2*ACOS(((($D$47/12)/2)-(($D$47/12)-(O305/12)))/(($D$47/12)/2)))-SIN(2*ACOS(((($D$47/12)/2)-(($D$47/12)-(O305/12)))/(($D$47/12)/2))))/2))</f>
        <v>#VALUE!</v>
      </c>
      <c r="O305">
        <v>1.93</v>
      </c>
      <c r="P305" s="150" t="e">
        <f t="shared" ref="P305:P368" si="75">((1.486/$D$35)*((((PI()*($D$48/12)^2)/4)-((($D$48/12)/2)^2*((2*ACOS(((($D$48/12)/2)-(($D$48/12)-(Q305/12)))/(($D$48/12)/2)))-SIN(2*ACOS(((($D$48/12)/2)-(($D$48/12)-(Q305/12)))/(($D$48/12)/2))))/2))/((PI()*($D$48/12))-((2*ACOS(((($D$48/12)/2)-(($D$48/12)-(Q305/12)))/(($D$48/12)/2)))*(($D$48/12)/2))))^(2/3)*$H$19^0.5)*(((PI()*($D$48/12)^2)/4)-((($D$48/12)/2)^2*((2*ACOS(((($D$48/12)/2)-(($D$48/12)-(Q305/12)))/(($D$48/12)/2)))-SIN(2*ACOS(((($D$48/12)/2)-(($D$48/12)-(Q305/12)))/(($D$48/12)/2))))/2))</f>
        <v>#VALUE!</v>
      </c>
      <c r="Q305">
        <v>1.93</v>
      </c>
      <c r="R305" s="150" t="e">
        <f t="shared" ref="R305:R368" si="76">((1.486/$D$36)*((((PI()*($D$49/12)^2)/4)-((($D$49/12)/2)^2*((2*ACOS(((($D$49/12)/2)-(($D$49/12)-(S305/12)))/(($D$49/12)/2)))-SIN(2*ACOS(((($D$49/12)/2)-(($D$49/12)-(S305/12)))/(($D$49/12)/2))))/2))/((PI()*($D$49/12))-((2*ACOS(((($D$49/12)/2)-(($D$49/12)-(S305/12)))/(($D$49/12)/2)))*(($D$49/12)/2))))^(2/3)*$H$20^0.5)*(((PI()*($D$49/12)^2)/4)-((($D$49/12)/2)^2*((2*ACOS(((($D$49/12)/2)-(($D$49/12)-(S305/12)))/(($D$49/12)/2)))-SIN(2*ACOS(((($D$49/12)/2)-(($D$49/12)-(S305/12)))/(($D$49/12)/2))))/2))</f>
        <v>#VALUE!</v>
      </c>
      <c r="S305">
        <v>1.93</v>
      </c>
      <c r="T305" s="150" t="e">
        <f t="shared" ref="T305:T368" si="77">((1.486/$D$37)*((((PI()*($D$50/12)^2)/4)-((($D$50/12)/2)^2*((2*ACOS(((($D$50/12)/2)-(($D$50/12)-(U305/12)))/(($D$50/12)/2)))-SIN(2*ACOS(((($D$50/12)/2)-(($D$50/12)-(U305/12)))/(($D$50/12)/2))))/2))/((PI()*($D$50/12))-((2*ACOS(((($D$50/12)/2)-(($D$50/12)-(U305/12)))/(($D$50/12)/2)))*(($D$50/12)/2))))^(2/3)*$H$21^0.5)*(((PI()*($D$50/12)^2)/4)-((($D$50/12)/2)^2*((2*ACOS(((($D$50/12)/2)-(($D$50/12)-(U305/12)))/(($D$50/12)/2)))-SIN(2*ACOS(((($D$50/12)/2)-(($D$50/12)-(U305/12)))/(($D$50/12)/2))))/2))</f>
        <v>#VALUE!</v>
      </c>
      <c r="U305">
        <v>1.93</v>
      </c>
      <c r="V305" s="150" t="e">
        <f t="shared" ref="V305:V368" si="78">((1.486/$D$38)*((((PI()*($D$51/12)^2)/4)-((($D$51/12)/2)^2*((2*ACOS(((($D$51/12)/2)-(($D$51/12)-(W305/12)))/(($D$51/12)/2)))-SIN(2*ACOS(((($D$51/12)/2)-(($D$51/12)-(W305/12)))/(($D$51/12)/2))))/2))/((PI()*($D$51/12))-((2*ACOS(((($D$51/12)/2)-(($D$51/12)-(W305/12)))/(($D$51/12)/2)))*(($D$51/12)/2))))^(2/3)*$H$22^0.5)*(((PI()*($D$51/12)^2)/4)-((($D$51/12)/2)^2*((2*ACOS(((($D$51/12)/2)-(($D$51/12)-(W305/12)))/(($D$51/12)/2)))-SIN(2*ACOS(((($D$51/12)/2)-(($D$51/12)-(W305/12)))/(($D$51/12)/2))))/2))</f>
        <v>#VALUE!</v>
      </c>
      <c r="W305">
        <v>1.93</v>
      </c>
      <c r="X305" s="153" t="e">
        <f t="shared" ref="X305:X368" si="79">((1.486/$D$39)*((((PI()*($D$52/12)^2)/4)-((($D$52/12)/2)^2*((2*ACOS(((($D$52/12)/2)-(($D$52/12)-(Y305/12)))/(($D$52/12)/2)))-SIN(2*ACOS(((($D$52/12)/2)-(($D$52/12)-(Y305/12)))/(($D$52/12)/2))))/2))/((PI()*($D$52/12))-((2*ACOS(((($D$52/12)/2)-(($D$52/12)-(Y305/12)))/(($D$52/12)/2)))*(($D$52/12)/2))))^(2/3)*$H$23^0.5)*(((PI()*($D$52/12)^2)/4)-((($D$52/12)/2)^2*((2*ACOS(((($D$52/12)/2)-(($D$52/12)-(Y305/12)))/(($D$52/12)/2)))-SIN(2*ACOS(((($D$52/12)/2)-(($D$52/12)-(Y305/12)))/(($D$52/12)/2))))/2))</f>
        <v>#VALUE!</v>
      </c>
      <c r="Y305">
        <v>1.93</v>
      </c>
      <c r="Z305" s="150" t="e">
        <f t="shared" ref="Z305:Z368" si="80">((1.486/$D$40)*((((PI()*($D$53/12)^2)/4)-((($D$53/12)/2)^2*((2*ACOS(((($D$53/12)/2)-(($D$53/12)-(AA305/12)))/(($D$53/12)/2)))-SIN(2*ACOS(((($D$53/12)/2)-(($D$53/12)-(AA305/12)))/(($D$53/12)/2))))/2))/((PI()*($D$53/12))-((2*ACOS(((($D$53/12)/2)-(($D$53/12)-(AA305/12)))/(($D$53/12)/2)))*(($D$53/12)/2))))^(2/3)*$H$24^0.5)*(((PI()*($D$53/12)^2)/4)-((($D$53/12)/2)^2*((2*ACOS(((($D$53/12)/2)-(($D$53/12)-(AA305/12)))/(($D$53/12)/2)))-SIN(2*ACOS(((($D$53/12)/2)-(($D$53/12)-(AA305/12)))/(($D$53/12)/2))))/2))</f>
        <v>#VALUE!</v>
      </c>
      <c r="AA305">
        <v>1.93</v>
      </c>
      <c r="AB305" s="150" t="e">
        <f t="shared" ref="AB305:AB368" si="81">((1.486/$D$41)*((((PI()*($D$54/12)^2)/4)-((($D$54/12)/2)^2*((2*ACOS(((($D$54/12)/2)-(($D$54/12)-(AC305/12)))/(($D$54/12)/2)))-SIN(2*ACOS(((($D$54/12)/2)-(($D$54/12)-(AC305/12)))/(($D$54/12)/2))))/2))/((PI()*($D$54/12))-((2*ACOS(((($D$54/12)/2)-(($D$54/12)-(AC305/12)))/(($D$54/12)/2)))*(($D$54/12)/2))))^(2/3)*$H$25^0.5)*(((PI()*($D$54/12)^2)/4)-((($D$54/12)/2)^2*((2*ACOS(((($D$54/12)/2)-(($D$54/12)-(AC305/12)))/(($D$54/12)/2)))-SIN(2*ACOS(((($D$54/12)/2)-(($D$54/12)-(AC305/12)))/(($D$54/12)/2))))/2))</f>
        <v>#VALUE!</v>
      </c>
      <c r="AC305">
        <v>1.93</v>
      </c>
      <c r="AD305" s="150" t="e">
        <f t="shared" ref="AD305:AD368" si="82">((1.486/$D$42)*((((PI()*($D$55/12)^2)/4)-((($D$55/12)/2)^2*((2*ACOS(((($D$55/12)/2)-(($D$55/12)-(AE305/12)))/(($D$55/12)/2)))-SIN(2*ACOS(((($D$55/12)/2)-(($D$55/12)-(AE305/12)))/(($D$55/12)/2))))/2))/((PI()*($D$55/12))-((2*ACOS(((($D$55/12)/2)-(($D$55/12)-(AE305/12)))/(($D$55/12)/2)))*(($D$55/12)/2))))^(2/3)*$H$26^0.5)*(((PI()*($D$55/12)^2)/4)-((($D$55/12)/2)^2*((2*ACOS(((($D$55/12)/2)-(($D$55/12)-(AE305/12)))/(($D$55/12)/2)))-SIN(2*ACOS(((($D$55/12)/2)-(($D$55/12)-(AE305/12)))/(($D$55/12)/2))))/2))</f>
        <v>#VALUE!</v>
      </c>
      <c r="AE305">
        <v>1.93</v>
      </c>
    </row>
    <row r="306" spans="12:31" ht="15" x14ac:dyDescent="0.2">
      <c r="L306" s="150" t="e">
        <f t="shared" si="73"/>
        <v>#VALUE!</v>
      </c>
      <c r="M306">
        <v>1.94</v>
      </c>
      <c r="N306" s="150" t="e">
        <f t="shared" si="74"/>
        <v>#VALUE!</v>
      </c>
      <c r="O306">
        <v>1.94</v>
      </c>
      <c r="P306" s="150" t="e">
        <f t="shared" si="75"/>
        <v>#VALUE!</v>
      </c>
      <c r="Q306">
        <v>1.94</v>
      </c>
      <c r="R306" s="150" t="e">
        <f t="shared" si="76"/>
        <v>#VALUE!</v>
      </c>
      <c r="S306">
        <v>1.94</v>
      </c>
      <c r="T306" s="150" t="e">
        <f t="shared" si="77"/>
        <v>#VALUE!</v>
      </c>
      <c r="U306">
        <v>1.94</v>
      </c>
      <c r="V306" s="150" t="e">
        <f t="shared" si="78"/>
        <v>#VALUE!</v>
      </c>
      <c r="W306">
        <v>1.94</v>
      </c>
      <c r="X306" s="153" t="e">
        <f t="shared" si="79"/>
        <v>#VALUE!</v>
      </c>
      <c r="Y306">
        <v>1.94</v>
      </c>
      <c r="Z306" s="150" t="e">
        <f t="shared" si="80"/>
        <v>#VALUE!</v>
      </c>
      <c r="AA306">
        <v>1.94</v>
      </c>
      <c r="AB306" s="150" t="e">
        <f t="shared" si="81"/>
        <v>#VALUE!</v>
      </c>
      <c r="AC306">
        <v>1.94</v>
      </c>
      <c r="AD306" s="150" t="e">
        <f t="shared" si="82"/>
        <v>#VALUE!</v>
      </c>
      <c r="AE306">
        <v>1.94</v>
      </c>
    </row>
    <row r="307" spans="12:31" ht="15" x14ac:dyDescent="0.2">
      <c r="L307" s="150" t="e">
        <f t="shared" si="73"/>
        <v>#VALUE!</v>
      </c>
      <c r="M307">
        <v>1.95</v>
      </c>
      <c r="N307" s="150" t="e">
        <f t="shared" si="74"/>
        <v>#VALUE!</v>
      </c>
      <c r="O307">
        <v>1.95</v>
      </c>
      <c r="P307" s="150" t="e">
        <f t="shared" si="75"/>
        <v>#VALUE!</v>
      </c>
      <c r="Q307">
        <v>1.95</v>
      </c>
      <c r="R307" s="150" t="e">
        <f t="shared" si="76"/>
        <v>#VALUE!</v>
      </c>
      <c r="S307">
        <v>1.95</v>
      </c>
      <c r="T307" s="150" t="e">
        <f t="shared" si="77"/>
        <v>#VALUE!</v>
      </c>
      <c r="U307">
        <v>1.95</v>
      </c>
      <c r="V307" s="150" t="e">
        <f t="shared" si="78"/>
        <v>#VALUE!</v>
      </c>
      <c r="W307">
        <v>1.95</v>
      </c>
      <c r="X307" s="153" t="e">
        <f t="shared" si="79"/>
        <v>#VALUE!</v>
      </c>
      <c r="Y307">
        <v>1.95</v>
      </c>
      <c r="Z307" s="150" t="e">
        <f t="shared" si="80"/>
        <v>#VALUE!</v>
      </c>
      <c r="AA307">
        <v>1.95</v>
      </c>
      <c r="AB307" s="150" t="e">
        <f t="shared" si="81"/>
        <v>#VALUE!</v>
      </c>
      <c r="AC307">
        <v>1.95</v>
      </c>
      <c r="AD307" s="150" t="e">
        <f t="shared" si="82"/>
        <v>#VALUE!</v>
      </c>
      <c r="AE307">
        <v>1.95</v>
      </c>
    </row>
    <row r="308" spans="12:31" ht="15" x14ac:dyDescent="0.2">
      <c r="L308" s="150" t="e">
        <f t="shared" si="73"/>
        <v>#VALUE!</v>
      </c>
      <c r="M308">
        <v>1.96</v>
      </c>
      <c r="N308" s="150" t="e">
        <f t="shared" si="74"/>
        <v>#VALUE!</v>
      </c>
      <c r="O308">
        <v>1.96</v>
      </c>
      <c r="P308" s="150" t="e">
        <f t="shared" si="75"/>
        <v>#VALUE!</v>
      </c>
      <c r="Q308">
        <v>1.96</v>
      </c>
      <c r="R308" s="150" t="e">
        <f t="shared" si="76"/>
        <v>#VALUE!</v>
      </c>
      <c r="S308">
        <v>1.96</v>
      </c>
      <c r="T308" s="150" t="e">
        <f t="shared" si="77"/>
        <v>#VALUE!</v>
      </c>
      <c r="U308">
        <v>1.96</v>
      </c>
      <c r="V308" s="150" t="e">
        <f t="shared" si="78"/>
        <v>#VALUE!</v>
      </c>
      <c r="W308">
        <v>1.96</v>
      </c>
      <c r="X308" s="153" t="e">
        <f t="shared" si="79"/>
        <v>#VALUE!</v>
      </c>
      <c r="Y308">
        <v>1.96</v>
      </c>
      <c r="Z308" s="150" t="e">
        <f t="shared" si="80"/>
        <v>#VALUE!</v>
      </c>
      <c r="AA308">
        <v>1.96</v>
      </c>
      <c r="AB308" s="150" t="e">
        <f t="shared" si="81"/>
        <v>#VALUE!</v>
      </c>
      <c r="AC308">
        <v>1.96</v>
      </c>
      <c r="AD308" s="150" t="e">
        <f t="shared" si="82"/>
        <v>#VALUE!</v>
      </c>
      <c r="AE308">
        <v>1.96</v>
      </c>
    </row>
    <row r="309" spans="12:31" ht="15" x14ac:dyDescent="0.2">
      <c r="L309" s="150" t="e">
        <f t="shared" si="73"/>
        <v>#VALUE!</v>
      </c>
      <c r="M309">
        <v>1.97</v>
      </c>
      <c r="N309" s="150" t="e">
        <f t="shared" si="74"/>
        <v>#VALUE!</v>
      </c>
      <c r="O309">
        <v>1.97</v>
      </c>
      <c r="P309" s="150" t="e">
        <f t="shared" si="75"/>
        <v>#VALUE!</v>
      </c>
      <c r="Q309">
        <v>1.97</v>
      </c>
      <c r="R309" s="150" t="e">
        <f t="shared" si="76"/>
        <v>#VALUE!</v>
      </c>
      <c r="S309">
        <v>1.97</v>
      </c>
      <c r="T309" s="150" t="e">
        <f t="shared" si="77"/>
        <v>#VALUE!</v>
      </c>
      <c r="U309">
        <v>1.97</v>
      </c>
      <c r="V309" s="150" t="e">
        <f t="shared" si="78"/>
        <v>#VALUE!</v>
      </c>
      <c r="W309">
        <v>1.97</v>
      </c>
      <c r="X309" s="153" t="e">
        <f t="shared" si="79"/>
        <v>#VALUE!</v>
      </c>
      <c r="Y309">
        <v>1.97</v>
      </c>
      <c r="Z309" s="150" t="e">
        <f t="shared" si="80"/>
        <v>#VALUE!</v>
      </c>
      <c r="AA309">
        <v>1.97</v>
      </c>
      <c r="AB309" s="150" t="e">
        <f t="shared" si="81"/>
        <v>#VALUE!</v>
      </c>
      <c r="AC309">
        <v>1.97</v>
      </c>
      <c r="AD309" s="150" t="e">
        <f t="shared" si="82"/>
        <v>#VALUE!</v>
      </c>
      <c r="AE309">
        <v>1.97</v>
      </c>
    </row>
    <row r="310" spans="12:31" ht="15" x14ac:dyDescent="0.2">
      <c r="L310" s="150" t="e">
        <f t="shared" si="73"/>
        <v>#VALUE!</v>
      </c>
      <c r="M310">
        <v>1.98</v>
      </c>
      <c r="N310" s="150" t="e">
        <f t="shared" si="74"/>
        <v>#VALUE!</v>
      </c>
      <c r="O310">
        <v>1.98</v>
      </c>
      <c r="P310" s="150" t="e">
        <f t="shared" si="75"/>
        <v>#VALUE!</v>
      </c>
      <c r="Q310">
        <v>1.98</v>
      </c>
      <c r="R310" s="150" t="e">
        <f t="shared" si="76"/>
        <v>#VALUE!</v>
      </c>
      <c r="S310">
        <v>1.98</v>
      </c>
      <c r="T310" s="150" t="e">
        <f t="shared" si="77"/>
        <v>#VALUE!</v>
      </c>
      <c r="U310">
        <v>1.98</v>
      </c>
      <c r="V310" s="150" t="e">
        <f t="shared" si="78"/>
        <v>#VALUE!</v>
      </c>
      <c r="W310">
        <v>1.98</v>
      </c>
      <c r="X310" s="153" t="e">
        <f t="shared" si="79"/>
        <v>#VALUE!</v>
      </c>
      <c r="Y310">
        <v>1.98</v>
      </c>
      <c r="Z310" s="150" t="e">
        <f t="shared" si="80"/>
        <v>#VALUE!</v>
      </c>
      <c r="AA310">
        <v>1.98</v>
      </c>
      <c r="AB310" s="150" t="e">
        <f t="shared" si="81"/>
        <v>#VALUE!</v>
      </c>
      <c r="AC310">
        <v>1.98</v>
      </c>
      <c r="AD310" s="150" t="e">
        <f t="shared" si="82"/>
        <v>#VALUE!</v>
      </c>
      <c r="AE310">
        <v>1.98</v>
      </c>
    </row>
    <row r="311" spans="12:31" ht="15" x14ac:dyDescent="0.2">
      <c r="L311" s="150" t="e">
        <f t="shared" si="73"/>
        <v>#VALUE!</v>
      </c>
      <c r="M311">
        <v>1.99</v>
      </c>
      <c r="N311" s="150" t="e">
        <f t="shared" si="74"/>
        <v>#VALUE!</v>
      </c>
      <c r="O311">
        <v>1.99</v>
      </c>
      <c r="P311" s="150" t="e">
        <f t="shared" si="75"/>
        <v>#VALUE!</v>
      </c>
      <c r="Q311">
        <v>1.99</v>
      </c>
      <c r="R311" s="150" t="e">
        <f t="shared" si="76"/>
        <v>#VALUE!</v>
      </c>
      <c r="S311">
        <v>1.99</v>
      </c>
      <c r="T311" s="150" t="e">
        <f t="shared" si="77"/>
        <v>#VALUE!</v>
      </c>
      <c r="U311">
        <v>1.99</v>
      </c>
      <c r="V311" s="150" t="e">
        <f t="shared" si="78"/>
        <v>#VALUE!</v>
      </c>
      <c r="W311">
        <v>1.99</v>
      </c>
      <c r="X311" s="153" t="e">
        <f t="shared" si="79"/>
        <v>#VALUE!</v>
      </c>
      <c r="Y311">
        <v>1.99</v>
      </c>
      <c r="Z311" s="150" t="e">
        <f t="shared" si="80"/>
        <v>#VALUE!</v>
      </c>
      <c r="AA311">
        <v>1.99</v>
      </c>
      <c r="AB311" s="150" t="e">
        <f t="shared" si="81"/>
        <v>#VALUE!</v>
      </c>
      <c r="AC311">
        <v>1.99</v>
      </c>
      <c r="AD311" s="150" t="e">
        <f t="shared" si="82"/>
        <v>#VALUE!</v>
      </c>
      <c r="AE311">
        <v>1.99</v>
      </c>
    </row>
    <row r="312" spans="12:31" ht="15" x14ac:dyDescent="0.2">
      <c r="L312" s="150" t="e">
        <f t="shared" si="73"/>
        <v>#VALUE!</v>
      </c>
      <c r="M312">
        <v>2</v>
      </c>
      <c r="N312" s="150" t="e">
        <f t="shared" si="74"/>
        <v>#VALUE!</v>
      </c>
      <c r="O312">
        <v>2</v>
      </c>
      <c r="P312" s="150" t="e">
        <f t="shared" si="75"/>
        <v>#VALUE!</v>
      </c>
      <c r="Q312">
        <v>2</v>
      </c>
      <c r="R312" s="150" t="e">
        <f t="shared" si="76"/>
        <v>#VALUE!</v>
      </c>
      <c r="S312">
        <v>2</v>
      </c>
      <c r="T312" s="150" t="e">
        <f t="shared" si="77"/>
        <v>#VALUE!</v>
      </c>
      <c r="U312">
        <v>2</v>
      </c>
      <c r="V312" s="150" t="e">
        <f t="shared" si="78"/>
        <v>#VALUE!</v>
      </c>
      <c r="W312">
        <v>2</v>
      </c>
      <c r="X312" s="153" t="e">
        <f t="shared" si="79"/>
        <v>#VALUE!</v>
      </c>
      <c r="Y312">
        <v>2</v>
      </c>
      <c r="Z312" s="150" t="e">
        <f t="shared" si="80"/>
        <v>#VALUE!</v>
      </c>
      <c r="AA312">
        <v>2</v>
      </c>
      <c r="AB312" s="150" t="e">
        <f t="shared" si="81"/>
        <v>#VALUE!</v>
      </c>
      <c r="AC312">
        <v>2</v>
      </c>
      <c r="AD312" s="150" t="e">
        <f t="shared" si="82"/>
        <v>#VALUE!</v>
      </c>
      <c r="AE312">
        <v>2</v>
      </c>
    </row>
    <row r="313" spans="12:31" ht="15" x14ac:dyDescent="0.2">
      <c r="L313" s="150" t="e">
        <f t="shared" si="73"/>
        <v>#VALUE!</v>
      </c>
      <c r="M313">
        <v>2.0099999999999998</v>
      </c>
      <c r="N313" s="150" t="e">
        <f t="shared" si="74"/>
        <v>#VALUE!</v>
      </c>
      <c r="O313">
        <v>2.0099999999999998</v>
      </c>
      <c r="P313" s="150" t="e">
        <f t="shared" si="75"/>
        <v>#VALUE!</v>
      </c>
      <c r="Q313">
        <v>2.0099999999999998</v>
      </c>
      <c r="R313" s="150" t="e">
        <f t="shared" si="76"/>
        <v>#VALUE!</v>
      </c>
      <c r="S313">
        <v>2.0099999999999998</v>
      </c>
      <c r="T313" s="150" t="e">
        <f t="shared" si="77"/>
        <v>#VALUE!</v>
      </c>
      <c r="U313">
        <v>2.0099999999999998</v>
      </c>
      <c r="V313" s="150" t="e">
        <f t="shared" si="78"/>
        <v>#VALUE!</v>
      </c>
      <c r="W313">
        <v>2.0099999999999998</v>
      </c>
      <c r="X313" s="153" t="e">
        <f t="shared" si="79"/>
        <v>#VALUE!</v>
      </c>
      <c r="Y313">
        <v>2.0099999999999998</v>
      </c>
      <c r="Z313" s="150" t="e">
        <f t="shared" si="80"/>
        <v>#VALUE!</v>
      </c>
      <c r="AA313">
        <v>2.0099999999999998</v>
      </c>
      <c r="AB313" s="150" t="e">
        <f t="shared" si="81"/>
        <v>#VALUE!</v>
      </c>
      <c r="AC313">
        <v>2.0099999999999998</v>
      </c>
      <c r="AD313" s="150" t="e">
        <f t="shared" si="82"/>
        <v>#VALUE!</v>
      </c>
      <c r="AE313">
        <v>2.0099999999999998</v>
      </c>
    </row>
    <row r="314" spans="12:31" ht="15" x14ac:dyDescent="0.2">
      <c r="L314" s="150" t="e">
        <f t="shared" si="73"/>
        <v>#VALUE!</v>
      </c>
      <c r="M314">
        <v>2.02</v>
      </c>
      <c r="N314" s="150" t="e">
        <f t="shared" si="74"/>
        <v>#VALUE!</v>
      </c>
      <c r="O314">
        <v>2.02</v>
      </c>
      <c r="P314" s="150" t="e">
        <f t="shared" si="75"/>
        <v>#VALUE!</v>
      </c>
      <c r="Q314">
        <v>2.02</v>
      </c>
      <c r="R314" s="150" t="e">
        <f t="shared" si="76"/>
        <v>#VALUE!</v>
      </c>
      <c r="S314">
        <v>2.02</v>
      </c>
      <c r="T314" s="150" t="e">
        <f t="shared" si="77"/>
        <v>#VALUE!</v>
      </c>
      <c r="U314">
        <v>2.02</v>
      </c>
      <c r="V314" s="150" t="e">
        <f t="shared" si="78"/>
        <v>#VALUE!</v>
      </c>
      <c r="W314">
        <v>2.02</v>
      </c>
      <c r="X314" s="153" t="e">
        <f t="shared" si="79"/>
        <v>#VALUE!</v>
      </c>
      <c r="Y314">
        <v>2.02</v>
      </c>
      <c r="Z314" s="150" t="e">
        <f t="shared" si="80"/>
        <v>#VALUE!</v>
      </c>
      <c r="AA314">
        <v>2.02</v>
      </c>
      <c r="AB314" s="150" t="e">
        <f t="shared" si="81"/>
        <v>#VALUE!</v>
      </c>
      <c r="AC314">
        <v>2.02</v>
      </c>
      <c r="AD314" s="150" t="e">
        <f t="shared" si="82"/>
        <v>#VALUE!</v>
      </c>
      <c r="AE314">
        <v>2.02</v>
      </c>
    </row>
    <row r="315" spans="12:31" ht="15" x14ac:dyDescent="0.2">
      <c r="L315" s="150" t="e">
        <f t="shared" si="73"/>
        <v>#VALUE!</v>
      </c>
      <c r="M315">
        <v>2.0299999999999998</v>
      </c>
      <c r="N315" s="150" t="e">
        <f t="shared" si="74"/>
        <v>#VALUE!</v>
      </c>
      <c r="O315">
        <v>2.0299999999999998</v>
      </c>
      <c r="P315" s="150" t="e">
        <f t="shared" si="75"/>
        <v>#VALUE!</v>
      </c>
      <c r="Q315">
        <v>2.0299999999999998</v>
      </c>
      <c r="R315" s="150" t="e">
        <f t="shared" si="76"/>
        <v>#VALUE!</v>
      </c>
      <c r="S315">
        <v>2.0299999999999998</v>
      </c>
      <c r="T315" s="150" t="e">
        <f t="shared" si="77"/>
        <v>#VALUE!</v>
      </c>
      <c r="U315">
        <v>2.0299999999999998</v>
      </c>
      <c r="V315" s="150" t="e">
        <f t="shared" si="78"/>
        <v>#VALUE!</v>
      </c>
      <c r="W315">
        <v>2.0299999999999998</v>
      </c>
      <c r="X315" s="153" t="e">
        <f t="shared" si="79"/>
        <v>#VALUE!</v>
      </c>
      <c r="Y315">
        <v>2.0299999999999998</v>
      </c>
      <c r="Z315" s="150" t="e">
        <f t="shared" si="80"/>
        <v>#VALUE!</v>
      </c>
      <c r="AA315">
        <v>2.0299999999999998</v>
      </c>
      <c r="AB315" s="150" t="e">
        <f t="shared" si="81"/>
        <v>#VALUE!</v>
      </c>
      <c r="AC315">
        <v>2.0299999999999998</v>
      </c>
      <c r="AD315" s="150" t="e">
        <f t="shared" si="82"/>
        <v>#VALUE!</v>
      </c>
      <c r="AE315">
        <v>2.0299999999999998</v>
      </c>
    </row>
    <row r="316" spans="12:31" ht="15" x14ac:dyDescent="0.2">
      <c r="L316" s="150" t="e">
        <f t="shared" si="73"/>
        <v>#VALUE!</v>
      </c>
      <c r="M316">
        <v>2.04</v>
      </c>
      <c r="N316" s="150" t="e">
        <f t="shared" si="74"/>
        <v>#VALUE!</v>
      </c>
      <c r="O316">
        <v>2.04</v>
      </c>
      <c r="P316" s="150" t="e">
        <f t="shared" si="75"/>
        <v>#VALUE!</v>
      </c>
      <c r="Q316">
        <v>2.04</v>
      </c>
      <c r="R316" s="150" t="e">
        <f t="shared" si="76"/>
        <v>#VALUE!</v>
      </c>
      <c r="S316">
        <v>2.04</v>
      </c>
      <c r="T316" s="150" t="e">
        <f t="shared" si="77"/>
        <v>#VALUE!</v>
      </c>
      <c r="U316">
        <v>2.04</v>
      </c>
      <c r="V316" s="150" t="e">
        <f t="shared" si="78"/>
        <v>#VALUE!</v>
      </c>
      <c r="W316">
        <v>2.04</v>
      </c>
      <c r="X316" s="153" t="e">
        <f t="shared" si="79"/>
        <v>#VALUE!</v>
      </c>
      <c r="Y316">
        <v>2.04</v>
      </c>
      <c r="Z316" s="150" t="e">
        <f t="shared" si="80"/>
        <v>#VALUE!</v>
      </c>
      <c r="AA316">
        <v>2.04</v>
      </c>
      <c r="AB316" s="150" t="e">
        <f t="shared" si="81"/>
        <v>#VALUE!</v>
      </c>
      <c r="AC316">
        <v>2.04</v>
      </c>
      <c r="AD316" s="150" t="e">
        <f t="shared" si="82"/>
        <v>#VALUE!</v>
      </c>
      <c r="AE316">
        <v>2.04</v>
      </c>
    </row>
    <row r="317" spans="12:31" ht="15" x14ac:dyDescent="0.2">
      <c r="L317" s="150" t="e">
        <f t="shared" si="73"/>
        <v>#VALUE!</v>
      </c>
      <c r="M317">
        <v>2.0499999999999998</v>
      </c>
      <c r="N317" s="150" t="e">
        <f t="shared" si="74"/>
        <v>#VALUE!</v>
      </c>
      <c r="O317">
        <v>2.0499999999999998</v>
      </c>
      <c r="P317" s="150" t="e">
        <f t="shared" si="75"/>
        <v>#VALUE!</v>
      </c>
      <c r="Q317">
        <v>2.0499999999999998</v>
      </c>
      <c r="R317" s="150" t="e">
        <f t="shared" si="76"/>
        <v>#VALUE!</v>
      </c>
      <c r="S317">
        <v>2.0499999999999998</v>
      </c>
      <c r="T317" s="150" t="e">
        <f t="shared" si="77"/>
        <v>#VALUE!</v>
      </c>
      <c r="U317">
        <v>2.0499999999999998</v>
      </c>
      <c r="V317" s="150" t="e">
        <f t="shared" si="78"/>
        <v>#VALUE!</v>
      </c>
      <c r="W317">
        <v>2.0499999999999998</v>
      </c>
      <c r="X317" s="153" t="e">
        <f t="shared" si="79"/>
        <v>#VALUE!</v>
      </c>
      <c r="Y317">
        <v>2.0499999999999998</v>
      </c>
      <c r="Z317" s="150" t="e">
        <f t="shared" si="80"/>
        <v>#VALUE!</v>
      </c>
      <c r="AA317">
        <v>2.0499999999999998</v>
      </c>
      <c r="AB317" s="150" t="e">
        <f t="shared" si="81"/>
        <v>#VALUE!</v>
      </c>
      <c r="AC317">
        <v>2.0499999999999998</v>
      </c>
      <c r="AD317" s="150" t="e">
        <f t="shared" si="82"/>
        <v>#VALUE!</v>
      </c>
      <c r="AE317">
        <v>2.0499999999999998</v>
      </c>
    </row>
    <row r="318" spans="12:31" ht="15" x14ac:dyDescent="0.2">
      <c r="L318" s="150" t="e">
        <f t="shared" si="73"/>
        <v>#VALUE!</v>
      </c>
      <c r="M318">
        <v>2.06</v>
      </c>
      <c r="N318" s="150" t="e">
        <f t="shared" si="74"/>
        <v>#VALUE!</v>
      </c>
      <c r="O318">
        <v>2.06</v>
      </c>
      <c r="P318" s="150" t="e">
        <f t="shared" si="75"/>
        <v>#VALUE!</v>
      </c>
      <c r="Q318">
        <v>2.06</v>
      </c>
      <c r="R318" s="150" t="e">
        <f t="shared" si="76"/>
        <v>#VALUE!</v>
      </c>
      <c r="S318">
        <v>2.06</v>
      </c>
      <c r="T318" s="150" t="e">
        <f t="shared" si="77"/>
        <v>#VALUE!</v>
      </c>
      <c r="U318">
        <v>2.06</v>
      </c>
      <c r="V318" s="150" t="e">
        <f t="shared" si="78"/>
        <v>#VALUE!</v>
      </c>
      <c r="W318">
        <v>2.06</v>
      </c>
      <c r="X318" s="153" t="e">
        <f t="shared" si="79"/>
        <v>#VALUE!</v>
      </c>
      <c r="Y318">
        <v>2.06</v>
      </c>
      <c r="Z318" s="150" t="e">
        <f t="shared" si="80"/>
        <v>#VALUE!</v>
      </c>
      <c r="AA318">
        <v>2.06</v>
      </c>
      <c r="AB318" s="150" t="e">
        <f t="shared" si="81"/>
        <v>#VALUE!</v>
      </c>
      <c r="AC318">
        <v>2.06</v>
      </c>
      <c r="AD318" s="150" t="e">
        <f t="shared" si="82"/>
        <v>#VALUE!</v>
      </c>
      <c r="AE318">
        <v>2.06</v>
      </c>
    </row>
    <row r="319" spans="12:31" ht="15" x14ac:dyDescent="0.2">
      <c r="L319" s="150" t="e">
        <f t="shared" si="73"/>
        <v>#VALUE!</v>
      </c>
      <c r="M319">
        <v>2.0699999999999998</v>
      </c>
      <c r="N319" s="150" t="e">
        <f t="shared" si="74"/>
        <v>#VALUE!</v>
      </c>
      <c r="O319">
        <v>2.0699999999999998</v>
      </c>
      <c r="P319" s="150" t="e">
        <f t="shared" si="75"/>
        <v>#VALUE!</v>
      </c>
      <c r="Q319">
        <v>2.0699999999999998</v>
      </c>
      <c r="R319" s="150" t="e">
        <f t="shared" si="76"/>
        <v>#VALUE!</v>
      </c>
      <c r="S319">
        <v>2.0699999999999998</v>
      </c>
      <c r="T319" s="150" t="e">
        <f t="shared" si="77"/>
        <v>#VALUE!</v>
      </c>
      <c r="U319">
        <v>2.0699999999999998</v>
      </c>
      <c r="V319" s="150" t="e">
        <f t="shared" si="78"/>
        <v>#VALUE!</v>
      </c>
      <c r="W319">
        <v>2.0699999999999998</v>
      </c>
      <c r="X319" s="153" t="e">
        <f t="shared" si="79"/>
        <v>#VALUE!</v>
      </c>
      <c r="Y319">
        <v>2.0699999999999998</v>
      </c>
      <c r="Z319" s="150" t="e">
        <f t="shared" si="80"/>
        <v>#VALUE!</v>
      </c>
      <c r="AA319">
        <v>2.0699999999999998</v>
      </c>
      <c r="AB319" s="150" t="e">
        <f t="shared" si="81"/>
        <v>#VALUE!</v>
      </c>
      <c r="AC319">
        <v>2.0699999999999998</v>
      </c>
      <c r="AD319" s="150" t="e">
        <f t="shared" si="82"/>
        <v>#VALUE!</v>
      </c>
      <c r="AE319">
        <v>2.0699999999999998</v>
      </c>
    </row>
    <row r="320" spans="12:31" ht="15" x14ac:dyDescent="0.2">
      <c r="L320" s="150" t="e">
        <f t="shared" si="73"/>
        <v>#VALUE!</v>
      </c>
      <c r="M320">
        <v>2.08</v>
      </c>
      <c r="N320" s="150" t="e">
        <f t="shared" si="74"/>
        <v>#VALUE!</v>
      </c>
      <c r="O320">
        <v>2.08</v>
      </c>
      <c r="P320" s="150" t="e">
        <f t="shared" si="75"/>
        <v>#VALUE!</v>
      </c>
      <c r="Q320">
        <v>2.08</v>
      </c>
      <c r="R320" s="150" t="e">
        <f t="shared" si="76"/>
        <v>#VALUE!</v>
      </c>
      <c r="S320">
        <v>2.08</v>
      </c>
      <c r="T320" s="150" t="e">
        <f t="shared" si="77"/>
        <v>#VALUE!</v>
      </c>
      <c r="U320">
        <v>2.08</v>
      </c>
      <c r="V320" s="150" t="e">
        <f t="shared" si="78"/>
        <v>#VALUE!</v>
      </c>
      <c r="W320">
        <v>2.08</v>
      </c>
      <c r="X320" s="153" t="e">
        <f t="shared" si="79"/>
        <v>#VALUE!</v>
      </c>
      <c r="Y320">
        <v>2.08</v>
      </c>
      <c r="Z320" s="150" t="e">
        <f t="shared" si="80"/>
        <v>#VALUE!</v>
      </c>
      <c r="AA320">
        <v>2.08</v>
      </c>
      <c r="AB320" s="150" t="e">
        <f t="shared" si="81"/>
        <v>#VALUE!</v>
      </c>
      <c r="AC320">
        <v>2.08</v>
      </c>
      <c r="AD320" s="150" t="e">
        <f t="shared" si="82"/>
        <v>#VALUE!</v>
      </c>
      <c r="AE320">
        <v>2.08</v>
      </c>
    </row>
    <row r="321" spans="12:31" ht="15" x14ac:dyDescent="0.2">
      <c r="L321" s="150" t="e">
        <f t="shared" si="73"/>
        <v>#VALUE!</v>
      </c>
      <c r="M321">
        <v>2.09</v>
      </c>
      <c r="N321" s="150" t="e">
        <f t="shared" si="74"/>
        <v>#VALUE!</v>
      </c>
      <c r="O321">
        <v>2.09</v>
      </c>
      <c r="P321" s="150" t="e">
        <f t="shared" si="75"/>
        <v>#VALUE!</v>
      </c>
      <c r="Q321">
        <v>2.09</v>
      </c>
      <c r="R321" s="150" t="e">
        <f t="shared" si="76"/>
        <v>#VALUE!</v>
      </c>
      <c r="S321">
        <v>2.09</v>
      </c>
      <c r="T321" s="150" t="e">
        <f t="shared" si="77"/>
        <v>#VALUE!</v>
      </c>
      <c r="U321">
        <v>2.09</v>
      </c>
      <c r="V321" s="150" t="e">
        <f t="shared" si="78"/>
        <v>#VALUE!</v>
      </c>
      <c r="W321">
        <v>2.09</v>
      </c>
      <c r="X321" s="153" t="e">
        <f t="shared" si="79"/>
        <v>#VALUE!</v>
      </c>
      <c r="Y321">
        <v>2.09</v>
      </c>
      <c r="Z321" s="150" t="e">
        <f t="shared" si="80"/>
        <v>#VALUE!</v>
      </c>
      <c r="AA321">
        <v>2.09</v>
      </c>
      <c r="AB321" s="150" t="e">
        <f t="shared" si="81"/>
        <v>#VALUE!</v>
      </c>
      <c r="AC321">
        <v>2.09</v>
      </c>
      <c r="AD321" s="150" t="e">
        <f t="shared" si="82"/>
        <v>#VALUE!</v>
      </c>
      <c r="AE321">
        <v>2.09</v>
      </c>
    </row>
    <row r="322" spans="12:31" ht="15" x14ac:dyDescent="0.2">
      <c r="L322" s="150" t="e">
        <f t="shared" si="73"/>
        <v>#VALUE!</v>
      </c>
      <c r="M322">
        <v>2.1</v>
      </c>
      <c r="N322" s="150" t="e">
        <f t="shared" si="74"/>
        <v>#VALUE!</v>
      </c>
      <c r="O322">
        <v>2.1</v>
      </c>
      <c r="P322" s="150" t="e">
        <f t="shared" si="75"/>
        <v>#VALUE!</v>
      </c>
      <c r="Q322">
        <v>2.1</v>
      </c>
      <c r="R322" s="150" t="e">
        <f t="shared" si="76"/>
        <v>#VALUE!</v>
      </c>
      <c r="S322">
        <v>2.1</v>
      </c>
      <c r="T322" s="150" t="e">
        <f t="shared" si="77"/>
        <v>#VALUE!</v>
      </c>
      <c r="U322">
        <v>2.1</v>
      </c>
      <c r="V322" s="150" t="e">
        <f t="shared" si="78"/>
        <v>#VALUE!</v>
      </c>
      <c r="W322">
        <v>2.1</v>
      </c>
      <c r="X322" s="153" t="e">
        <f t="shared" si="79"/>
        <v>#VALUE!</v>
      </c>
      <c r="Y322">
        <v>2.1</v>
      </c>
      <c r="Z322" s="150" t="e">
        <f t="shared" si="80"/>
        <v>#VALUE!</v>
      </c>
      <c r="AA322">
        <v>2.1</v>
      </c>
      <c r="AB322" s="150" t="e">
        <f t="shared" si="81"/>
        <v>#VALUE!</v>
      </c>
      <c r="AC322">
        <v>2.1</v>
      </c>
      <c r="AD322" s="150" t="e">
        <f t="shared" si="82"/>
        <v>#VALUE!</v>
      </c>
      <c r="AE322">
        <v>2.1</v>
      </c>
    </row>
    <row r="323" spans="12:31" ht="15" x14ac:dyDescent="0.2">
      <c r="L323" s="150" t="e">
        <f t="shared" si="73"/>
        <v>#VALUE!</v>
      </c>
      <c r="M323">
        <v>2.11</v>
      </c>
      <c r="N323" s="150" t="e">
        <f t="shared" si="74"/>
        <v>#VALUE!</v>
      </c>
      <c r="O323">
        <v>2.11</v>
      </c>
      <c r="P323" s="150" t="e">
        <f t="shared" si="75"/>
        <v>#VALUE!</v>
      </c>
      <c r="Q323">
        <v>2.11</v>
      </c>
      <c r="R323" s="150" t="e">
        <f t="shared" si="76"/>
        <v>#VALUE!</v>
      </c>
      <c r="S323">
        <v>2.11</v>
      </c>
      <c r="T323" s="150" t="e">
        <f t="shared" si="77"/>
        <v>#VALUE!</v>
      </c>
      <c r="U323">
        <v>2.11</v>
      </c>
      <c r="V323" s="150" t="e">
        <f t="shared" si="78"/>
        <v>#VALUE!</v>
      </c>
      <c r="W323">
        <v>2.11</v>
      </c>
      <c r="X323" s="153" t="e">
        <f t="shared" si="79"/>
        <v>#VALUE!</v>
      </c>
      <c r="Y323">
        <v>2.11</v>
      </c>
      <c r="Z323" s="150" t="e">
        <f t="shared" si="80"/>
        <v>#VALUE!</v>
      </c>
      <c r="AA323">
        <v>2.11</v>
      </c>
      <c r="AB323" s="150" t="e">
        <f t="shared" si="81"/>
        <v>#VALUE!</v>
      </c>
      <c r="AC323">
        <v>2.11</v>
      </c>
      <c r="AD323" s="150" t="e">
        <f t="shared" si="82"/>
        <v>#VALUE!</v>
      </c>
      <c r="AE323">
        <v>2.11</v>
      </c>
    </row>
    <row r="324" spans="12:31" ht="15" x14ac:dyDescent="0.2">
      <c r="L324" s="150" t="e">
        <f t="shared" si="73"/>
        <v>#VALUE!</v>
      </c>
      <c r="M324">
        <v>2.12</v>
      </c>
      <c r="N324" s="150" t="e">
        <f t="shared" si="74"/>
        <v>#VALUE!</v>
      </c>
      <c r="O324">
        <v>2.12</v>
      </c>
      <c r="P324" s="150" t="e">
        <f t="shared" si="75"/>
        <v>#VALUE!</v>
      </c>
      <c r="Q324">
        <v>2.12</v>
      </c>
      <c r="R324" s="150" t="e">
        <f t="shared" si="76"/>
        <v>#VALUE!</v>
      </c>
      <c r="S324">
        <v>2.12</v>
      </c>
      <c r="T324" s="150" t="e">
        <f t="shared" si="77"/>
        <v>#VALUE!</v>
      </c>
      <c r="U324">
        <v>2.12</v>
      </c>
      <c r="V324" s="150" t="e">
        <f t="shared" si="78"/>
        <v>#VALUE!</v>
      </c>
      <c r="W324">
        <v>2.12</v>
      </c>
      <c r="X324" s="153" t="e">
        <f t="shared" si="79"/>
        <v>#VALUE!</v>
      </c>
      <c r="Y324">
        <v>2.12</v>
      </c>
      <c r="Z324" s="150" t="e">
        <f t="shared" si="80"/>
        <v>#VALUE!</v>
      </c>
      <c r="AA324">
        <v>2.12</v>
      </c>
      <c r="AB324" s="150" t="e">
        <f t="shared" si="81"/>
        <v>#VALUE!</v>
      </c>
      <c r="AC324">
        <v>2.12</v>
      </c>
      <c r="AD324" s="150" t="e">
        <f t="shared" si="82"/>
        <v>#VALUE!</v>
      </c>
      <c r="AE324">
        <v>2.12</v>
      </c>
    </row>
    <row r="325" spans="12:31" ht="15" x14ac:dyDescent="0.2">
      <c r="L325" s="150" t="e">
        <f t="shared" si="73"/>
        <v>#VALUE!</v>
      </c>
      <c r="M325">
        <v>2.13</v>
      </c>
      <c r="N325" s="150" t="e">
        <f t="shared" si="74"/>
        <v>#VALUE!</v>
      </c>
      <c r="O325">
        <v>2.13</v>
      </c>
      <c r="P325" s="150" t="e">
        <f t="shared" si="75"/>
        <v>#VALUE!</v>
      </c>
      <c r="Q325">
        <v>2.13</v>
      </c>
      <c r="R325" s="150" t="e">
        <f t="shared" si="76"/>
        <v>#VALUE!</v>
      </c>
      <c r="S325">
        <v>2.13</v>
      </c>
      <c r="T325" s="150" t="e">
        <f t="shared" si="77"/>
        <v>#VALUE!</v>
      </c>
      <c r="U325">
        <v>2.13</v>
      </c>
      <c r="V325" s="150" t="e">
        <f t="shared" si="78"/>
        <v>#VALUE!</v>
      </c>
      <c r="W325">
        <v>2.13</v>
      </c>
      <c r="X325" s="153" t="e">
        <f t="shared" si="79"/>
        <v>#VALUE!</v>
      </c>
      <c r="Y325">
        <v>2.13</v>
      </c>
      <c r="Z325" s="150" t="e">
        <f t="shared" si="80"/>
        <v>#VALUE!</v>
      </c>
      <c r="AA325">
        <v>2.13</v>
      </c>
      <c r="AB325" s="150" t="e">
        <f t="shared" si="81"/>
        <v>#VALUE!</v>
      </c>
      <c r="AC325">
        <v>2.13</v>
      </c>
      <c r="AD325" s="150" t="e">
        <f t="shared" si="82"/>
        <v>#VALUE!</v>
      </c>
      <c r="AE325">
        <v>2.13</v>
      </c>
    </row>
    <row r="326" spans="12:31" ht="15" x14ac:dyDescent="0.2">
      <c r="L326" s="150" t="e">
        <f t="shared" si="73"/>
        <v>#VALUE!</v>
      </c>
      <c r="M326">
        <v>2.14</v>
      </c>
      <c r="N326" s="150" t="e">
        <f t="shared" si="74"/>
        <v>#VALUE!</v>
      </c>
      <c r="O326">
        <v>2.14</v>
      </c>
      <c r="P326" s="150" t="e">
        <f t="shared" si="75"/>
        <v>#VALUE!</v>
      </c>
      <c r="Q326">
        <v>2.14</v>
      </c>
      <c r="R326" s="150" t="e">
        <f t="shared" si="76"/>
        <v>#VALUE!</v>
      </c>
      <c r="S326">
        <v>2.14</v>
      </c>
      <c r="T326" s="150" t="e">
        <f t="shared" si="77"/>
        <v>#VALUE!</v>
      </c>
      <c r="U326">
        <v>2.14</v>
      </c>
      <c r="V326" s="150" t="e">
        <f t="shared" si="78"/>
        <v>#VALUE!</v>
      </c>
      <c r="W326">
        <v>2.14</v>
      </c>
      <c r="X326" s="153" t="e">
        <f t="shared" si="79"/>
        <v>#VALUE!</v>
      </c>
      <c r="Y326">
        <v>2.14</v>
      </c>
      <c r="Z326" s="150" t="e">
        <f t="shared" si="80"/>
        <v>#VALUE!</v>
      </c>
      <c r="AA326">
        <v>2.14</v>
      </c>
      <c r="AB326" s="150" t="e">
        <f t="shared" si="81"/>
        <v>#VALUE!</v>
      </c>
      <c r="AC326">
        <v>2.14</v>
      </c>
      <c r="AD326" s="150" t="e">
        <f t="shared" si="82"/>
        <v>#VALUE!</v>
      </c>
      <c r="AE326">
        <v>2.14</v>
      </c>
    </row>
    <row r="327" spans="12:31" ht="15" x14ac:dyDescent="0.2">
      <c r="L327" s="150" t="e">
        <f t="shared" si="73"/>
        <v>#VALUE!</v>
      </c>
      <c r="M327">
        <v>2.15</v>
      </c>
      <c r="N327" s="150" t="e">
        <f t="shared" si="74"/>
        <v>#VALUE!</v>
      </c>
      <c r="O327">
        <v>2.15</v>
      </c>
      <c r="P327" s="150" t="e">
        <f t="shared" si="75"/>
        <v>#VALUE!</v>
      </c>
      <c r="Q327">
        <v>2.15</v>
      </c>
      <c r="R327" s="150" t="e">
        <f t="shared" si="76"/>
        <v>#VALUE!</v>
      </c>
      <c r="S327">
        <v>2.15</v>
      </c>
      <c r="T327" s="150" t="e">
        <f t="shared" si="77"/>
        <v>#VALUE!</v>
      </c>
      <c r="U327">
        <v>2.15</v>
      </c>
      <c r="V327" s="150" t="e">
        <f t="shared" si="78"/>
        <v>#VALUE!</v>
      </c>
      <c r="W327">
        <v>2.15</v>
      </c>
      <c r="X327" s="153" t="e">
        <f t="shared" si="79"/>
        <v>#VALUE!</v>
      </c>
      <c r="Y327">
        <v>2.15</v>
      </c>
      <c r="Z327" s="150" t="e">
        <f t="shared" si="80"/>
        <v>#VALUE!</v>
      </c>
      <c r="AA327">
        <v>2.15</v>
      </c>
      <c r="AB327" s="150" t="e">
        <f t="shared" si="81"/>
        <v>#VALUE!</v>
      </c>
      <c r="AC327">
        <v>2.15</v>
      </c>
      <c r="AD327" s="150" t="e">
        <f t="shared" si="82"/>
        <v>#VALUE!</v>
      </c>
      <c r="AE327">
        <v>2.15</v>
      </c>
    </row>
    <row r="328" spans="12:31" ht="15" x14ac:dyDescent="0.2">
      <c r="L328" s="150" t="e">
        <f t="shared" si="73"/>
        <v>#VALUE!</v>
      </c>
      <c r="M328">
        <v>2.16</v>
      </c>
      <c r="N328" s="150" t="e">
        <f t="shared" si="74"/>
        <v>#VALUE!</v>
      </c>
      <c r="O328">
        <v>2.16</v>
      </c>
      <c r="P328" s="150" t="e">
        <f t="shared" si="75"/>
        <v>#VALUE!</v>
      </c>
      <c r="Q328">
        <v>2.16</v>
      </c>
      <c r="R328" s="150" t="e">
        <f t="shared" si="76"/>
        <v>#VALUE!</v>
      </c>
      <c r="S328">
        <v>2.16</v>
      </c>
      <c r="T328" s="150" t="e">
        <f t="shared" si="77"/>
        <v>#VALUE!</v>
      </c>
      <c r="U328">
        <v>2.16</v>
      </c>
      <c r="V328" s="150" t="e">
        <f t="shared" si="78"/>
        <v>#VALUE!</v>
      </c>
      <c r="W328">
        <v>2.16</v>
      </c>
      <c r="X328" s="153" t="e">
        <f t="shared" si="79"/>
        <v>#VALUE!</v>
      </c>
      <c r="Y328">
        <v>2.16</v>
      </c>
      <c r="Z328" s="150" t="e">
        <f t="shared" si="80"/>
        <v>#VALUE!</v>
      </c>
      <c r="AA328">
        <v>2.16</v>
      </c>
      <c r="AB328" s="150" t="e">
        <f t="shared" si="81"/>
        <v>#VALUE!</v>
      </c>
      <c r="AC328">
        <v>2.16</v>
      </c>
      <c r="AD328" s="150" t="e">
        <f t="shared" si="82"/>
        <v>#VALUE!</v>
      </c>
      <c r="AE328">
        <v>2.16</v>
      </c>
    </row>
    <row r="329" spans="12:31" ht="15" x14ac:dyDescent="0.2">
      <c r="L329" s="150" t="e">
        <f t="shared" si="73"/>
        <v>#VALUE!</v>
      </c>
      <c r="M329">
        <v>2.17</v>
      </c>
      <c r="N329" s="150" t="e">
        <f t="shared" si="74"/>
        <v>#VALUE!</v>
      </c>
      <c r="O329">
        <v>2.17</v>
      </c>
      <c r="P329" s="150" t="e">
        <f t="shared" si="75"/>
        <v>#VALUE!</v>
      </c>
      <c r="Q329">
        <v>2.17</v>
      </c>
      <c r="R329" s="150" t="e">
        <f t="shared" si="76"/>
        <v>#VALUE!</v>
      </c>
      <c r="S329">
        <v>2.17</v>
      </c>
      <c r="T329" s="150" t="e">
        <f t="shared" si="77"/>
        <v>#VALUE!</v>
      </c>
      <c r="U329">
        <v>2.17</v>
      </c>
      <c r="V329" s="150" t="e">
        <f t="shared" si="78"/>
        <v>#VALUE!</v>
      </c>
      <c r="W329">
        <v>2.17</v>
      </c>
      <c r="X329" s="153" t="e">
        <f t="shared" si="79"/>
        <v>#VALUE!</v>
      </c>
      <c r="Y329">
        <v>2.17</v>
      </c>
      <c r="Z329" s="150" t="e">
        <f t="shared" si="80"/>
        <v>#VALUE!</v>
      </c>
      <c r="AA329">
        <v>2.17</v>
      </c>
      <c r="AB329" s="150" t="e">
        <f t="shared" si="81"/>
        <v>#VALUE!</v>
      </c>
      <c r="AC329">
        <v>2.17</v>
      </c>
      <c r="AD329" s="150" t="e">
        <f t="shared" si="82"/>
        <v>#VALUE!</v>
      </c>
      <c r="AE329">
        <v>2.17</v>
      </c>
    </row>
    <row r="330" spans="12:31" ht="15" x14ac:dyDescent="0.2">
      <c r="L330" s="150" t="e">
        <f t="shared" si="73"/>
        <v>#VALUE!</v>
      </c>
      <c r="M330">
        <v>2.1800000000000002</v>
      </c>
      <c r="N330" s="150" t="e">
        <f t="shared" si="74"/>
        <v>#VALUE!</v>
      </c>
      <c r="O330">
        <v>2.1800000000000002</v>
      </c>
      <c r="P330" s="150" t="e">
        <f t="shared" si="75"/>
        <v>#VALUE!</v>
      </c>
      <c r="Q330">
        <v>2.1800000000000002</v>
      </c>
      <c r="R330" s="150" t="e">
        <f t="shared" si="76"/>
        <v>#VALUE!</v>
      </c>
      <c r="S330">
        <v>2.1800000000000002</v>
      </c>
      <c r="T330" s="150" t="e">
        <f t="shared" si="77"/>
        <v>#VALUE!</v>
      </c>
      <c r="U330">
        <v>2.1800000000000002</v>
      </c>
      <c r="V330" s="150" t="e">
        <f t="shared" si="78"/>
        <v>#VALUE!</v>
      </c>
      <c r="W330">
        <v>2.1800000000000002</v>
      </c>
      <c r="X330" s="153" t="e">
        <f t="shared" si="79"/>
        <v>#VALUE!</v>
      </c>
      <c r="Y330">
        <v>2.1800000000000002</v>
      </c>
      <c r="Z330" s="150" t="e">
        <f t="shared" si="80"/>
        <v>#VALUE!</v>
      </c>
      <c r="AA330">
        <v>2.1800000000000002</v>
      </c>
      <c r="AB330" s="150" t="e">
        <f t="shared" si="81"/>
        <v>#VALUE!</v>
      </c>
      <c r="AC330">
        <v>2.1800000000000002</v>
      </c>
      <c r="AD330" s="150" t="e">
        <f t="shared" si="82"/>
        <v>#VALUE!</v>
      </c>
      <c r="AE330">
        <v>2.1800000000000002</v>
      </c>
    </row>
    <row r="331" spans="12:31" ht="15" x14ac:dyDescent="0.2">
      <c r="L331" s="150" t="e">
        <f t="shared" si="73"/>
        <v>#VALUE!</v>
      </c>
      <c r="M331">
        <v>2.19</v>
      </c>
      <c r="N331" s="150" t="e">
        <f t="shared" si="74"/>
        <v>#VALUE!</v>
      </c>
      <c r="O331">
        <v>2.19</v>
      </c>
      <c r="P331" s="150" t="e">
        <f t="shared" si="75"/>
        <v>#VALUE!</v>
      </c>
      <c r="Q331">
        <v>2.19</v>
      </c>
      <c r="R331" s="150" t="e">
        <f t="shared" si="76"/>
        <v>#VALUE!</v>
      </c>
      <c r="S331">
        <v>2.19</v>
      </c>
      <c r="T331" s="150" t="e">
        <f t="shared" si="77"/>
        <v>#VALUE!</v>
      </c>
      <c r="U331">
        <v>2.19</v>
      </c>
      <c r="V331" s="150" t="e">
        <f t="shared" si="78"/>
        <v>#VALUE!</v>
      </c>
      <c r="W331">
        <v>2.19</v>
      </c>
      <c r="X331" s="153" t="e">
        <f t="shared" si="79"/>
        <v>#VALUE!</v>
      </c>
      <c r="Y331">
        <v>2.19</v>
      </c>
      <c r="Z331" s="150" t="e">
        <f t="shared" si="80"/>
        <v>#VALUE!</v>
      </c>
      <c r="AA331">
        <v>2.19</v>
      </c>
      <c r="AB331" s="150" t="e">
        <f t="shared" si="81"/>
        <v>#VALUE!</v>
      </c>
      <c r="AC331">
        <v>2.19</v>
      </c>
      <c r="AD331" s="150" t="e">
        <f t="shared" si="82"/>
        <v>#VALUE!</v>
      </c>
      <c r="AE331">
        <v>2.19</v>
      </c>
    </row>
    <row r="332" spans="12:31" ht="15" x14ac:dyDescent="0.2">
      <c r="L332" s="150" t="e">
        <f t="shared" si="73"/>
        <v>#VALUE!</v>
      </c>
      <c r="M332">
        <v>2.2000000000000002</v>
      </c>
      <c r="N332" s="150" t="e">
        <f t="shared" si="74"/>
        <v>#VALUE!</v>
      </c>
      <c r="O332">
        <v>2.2000000000000002</v>
      </c>
      <c r="P332" s="150" t="e">
        <f t="shared" si="75"/>
        <v>#VALUE!</v>
      </c>
      <c r="Q332">
        <v>2.2000000000000002</v>
      </c>
      <c r="R332" s="150" t="e">
        <f t="shared" si="76"/>
        <v>#VALUE!</v>
      </c>
      <c r="S332">
        <v>2.2000000000000002</v>
      </c>
      <c r="T332" s="150" t="e">
        <f t="shared" si="77"/>
        <v>#VALUE!</v>
      </c>
      <c r="U332">
        <v>2.2000000000000002</v>
      </c>
      <c r="V332" s="150" t="e">
        <f t="shared" si="78"/>
        <v>#VALUE!</v>
      </c>
      <c r="W332">
        <v>2.2000000000000002</v>
      </c>
      <c r="X332" s="153" t="e">
        <f t="shared" si="79"/>
        <v>#VALUE!</v>
      </c>
      <c r="Y332">
        <v>2.2000000000000002</v>
      </c>
      <c r="Z332" s="150" t="e">
        <f t="shared" si="80"/>
        <v>#VALUE!</v>
      </c>
      <c r="AA332">
        <v>2.2000000000000002</v>
      </c>
      <c r="AB332" s="150" t="e">
        <f t="shared" si="81"/>
        <v>#VALUE!</v>
      </c>
      <c r="AC332">
        <v>2.2000000000000002</v>
      </c>
      <c r="AD332" s="150" t="e">
        <f t="shared" si="82"/>
        <v>#VALUE!</v>
      </c>
      <c r="AE332">
        <v>2.2000000000000002</v>
      </c>
    </row>
    <row r="333" spans="12:31" ht="15" x14ac:dyDescent="0.2">
      <c r="L333" s="150" t="e">
        <f t="shared" si="73"/>
        <v>#VALUE!</v>
      </c>
      <c r="M333">
        <v>2.21</v>
      </c>
      <c r="N333" s="150" t="e">
        <f t="shared" si="74"/>
        <v>#VALUE!</v>
      </c>
      <c r="O333">
        <v>2.21</v>
      </c>
      <c r="P333" s="150" t="e">
        <f t="shared" si="75"/>
        <v>#VALUE!</v>
      </c>
      <c r="Q333">
        <v>2.21</v>
      </c>
      <c r="R333" s="150" t="e">
        <f t="shared" si="76"/>
        <v>#VALUE!</v>
      </c>
      <c r="S333">
        <v>2.21</v>
      </c>
      <c r="T333" s="150" t="e">
        <f t="shared" si="77"/>
        <v>#VALUE!</v>
      </c>
      <c r="U333">
        <v>2.21</v>
      </c>
      <c r="V333" s="150" t="e">
        <f t="shared" si="78"/>
        <v>#VALUE!</v>
      </c>
      <c r="W333">
        <v>2.21</v>
      </c>
      <c r="X333" s="153" t="e">
        <f t="shared" si="79"/>
        <v>#VALUE!</v>
      </c>
      <c r="Y333">
        <v>2.21</v>
      </c>
      <c r="Z333" s="150" t="e">
        <f t="shared" si="80"/>
        <v>#VALUE!</v>
      </c>
      <c r="AA333">
        <v>2.21</v>
      </c>
      <c r="AB333" s="150" t="e">
        <f t="shared" si="81"/>
        <v>#VALUE!</v>
      </c>
      <c r="AC333">
        <v>2.21</v>
      </c>
      <c r="AD333" s="150" t="e">
        <f t="shared" si="82"/>
        <v>#VALUE!</v>
      </c>
      <c r="AE333">
        <v>2.21</v>
      </c>
    </row>
    <row r="334" spans="12:31" ht="15" x14ac:dyDescent="0.2">
      <c r="L334" s="150" t="e">
        <f t="shared" si="73"/>
        <v>#VALUE!</v>
      </c>
      <c r="M334">
        <v>2.2200000000000002</v>
      </c>
      <c r="N334" s="150" t="e">
        <f t="shared" si="74"/>
        <v>#VALUE!</v>
      </c>
      <c r="O334">
        <v>2.2200000000000002</v>
      </c>
      <c r="P334" s="150" t="e">
        <f t="shared" si="75"/>
        <v>#VALUE!</v>
      </c>
      <c r="Q334">
        <v>2.2200000000000002</v>
      </c>
      <c r="R334" s="150" t="e">
        <f t="shared" si="76"/>
        <v>#VALUE!</v>
      </c>
      <c r="S334">
        <v>2.2200000000000002</v>
      </c>
      <c r="T334" s="150" t="e">
        <f t="shared" si="77"/>
        <v>#VALUE!</v>
      </c>
      <c r="U334">
        <v>2.2200000000000002</v>
      </c>
      <c r="V334" s="150" t="e">
        <f t="shared" si="78"/>
        <v>#VALUE!</v>
      </c>
      <c r="W334">
        <v>2.2200000000000002</v>
      </c>
      <c r="X334" s="153" t="e">
        <f t="shared" si="79"/>
        <v>#VALUE!</v>
      </c>
      <c r="Y334">
        <v>2.2200000000000002</v>
      </c>
      <c r="Z334" s="150" t="e">
        <f t="shared" si="80"/>
        <v>#VALUE!</v>
      </c>
      <c r="AA334">
        <v>2.2200000000000002</v>
      </c>
      <c r="AB334" s="150" t="e">
        <f t="shared" si="81"/>
        <v>#VALUE!</v>
      </c>
      <c r="AC334">
        <v>2.2200000000000002</v>
      </c>
      <c r="AD334" s="150" t="e">
        <f t="shared" si="82"/>
        <v>#VALUE!</v>
      </c>
      <c r="AE334">
        <v>2.2200000000000002</v>
      </c>
    </row>
    <row r="335" spans="12:31" ht="15" x14ac:dyDescent="0.2">
      <c r="L335" s="150" t="e">
        <f t="shared" si="73"/>
        <v>#VALUE!</v>
      </c>
      <c r="M335">
        <v>2.23</v>
      </c>
      <c r="N335" s="150" t="e">
        <f t="shared" si="74"/>
        <v>#VALUE!</v>
      </c>
      <c r="O335">
        <v>2.23</v>
      </c>
      <c r="P335" s="150" t="e">
        <f t="shared" si="75"/>
        <v>#VALUE!</v>
      </c>
      <c r="Q335">
        <v>2.23</v>
      </c>
      <c r="R335" s="150" t="e">
        <f t="shared" si="76"/>
        <v>#VALUE!</v>
      </c>
      <c r="S335">
        <v>2.23</v>
      </c>
      <c r="T335" s="150" t="e">
        <f t="shared" si="77"/>
        <v>#VALUE!</v>
      </c>
      <c r="U335">
        <v>2.23</v>
      </c>
      <c r="V335" s="150" t="e">
        <f t="shared" si="78"/>
        <v>#VALUE!</v>
      </c>
      <c r="W335">
        <v>2.23</v>
      </c>
      <c r="X335" s="153" t="e">
        <f t="shared" si="79"/>
        <v>#VALUE!</v>
      </c>
      <c r="Y335">
        <v>2.23</v>
      </c>
      <c r="Z335" s="150" t="e">
        <f t="shared" si="80"/>
        <v>#VALUE!</v>
      </c>
      <c r="AA335">
        <v>2.23</v>
      </c>
      <c r="AB335" s="150" t="e">
        <f t="shared" si="81"/>
        <v>#VALUE!</v>
      </c>
      <c r="AC335">
        <v>2.23</v>
      </c>
      <c r="AD335" s="150" t="e">
        <f t="shared" si="82"/>
        <v>#VALUE!</v>
      </c>
      <c r="AE335">
        <v>2.23</v>
      </c>
    </row>
    <row r="336" spans="12:31" ht="15" x14ac:dyDescent="0.2">
      <c r="L336" s="150" t="e">
        <f t="shared" si="73"/>
        <v>#VALUE!</v>
      </c>
      <c r="M336">
        <v>2.2400000000000002</v>
      </c>
      <c r="N336" s="150" t="e">
        <f t="shared" si="74"/>
        <v>#VALUE!</v>
      </c>
      <c r="O336">
        <v>2.2400000000000002</v>
      </c>
      <c r="P336" s="150" t="e">
        <f t="shared" si="75"/>
        <v>#VALUE!</v>
      </c>
      <c r="Q336">
        <v>2.2400000000000002</v>
      </c>
      <c r="R336" s="150" t="e">
        <f t="shared" si="76"/>
        <v>#VALUE!</v>
      </c>
      <c r="S336">
        <v>2.2400000000000002</v>
      </c>
      <c r="T336" s="150" t="e">
        <f t="shared" si="77"/>
        <v>#VALUE!</v>
      </c>
      <c r="U336">
        <v>2.2400000000000002</v>
      </c>
      <c r="V336" s="150" t="e">
        <f t="shared" si="78"/>
        <v>#VALUE!</v>
      </c>
      <c r="W336">
        <v>2.2400000000000002</v>
      </c>
      <c r="X336" s="153" t="e">
        <f t="shared" si="79"/>
        <v>#VALUE!</v>
      </c>
      <c r="Y336">
        <v>2.2400000000000002</v>
      </c>
      <c r="Z336" s="150" t="e">
        <f t="shared" si="80"/>
        <v>#VALUE!</v>
      </c>
      <c r="AA336">
        <v>2.2400000000000002</v>
      </c>
      <c r="AB336" s="150" t="e">
        <f t="shared" si="81"/>
        <v>#VALUE!</v>
      </c>
      <c r="AC336">
        <v>2.2400000000000002</v>
      </c>
      <c r="AD336" s="150" t="e">
        <f t="shared" si="82"/>
        <v>#VALUE!</v>
      </c>
      <c r="AE336">
        <v>2.2400000000000002</v>
      </c>
    </row>
    <row r="337" spans="12:31" ht="15" x14ac:dyDescent="0.2">
      <c r="L337" s="150" t="e">
        <f t="shared" si="73"/>
        <v>#VALUE!</v>
      </c>
      <c r="M337">
        <v>2.25</v>
      </c>
      <c r="N337" s="150" t="e">
        <f t="shared" si="74"/>
        <v>#VALUE!</v>
      </c>
      <c r="O337">
        <v>2.25</v>
      </c>
      <c r="P337" s="150" t="e">
        <f t="shared" si="75"/>
        <v>#VALUE!</v>
      </c>
      <c r="Q337">
        <v>2.25</v>
      </c>
      <c r="R337" s="150" t="e">
        <f t="shared" si="76"/>
        <v>#VALUE!</v>
      </c>
      <c r="S337">
        <v>2.25</v>
      </c>
      <c r="T337" s="150" t="e">
        <f t="shared" si="77"/>
        <v>#VALUE!</v>
      </c>
      <c r="U337">
        <v>2.25</v>
      </c>
      <c r="V337" s="150" t="e">
        <f t="shared" si="78"/>
        <v>#VALUE!</v>
      </c>
      <c r="W337">
        <v>2.25</v>
      </c>
      <c r="X337" s="153" t="e">
        <f t="shared" si="79"/>
        <v>#VALUE!</v>
      </c>
      <c r="Y337">
        <v>2.25</v>
      </c>
      <c r="Z337" s="150" t="e">
        <f t="shared" si="80"/>
        <v>#VALUE!</v>
      </c>
      <c r="AA337">
        <v>2.25</v>
      </c>
      <c r="AB337" s="150" t="e">
        <f t="shared" si="81"/>
        <v>#VALUE!</v>
      </c>
      <c r="AC337">
        <v>2.25</v>
      </c>
      <c r="AD337" s="150" t="e">
        <f t="shared" si="82"/>
        <v>#VALUE!</v>
      </c>
      <c r="AE337">
        <v>2.25</v>
      </c>
    </row>
    <row r="338" spans="12:31" ht="15" x14ac:dyDescent="0.2">
      <c r="L338" s="150" t="e">
        <f t="shared" si="73"/>
        <v>#VALUE!</v>
      </c>
      <c r="M338">
        <v>2.2599999999999998</v>
      </c>
      <c r="N338" s="150" t="e">
        <f t="shared" si="74"/>
        <v>#VALUE!</v>
      </c>
      <c r="O338">
        <v>2.2599999999999998</v>
      </c>
      <c r="P338" s="150" t="e">
        <f t="shared" si="75"/>
        <v>#VALUE!</v>
      </c>
      <c r="Q338">
        <v>2.2599999999999998</v>
      </c>
      <c r="R338" s="150" t="e">
        <f t="shared" si="76"/>
        <v>#VALUE!</v>
      </c>
      <c r="S338">
        <v>2.2599999999999998</v>
      </c>
      <c r="T338" s="150" t="e">
        <f t="shared" si="77"/>
        <v>#VALUE!</v>
      </c>
      <c r="U338">
        <v>2.2599999999999998</v>
      </c>
      <c r="V338" s="150" t="e">
        <f t="shared" si="78"/>
        <v>#VALUE!</v>
      </c>
      <c r="W338">
        <v>2.2599999999999998</v>
      </c>
      <c r="X338" s="153" t="e">
        <f t="shared" si="79"/>
        <v>#VALUE!</v>
      </c>
      <c r="Y338">
        <v>2.2599999999999998</v>
      </c>
      <c r="Z338" s="150" t="e">
        <f t="shared" si="80"/>
        <v>#VALUE!</v>
      </c>
      <c r="AA338">
        <v>2.2599999999999998</v>
      </c>
      <c r="AB338" s="150" t="e">
        <f t="shared" si="81"/>
        <v>#VALUE!</v>
      </c>
      <c r="AC338">
        <v>2.2599999999999998</v>
      </c>
      <c r="AD338" s="150" t="e">
        <f t="shared" si="82"/>
        <v>#VALUE!</v>
      </c>
      <c r="AE338">
        <v>2.2599999999999998</v>
      </c>
    </row>
    <row r="339" spans="12:31" ht="15" x14ac:dyDescent="0.2">
      <c r="L339" s="150" t="e">
        <f t="shared" si="73"/>
        <v>#VALUE!</v>
      </c>
      <c r="M339">
        <v>2.27</v>
      </c>
      <c r="N339" s="150" t="e">
        <f t="shared" si="74"/>
        <v>#VALUE!</v>
      </c>
      <c r="O339">
        <v>2.27</v>
      </c>
      <c r="P339" s="150" t="e">
        <f t="shared" si="75"/>
        <v>#VALUE!</v>
      </c>
      <c r="Q339">
        <v>2.27</v>
      </c>
      <c r="R339" s="150" t="e">
        <f t="shared" si="76"/>
        <v>#VALUE!</v>
      </c>
      <c r="S339">
        <v>2.27</v>
      </c>
      <c r="T339" s="150" t="e">
        <f t="shared" si="77"/>
        <v>#VALUE!</v>
      </c>
      <c r="U339">
        <v>2.27</v>
      </c>
      <c r="V339" s="150" t="e">
        <f t="shared" si="78"/>
        <v>#VALUE!</v>
      </c>
      <c r="W339">
        <v>2.27</v>
      </c>
      <c r="X339" s="153" t="e">
        <f t="shared" si="79"/>
        <v>#VALUE!</v>
      </c>
      <c r="Y339">
        <v>2.27</v>
      </c>
      <c r="Z339" s="150" t="e">
        <f t="shared" si="80"/>
        <v>#VALUE!</v>
      </c>
      <c r="AA339">
        <v>2.27</v>
      </c>
      <c r="AB339" s="150" t="e">
        <f t="shared" si="81"/>
        <v>#VALUE!</v>
      </c>
      <c r="AC339">
        <v>2.27</v>
      </c>
      <c r="AD339" s="150" t="e">
        <f t="shared" si="82"/>
        <v>#VALUE!</v>
      </c>
      <c r="AE339">
        <v>2.27</v>
      </c>
    </row>
    <row r="340" spans="12:31" ht="15" x14ac:dyDescent="0.2">
      <c r="L340" s="150" t="e">
        <f t="shared" si="73"/>
        <v>#VALUE!</v>
      </c>
      <c r="M340">
        <v>2.2799999999999998</v>
      </c>
      <c r="N340" s="150" t="e">
        <f t="shared" si="74"/>
        <v>#VALUE!</v>
      </c>
      <c r="O340">
        <v>2.2799999999999998</v>
      </c>
      <c r="P340" s="150" t="e">
        <f t="shared" si="75"/>
        <v>#VALUE!</v>
      </c>
      <c r="Q340">
        <v>2.2799999999999998</v>
      </c>
      <c r="R340" s="150" t="e">
        <f t="shared" si="76"/>
        <v>#VALUE!</v>
      </c>
      <c r="S340">
        <v>2.2799999999999998</v>
      </c>
      <c r="T340" s="150" t="e">
        <f t="shared" si="77"/>
        <v>#VALUE!</v>
      </c>
      <c r="U340">
        <v>2.2799999999999998</v>
      </c>
      <c r="V340" s="150" t="e">
        <f t="shared" si="78"/>
        <v>#VALUE!</v>
      </c>
      <c r="W340">
        <v>2.2799999999999998</v>
      </c>
      <c r="X340" s="153" t="e">
        <f t="shared" si="79"/>
        <v>#VALUE!</v>
      </c>
      <c r="Y340">
        <v>2.2799999999999998</v>
      </c>
      <c r="Z340" s="150" t="e">
        <f t="shared" si="80"/>
        <v>#VALUE!</v>
      </c>
      <c r="AA340">
        <v>2.2799999999999998</v>
      </c>
      <c r="AB340" s="150" t="e">
        <f t="shared" si="81"/>
        <v>#VALUE!</v>
      </c>
      <c r="AC340">
        <v>2.2799999999999998</v>
      </c>
      <c r="AD340" s="150" t="e">
        <f t="shared" si="82"/>
        <v>#VALUE!</v>
      </c>
      <c r="AE340">
        <v>2.2799999999999998</v>
      </c>
    </row>
    <row r="341" spans="12:31" ht="15" x14ac:dyDescent="0.2">
      <c r="L341" s="150" t="e">
        <f t="shared" si="73"/>
        <v>#VALUE!</v>
      </c>
      <c r="M341">
        <v>2.29</v>
      </c>
      <c r="N341" s="150" t="e">
        <f t="shared" si="74"/>
        <v>#VALUE!</v>
      </c>
      <c r="O341">
        <v>2.29</v>
      </c>
      <c r="P341" s="150" t="e">
        <f t="shared" si="75"/>
        <v>#VALUE!</v>
      </c>
      <c r="Q341">
        <v>2.29</v>
      </c>
      <c r="R341" s="150" t="e">
        <f t="shared" si="76"/>
        <v>#VALUE!</v>
      </c>
      <c r="S341">
        <v>2.29</v>
      </c>
      <c r="T341" s="150" t="e">
        <f t="shared" si="77"/>
        <v>#VALUE!</v>
      </c>
      <c r="U341">
        <v>2.29</v>
      </c>
      <c r="V341" s="150" t="e">
        <f t="shared" si="78"/>
        <v>#VALUE!</v>
      </c>
      <c r="W341">
        <v>2.29</v>
      </c>
      <c r="X341" s="153" t="e">
        <f t="shared" si="79"/>
        <v>#VALUE!</v>
      </c>
      <c r="Y341">
        <v>2.29</v>
      </c>
      <c r="Z341" s="150" t="e">
        <f t="shared" si="80"/>
        <v>#VALUE!</v>
      </c>
      <c r="AA341">
        <v>2.29</v>
      </c>
      <c r="AB341" s="150" t="e">
        <f t="shared" si="81"/>
        <v>#VALUE!</v>
      </c>
      <c r="AC341">
        <v>2.29</v>
      </c>
      <c r="AD341" s="150" t="e">
        <f t="shared" si="82"/>
        <v>#VALUE!</v>
      </c>
      <c r="AE341">
        <v>2.29</v>
      </c>
    </row>
    <row r="342" spans="12:31" ht="15" x14ac:dyDescent="0.2">
      <c r="L342" s="150" t="e">
        <f t="shared" si="73"/>
        <v>#VALUE!</v>
      </c>
      <c r="M342">
        <v>2.2999999999999998</v>
      </c>
      <c r="N342" s="150" t="e">
        <f t="shared" si="74"/>
        <v>#VALUE!</v>
      </c>
      <c r="O342">
        <v>2.2999999999999998</v>
      </c>
      <c r="P342" s="150" t="e">
        <f t="shared" si="75"/>
        <v>#VALUE!</v>
      </c>
      <c r="Q342">
        <v>2.2999999999999998</v>
      </c>
      <c r="R342" s="150" t="e">
        <f t="shared" si="76"/>
        <v>#VALUE!</v>
      </c>
      <c r="S342">
        <v>2.2999999999999998</v>
      </c>
      <c r="T342" s="150" t="e">
        <f t="shared" si="77"/>
        <v>#VALUE!</v>
      </c>
      <c r="U342">
        <v>2.2999999999999998</v>
      </c>
      <c r="V342" s="150" t="e">
        <f t="shared" si="78"/>
        <v>#VALUE!</v>
      </c>
      <c r="W342">
        <v>2.2999999999999998</v>
      </c>
      <c r="X342" s="153" t="e">
        <f t="shared" si="79"/>
        <v>#VALUE!</v>
      </c>
      <c r="Y342">
        <v>2.2999999999999998</v>
      </c>
      <c r="Z342" s="150" t="e">
        <f t="shared" si="80"/>
        <v>#VALUE!</v>
      </c>
      <c r="AA342">
        <v>2.2999999999999998</v>
      </c>
      <c r="AB342" s="150" t="e">
        <f t="shared" si="81"/>
        <v>#VALUE!</v>
      </c>
      <c r="AC342">
        <v>2.2999999999999998</v>
      </c>
      <c r="AD342" s="150" t="e">
        <f t="shared" si="82"/>
        <v>#VALUE!</v>
      </c>
      <c r="AE342">
        <v>2.2999999999999998</v>
      </c>
    </row>
    <row r="343" spans="12:31" ht="15" x14ac:dyDescent="0.2">
      <c r="L343" s="150" t="e">
        <f t="shared" si="73"/>
        <v>#VALUE!</v>
      </c>
      <c r="M343">
        <v>2.31</v>
      </c>
      <c r="N343" s="150" t="e">
        <f t="shared" si="74"/>
        <v>#VALUE!</v>
      </c>
      <c r="O343">
        <v>2.31</v>
      </c>
      <c r="P343" s="150" t="e">
        <f t="shared" si="75"/>
        <v>#VALUE!</v>
      </c>
      <c r="Q343">
        <v>2.31</v>
      </c>
      <c r="R343" s="150" t="e">
        <f t="shared" si="76"/>
        <v>#VALUE!</v>
      </c>
      <c r="S343">
        <v>2.31</v>
      </c>
      <c r="T343" s="150" t="e">
        <f t="shared" si="77"/>
        <v>#VALUE!</v>
      </c>
      <c r="U343">
        <v>2.31</v>
      </c>
      <c r="V343" s="150" t="e">
        <f t="shared" si="78"/>
        <v>#VALUE!</v>
      </c>
      <c r="W343">
        <v>2.31</v>
      </c>
      <c r="X343" s="153" t="e">
        <f t="shared" si="79"/>
        <v>#VALUE!</v>
      </c>
      <c r="Y343">
        <v>2.31</v>
      </c>
      <c r="Z343" s="150" t="e">
        <f t="shared" si="80"/>
        <v>#VALUE!</v>
      </c>
      <c r="AA343">
        <v>2.31</v>
      </c>
      <c r="AB343" s="150" t="e">
        <f t="shared" si="81"/>
        <v>#VALUE!</v>
      </c>
      <c r="AC343">
        <v>2.31</v>
      </c>
      <c r="AD343" s="150" t="e">
        <f t="shared" si="82"/>
        <v>#VALUE!</v>
      </c>
      <c r="AE343">
        <v>2.31</v>
      </c>
    </row>
    <row r="344" spans="12:31" ht="15" x14ac:dyDescent="0.2">
      <c r="L344" s="150" t="e">
        <f t="shared" si="73"/>
        <v>#VALUE!</v>
      </c>
      <c r="M344">
        <v>2.3199999999999998</v>
      </c>
      <c r="N344" s="150" t="e">
        <f t="shared" si="74"/>
        <v>#VALUE!</v>
      </c>
      <c r="O344">
        <v>2.3199999999999998</v>
      </c>
      <c r="P344" s="150" t="e">
        <f t="shared" si="75"/>
        <v>#VALUE!</v>
      </c>
      <c r="Q344">
        <v>2.3199999999999998</v>
      </c>
      <c r="R344" s="150" t="e">
        <f t="shared" si="76"/>
        <v>#VALUE!</v>
      </c>
      <c r="S344">
        <v>2.3199999999999998</v>
      </c>
      <c r="T344" s="150" t="e">
        <f t="shared" si="77"/>
        <v>#VALUE!</v>
      </c>
      <c r="U344">
        <v>2.3199999999999998</v>
      </c>
      <c r="V344" s="150" t="e">
        <f t="shared" si="78"/>
        <v>#VALUE!</v>
      </c>
      <c r="W344">
        <v>2.3199999999999998</v>
      </c>
      <c r="X344" s="153" t="e">
        <f t="shared" si="79"/>
        <v>#VALUE!</v>
      </c>
      <c r="Y344">
        <v>2.3199999999999998</v>
      </c>
      <c r="Z344" s="150" t="e">
        <f t="shared" si="80"/>
        <v>#VALUE!</v>
      </c>
      <c r="AA344">
        <v>2.3199999999999998</v>
      </c>
      <c r="AB344" s="150" t="e">
        <f t="shared" si="81"/>
        <v>#VALUE!</v>
      </c>
      <c r="AC344">
        <v>2.3199999999999998</v>
      </c>
      <c r="AD344" s="150" t="e">
        <f t="shared" si="82"/>
        <v>#VALUE!</v>
      </c>
      <c r="AE344">
        <v>2.3199999999999998</v>
      </c>
    </row>
    <row r="345" spans="12:31" ht="15" x14ac:dyDescent="0.2">
      <c r="L345" s="150" t="e">
        <f t="shared" si="73"/>
        <v>#VALUE!</v>
      </c>
      <c r="M345">
        <v>2.33</v>
      </c>
      <c r="N345" s="150" t="e">
        <f t="shared" si="74"/>
        <v>#VALUE!</v>
      </c>
      <c r="O345">
        <v>2.33</v>
      </c>
      <c r="P345" s="150" t="e">
        <f t="shared" si="75"/>
        <v>#VALUE!</v>
      </c>
      <c r="Q345">
        <v>2.33</v>
      </c>
      <c r="R345" s="150" t="e">
        <f t="shared" si="76"/>
        <v>#VALUE!</v>
      </c>
      <c r="S345">
        <v>2.33</v>
      </c>
      <c r="T345" s="150" t="e">
        <f t="shared" si="77"/>
        <v>#VALUE!</v>
      </c>
      <c r="U345">
        <v>2.33</v>
      </c>
      <c r="V345" s="150" t="e">
        <f t="shared" si="78"/>
        <v>#VALUE!</v>
      </c>
      <c r="W345">
        <v>2.33</v>
      </c>
      <c r="X345" s="153" t="e">
        <f t="shared" si="79"/>
        <v>#VALUE!</v>
      </c>
      <c r="Y345">
        <v>2.33</v>
      </c>
      <c r="Z345" s="150" t="e">
        <f t="shared" si="80"/>
        <v>#VALUE!</v>
      </c>
      <c r="AA345">
        <v>2.33</v>
      </c>
      <c r="AB345" s="150" t="e">
        <f t="shared" si="81"/>
        <v>#VALUE!</v>
      </c>
      <c r="AC345">
        <v>2.33</v>
      </c>
      <c r="AD345" s="150" t="e">
        <f t="shared" si="82"/>
        <v>#VALUE!</v>
      </c>
      <c r="AE345">
        <v>2.33</v>
      </c>
    </row>
    <row r="346" spans="12:31" ht="15" x14ac:dyDescent="0.2">
      <c r="L346" s="150" t="e">
        <f t="shared" si="73"/>
        <v>#VALUE!</v>
      </c>
      <c r="M346">
        <v>2.34</v>
      </c>
      <c r="N346" s="150" t="e">
        <f t="shared" si="74"/>
        <v>#VALUE!</v>
      </c>
      <c r="O346">
        <v>2.34</v>
      </c>
      <c r="P346" s="150" t="e">
        <f t="shared" si="75"/>
        <v>#VALUE!</v>
      </c>
      <c r="Q346">
        <v>2.34</v>
      </c>
      <c r="R346" s="150" t="e">
        <f t="shared" si="76"/>
        <v>#VALUE!</v>
      </c>
      <c r="S346">
        <v>2.34</v>
      </c>
      <c r="T346" s="150" t="e">
        <f t="shared" si="77"/>
        <v>#VALUE!</v>
      </c>
      <c r="U346">
        <v>2.34</v>
      </c>
      <c r="V346" s="150" t="e">
        <f t="shared" si="78"/>
        <v>#VALUE!</v>
      </c>
      <c r="W346">
        <v>2.34</v>
      </c>
      <c r="X346" s="153" t="e">
        <f t="shared" si="79"/>
        <v>#VALUE!</v>
      </c>
      <c r="Y346">
        <v>2.34</v>
      </c>
      <c r="Z346" s="150" t="e">
        <f t="shared" si="80"/>
        <v>#VALUE!</v>
      </c>
      <c r="AA346">
        <v>2.34</v>
      </c>
      <c r="AB346" s="150" t="e">
        <f t="shared" si="81"/>
        <v>#VALUE!</v>
      </c>
      <c r="AC346">
        <v>2.34</v>
      </c>
      <c r="AD346" s="150" t="e">
        <f t="shared" si="82"/>
        <v>#VALUE!</v>
      </c>
      <c r="AE346">
        <v>2.34</v>
      </c>
    </row>
    <row r="347" spans="12:31" ht="15" x14ac:dyDescent="0.2">
      <c r="L347" s="150" t="e">
        <f t="shared" si="73"/>
        <v>#VALUE!</v>
      </c>
      <c r="M347">
        <v>2.35</v>
      </c>
      <c r="N347" s="150" t="e">
        <f t="shared" si="74"/>
        <v>#VALUE!</v>
      </c>
      <c r="O347">
        <v>2.35</v>
      </c>
      <c r="P347" s="150" t="e">
        <f t="shared" si="75"/>
        <v>#VALUE!</v>
      </c>
      <c r="Q347">
        <v>2.35</v>
      </c>
      <c r="R347" s="150" t="e">
        <f t="shared" si="76"/>
        <v>#VALUE!</v>
      </c>
      <c r="S347">
        <v>2.35</v>
      </c>
      <c r="T347" s="150" t="e">
        <f t="shared" si="77"/>
        <v>#VALUE!</v>
      </c>
      <c r="U347">
        <v>2.35</v>
      </c>
      <c r="V347" s="150" t="e">
        <f t="shared" si="78"/>
        <v>#VALUE!</v>
      </c>
      <c r="W347">
        <v>2.35</v>
      </c>
      <c r="X347" s="153" t="e">
        <f t="shared" si="79"/>
        <v>#VALUE!</v>
      </c>
      <c r="Y347">
        <v>2.35</v>
      </c>
      <c r="Z347" s="150" t="e">
        <f t="shared" si="80"/>
        <v>#VALUE!</v>
      </c>
      <c r="AA347">
        <v>2.35</v>
      </c>
      <c r="AB347" s="150" t="e">
        <f t="shared" si="81"/>
        <v>#VALUE!</v>
      </c>
      <c r="AC347">
        <v>2.35</v>
      </c>
      <c r="AD347" s="150" t="e">
        <f t="shared" si="82"/>
        <v>#VALUE!</v>
      </c>
      <c r="AE347">
        <v>2.35</v>
      </c>
    </row>
    <row r="348" spans="12:31" ht="15" x14ac:dyDescent="0.2">
      <c r="L348" s="150" t="e">
        <f t="shared" si="73"/>
        <v>#VALUE!</v>
      </c>
      <c r="M348">
        <v>2.36</v>
      </c>
      <c r="N348" s="150" t="e">
        <f t="shared" si="74"/>
        <v>#VALUE!</v>
      </c>
      <c r="O348">
        <v>2.36</v>
      </c>
      <c r="P348" s="150" t="e">
        <f t="shared" si="75"/>
        <v>#VALUE!</v>
      </c>
      <c r="Q348">
        <v>2.36</v>
      </c>
      <c r="R348" s="150" t="e">
        <f t="shared" si="76"/>
        <v>#VALUE!</v>
      </c>
      <c r="S348">
        <v>2.36</v>
      </c>
      <c r="T348" s="150" t="e">
        <f t="shared" si="77"/>
        <v>#VALUE!</v>
      </c>
      <c r="U348">
        <v>2.36</v>
      </c>
      <c r="V348" s="150" t="e">
        <f t="shared" si="78"/>
        <v>#VALUE!</v>
      </c>
      <c r="W348">
        <v>2.36</v>
      </c>
      <c r="X348" s="153" t="e">
        <f t="shared" si="79"/>
        <v>#VALUE!</v>
      </c>
      <c r="Y348">
        <v>2.36</v>
      </c>
      <c r="Z348" s="150" t="e">
        <f t="shared" si="80"/>
        <v>#VALUE!</v>
      </c>
      <c r="AA348">
        <v>2.36</v>
      </c>
      <c r="AB348" s="150" t="e">
        <f t="shared" si="81"/>
        <v>#VALUE!</v>
      </c>
      <c r="AC348">
        <v>2.36</v>
      </c>
      <c r="AD348" s="150" t="e">
        <f t="shared" si="82"/>
        <v>#VALUE!</v>
      </c>
      <c r="AE348">
        <v>2.36</v>
      </c>
    </row>
    <row r="349" spans="12:31" ht="15" x14ac:dyDescent="0.2">
      <c r="L349" s="150" t="e">
        <f t="shared" si="73"/>
        <v>#VALUE!</v>
      </c>
      <c r="M349">
        <v>2.37</v>
      </c>
      <c r="N349" s="150" t="e">
        <f t="shared" si="74"/>
        <v>#VALUE!</v>
      </c>
      <c r="O349">
        <v>2.37</v>
      </c>
      <c r="P349" s="150" t="e">
        <f t="shared" si="75"/>
        <v>#VALUE!</v>
      </c>
      <c r="Q349">
        <v>2.37</v>
      </c>
      <c r="R349" s="150" t="e">
        <f t="shared" si="76"/>
        <v>#VALUE!</v>
      </c>
      <c r="S349">
        <v>2.37</v>
      </c>
      <c r="T349" s="150" t="e">
        <f t="shared" si="77"/>
        <v>#VALUE!</v>
      </c>
      <c r="U349">
        <v>2.37</v>
      </c>
      <c r="V349" s="150" t="e">
        <f t="shared" si="78"/>
        <v>#VALUE!</v>
      </c>
      <c r="W349">
        <v>2.37</v>
      </c>
      <c r="X349" s="153" t="e">
        <f t="shared" si="79"/>
        <v>#VALUE!</v>
      </c>
      <c r="Y349">
        <v>2.37</v>
      </c>
      <c r="Z349" s="150" t="e">
        <f t="shared" si="80"/>
        <v>#VALUE!</v>
      </c>
      <c r="AA349">
        <v>2.37</v>
      </c>
      <c r="AB349" s="150" t="e">
        <f t="shared" si="81"/>
        <v>#VALUE!</v>
      </c>
      <c r="AC349">
        <v>2.37</v>
      </c>
      <c r="AD349" s="150" t="e">
        <f t="shared" si="82"/>
        <v>#VALUE!</v>
      </c>
      <c r="AE349">
        <v>2.37</v>
      </c>
    </row>
    <row r="350" spans="12:31" ht="15" x14ac:dyDescent="0.2">
      <c r="L350" s="150" t="e">
        <f t="shared" si="73"/>
        <v>#VALUE!</v>
      </c>
      <c r="M350">
        <v>2.38</v>
      </c>
      <c r="N350" s="150" t="e">
        <f t="shared" si="74"/>
        <v>#VALUE!</v>
      </c>
      <c r="O350">
        <v>2.38</v>
      </c>
      <c r="P350" s="150" t="e">
        <f t="shared" si="75"/>
        <v>#VALUE!</v>
      </c>
      <c r="Q350">
        <v>2.38</v>
      </c>
      <c r="R350" s="150" t="e">
        <f t="shared" si="76"/>
        <v>#VALUE!</v>
      </c>
      <c r="S350">
        <v>2.38</v>
      </c>
      <c r="T350" s="150" t="e">
        <f t="shared" si="77"/>
        <v>#VALUE!</v>
      </c>
      <c r="U350">
        <v>2.38</v>
      </c>
      <c r="V350" s="150" t="e">
        <f t="shared" si="78"/>
        <v>#VALUE!</v>
      </c>
      <c r="W350">
        <v>2.38</v>
      </c>
      <c r="X350" s="153" t="e">
        <f t="shared" si="79"/>
        <v>#VALUE!</v>
      </c>
      <c r="Y350">
        <v>2.38</v>
      </c>
      <c r="Z350" s="150" t="e">
        <f t="shared" si="80"/>
        <v>#VALUE!</v>
      </c>
      <c r="AA350">
        <v>2.38</v>
      </c>
      <c r="AB350" s="150" t="e">
        <f t="shared" si="81"/>
        <v>#VALUE!</v>
      </c>
      <c r="AC350">
        <v>2.38</v>
      </c>
      <c r="AD350" s="150" t="e">
        <f t="shared" si="82"/>
        <v>#VALUE!</v>
      </c>
      <c r="AE350">
        <v>2.38</v>
      </c>
    </row>
    <row r="351" spans="12:31" ht="15" x14ac:dyDescent="0.2">
      <c r="L351" s="150" t="e">
        <f t="shared" si="73"/>
        <v>#VALUE!</v>
      </c>
      <c r="M351">
        <v>2.39</v>
      </c>
      <c r="N351" s="150" t="e">
        <f t="shared" si="74"/>
        <v>#VALUE!</v>
      </c>
      <c r="O351">
        <v>2.39</v>
      </c>
      <c r="P351" s="150" t="e">
        <f t="shared" si="75"/>
        <v>#VALUE!</v>
      </c>
      <c r="Q351">
        <v>2.39</v>
      </c>
      <c r="R351" s="150" t="e">
        <f t="shared" si="76"/>
        <v>#VALUE!</v>
      </c>
      <c r="S351">
        <v>2.39</v>
      </c>
      <c r="T351" s="150" t="e">
        <f t="shared" si="77"/>
        <v>#VALUE!</v>
      </c>
      <c r="U351">
        <v>2.39</v>
      </c>
      <c r="V351" s="150" t="e">
        <f t="shared" si="78"/>
        <v>#VALUE!</v>
      </c>
      <c r="W351">
        <v>2.39</v>
      </c>
      <c r="X351" s="153" t="e">
        <f t="shared" si="79"/>
        <v>#VALUE!</v>
      </c>
      <c r="Y351">
        <v>2.39</v>
      </c>
      <c r="Z351" s="150" t="e">
        <f t="shared" si="80"/>
        <v>#VALUE!</v>
      </c>
      <c r="AA351">
        <v>2.39</v>
      </c>
      <c r="AB351" s="150" t="e">
        <f t="shared" si="81"/>
        <v>#VALUE!</v>
      </c>
      <c r="AC351">
        <v>2.39</v>
      </c>
      <c r="AD351" s="150" t="e">
        <f t="shared" si="82"/>
        <v>#VALUE!</v>
      </c>
      <c r="AE351">
        <v>2.39</v>
      </c>
    </row>
    <row r="352" spans="12:31" ht="15" x14ac:dyDescent="0.2">
      <c r="L352" s="150" t="e">
        <f t="shared" si="73"/>
        <v>#VALUE!</v>
      </c>
      <c r="M352">
        <v>2.4</v>
      </c>
      <c r="N352" s="150" t="e">
        <f t="shared" si="74"/>
        <v>#VALUE!</v>
      </c>
      <c r="O352">
        <v>2.4</v>
      </c>
      <c r="P352" s="150" t="e">
        <f t="shared" si="75"/>
        <v>#VALUE!</v>
      </c>
      <c r="Q352">
        <v>2.4</v>
      </c>
      <c r="R352" s="150" t="e">
        <f t="shared" si="76"/>
        <v>#VALUE!</v>
      </c>
      <c r="S352">
        <v>2.4</v>
      </c>
      <c r="T352" s="150" t="e">
        <f t="shared" si="77"/>
        <v>#VALUE!</v>
      </c>
      <c r="U352">
        <v>2.4</v>
      </c>
      <c r="V352" s="150" t="e">
        <f t="shared" si="78"/>
        <v>#VALUE!</v>
      </c>
      <c r="W352">
        <v>2.4</v>
      </c>
      <c r="X352" s="153" t="e">
        <f t="shared" si="79"/>
        <v>#VALUE!</v>
      </c>
      <c r="Y352">
        <v>2.4</v>
      </c>
      <c r="Z352" s="150" t="e">
        <f t="shared" si="80"/>
        <v>#VALUE!</v>
      </c>
      <c r="AA352">
        <v>2.4</v>
      </c>
      <c r="AB352" s="150" t="e">
        <f t="shared" si="81"/>
        <v>#VALUE!</v>
      </c>
      <c r="AC352">
        <v>2.4</v>
      </c>
      <c r="AD352" s="150" t="e">
        <f t="shared" si="82"/>
        <v>#VALUE!</v>
      </c>
      <c r="AE352">
        <v>2.4</v>
      </c>
    </row>
    <row r="353" spans="12:31" ht="15" x14ac:dyDescent="0.2">
      <c r="L353" s="150" t="e">
        <f t="shared" si="73"/>
        <v>#VALUE!</v>
      </c>
      <c r="M353">
        <v>2.41</v>
      </c>
      <c r="N353" s="150" t="e">
        <f t="shared" si="74"/>
        <v>#VALUE!</v>
      </c>
      <c r="O353">
        <v>2.41</v>
      </c>
      <c r="P353" s="150" t="e">
        <f t="shared" si="75"/>
        <v>#VALUE!</v>
      </c>
      <c r="Q353">
        <v>2.41</v>
      </c>
      <c r="R353" s="150" t="e">
        <f t="shared" si="76"/>
        <v>#VALUE!</v>
      </c>
      <c r="S353">
        <v>2.41</v>
      </c>
      <c r="T353" s="150" t="e">
        <f t="shared" si="77"/>
        <v>#VALUE!</v>
      </c>
      <c r="U353">
        <v>2.41</v>
      </c>
      <c r="V353" s="150" t="e">
        <f t="shared" si="78"/>
        <v>#VALUE!</v>
      </c>
      <c r="W353">
        <v>2.41</v>
      </c>
      <c r="X353" s="153" t="e">
        <f t="shared" si="79"/>
        <v>#VALUE!</v>
      </c>
      <c r="Y353">
        <v>2.41</v>
      </c>
      <c r="Z353" s="150" t="e">
        <f t="shared" si="80"/>
        <v>#VALUE!</v>
      </c>
      <c r="AA353">
        <v>2.41</v>
      </c>
      <c r="AB353" s="150" t="e">
        <f t="shared" si="81"/>
        <v>#VALUE!</v>
      </c>
      <c r="AC353">
        <v>2.41</v>
      </c>
      <c r="AD353" s="150" t="e">
        <f t="shared" si="82"/>
        <v>#VALUE!</v>
      </c>
      <c r="AE353">
        <v>2.41</v>
      </c>
    </row>
    <row r="354" spans="12:31" ht="15" x14ac:dyDescent="0.2">
      <c r="L354" s="150" t="e">
        <f t="shared" si="73"/>
        <v>#VALUE!</v>
      </c>
      <c r="M354">
        <v>2.42</v>
      </c>
      <c r="N354" s="150" t="e">
        <f t="shared" si="74"/>
        <v>#VALUE!</v>
      </c>
      <c r="O354">
        <v>2.42</v>
      </c>
      <c r="P354" s="150" t="e">
        <f t="shared" si="75"/>
        <v>#VALUE!</v>
      </c>
      <c r="Q354">
        <v>2.42</v>
      </c>
      <c r="R354" s="150" t="e">
        <f t="shared" si="76"/>
        <v>#VALUE!</v>
      </c>
      <c r="S354">
        <v>2.42</v>
      </c>
      <c r="T354" s="150" t="e">
        <f t="shared" si="77"/>
        <v>#VALUE!</v>
      </c>
      <c r="U354">
        <v>2.42</v>
      </c>
      <c r="V354" s="150" t="e">
        <f t="shared" si="78"/>
        <v>#VALUE!</v>
      </c>
      <c r="W354">
        <v>2.42</v>
      </c>
      <c r="X354" s="153" t="e">
        <f t="shared" si="79"/>
        <v>#VALUE!</v>
      </c>
      <c r="Y354">
        <v>2.42</v>
      </c>
      <c r="Z354" s="150" t="e">
        <f t="shared" si="80"/>
        <v>#VALUE!</v>
      </c>
      <c r="AA354">
        <v>2.42</v>
      </c>
      <c r="AB354" s="150" t="e">
        <f t="shared" si="81"/>
        <v>#VALUE!</v>
      </c>
      <c r="AC354">
        <v>2.42</v>
      </c>
      <c r="AD354" s="150" t="e">
        <f t="shared" si="82"/>
        <v>#VALUE!</v>
      </c>
      <c r="AE354">
        <v>2.42</v>
      </c>
    </row>
    <row r="355" spans="12:31" ht="15" x14ac:dyDescent="0.2">
      <c r="L355" s="150" t="e">
        <f t="shared" si="73"/>
        <v>#VALUE!</v>
      </c>
      <c r="M355">
        <v>2.4300000000000002</v>
      </c>
      <c r="N355" s="150" t="e">
        <f t="shared" si="74"/>
        <v>#VALUE!</v>
      </c>
      <c r="O355">
        <v>2.4300000000000002</v>
      </c>
      <c r="P355" s="150" t="e">
        <f t="shared" si="75"/>
        <v>#VALUE!</v>
      </c>
      <c r="Q355">
        <v>2.4300000000000002</v>
      </c>
      <c r="R355" s="150" t="e">
        <f t="shared" si="76"/>
        <v>#VALUE!</v>
      </c>
      <c r="S355">
        <v>2.4300000000000002</v>
      </c>
      <c r="T355" s="150" t="e">
        <f t="shared" si="77"/>
        <v>#VALUE!</v>
      </c>
      <c r="U355">
        <v>2.4300000000000002</v>
      </c>
      <c r="V355" s="150" t="e">
        <f t="shared" si="78"/>
        <v>#VALUE!</v>
      </c>
      <c r="W355">
        <v>2.4300000000000002</v>
      </c>
      <c r="X355" s="153" t="e">
        <f t="shared" si="79"/>
        <v>#VALUE!</v>
      </c>
      <c r="Y355">
        <v>2.4300000000000002</v>
      </c>
      <c r="Z355" s="150" t="e">
        <f t="shared" si="80"/>
        <v>#VALUE!</v>
      </c>
      <c r="AA355">
        <v>2.4300000000000002</v>
      </c>
      <c r="AB355" s="150" t="e">
        <f t="shared" si="81"/>
        <v>#VALUE!</v>
      </c>
      <c r="AC355">
        <v>2.4300000000000002</v>
      </c>
      <c r="AD355" s="150" t="e">
        <f t="shared" si="82"/>
        <v>#VALUE!</v>
      </c>
      <c r="AE355">
        <v>2.4300000000000002</v>
      </c>
    </row>
    <row r="356" spans="12:31" ht="15" x14ac:dyDescent="0.2">
      <c r="L356" s="150" t="e">
        <f t="shared" si="73"/>
        <v>#VALUE!</v>
      </c>
      <c r="M356">
        <v>2.44</v>
      </c>
      <c r="N356" s="150" t="e">
        <f t="shared" si="74"/>
        <v>#VALUE!</v>
      </c>
      <c r="O356">
        <v>2.44</v>
      </c>
      <c r="P356" s="150" t="e">
        <f t="shared" si="75"/>
        <v>#VALUE!</v>
      </c>
      <c r="Q356">
        <v>2.44</v>
      </c>
      <c r="R356" s="150" t="e">
        <f t="shared" si="76"/>
        <v>#VALUE!</v>
      </c>
      <c r="S356">
        <v>2.44</v>
      </c>
      <c r="T356" s="150" t="e">
        <f t="shared" si="77"/>
        <v>#VALUE!</v>
      </c>
      <c r="U356">
        <v>2.44</v>
      </c>
      <c r="V356" s="150" t="e">
        <f t="shared" si="78"/>
        <v>#VALUE!</v>
      </c>
      <c r="W356">
        <v>2.44</v>
      </c>
      <c r="X356" s="153" t="e">
        <f t="shared" si="79"/>
        <v>#VALUE!</v>
      </c>
      <c r="Y356">
        <v>2.44</v>
      </c>
      <c r="Z356" s="150" t="e">
        <f t="shared" si="80"/>
        <v>#VALUE!</v>
      </c>
      <c r="AA356">
        <v>2.44</v>
      </c>
      <c r="AB356" s="150" t="e">
        <f t="shared" si="81"/>
        <v>#VALUE!</v>
      </c>
      <c r="AC356">
        <v>2.44</v>
      </c>
      <c r="AD356" s="150" t="e">
        <f t="shared" si="82"/>
        <v>#VALUE!</v>
      </c>
      <c r="AE356">
        <v>2.44</v>
      </c>
    </row>
    <row r="357" spans="12:31" ht="15" x14ac:dyDescent="0.2">
      <c r="L357" s="150" t="e">
        <f t="shared" si="73"/>
        <v>#VALUE!</v>
      </c>
      <c r="M357">
        <v>2.4500000000000002</v>
      </c>
      <c r="N357" s="150" t="e">
        <f t="shared" si="74"/>
        <v>#VALUE!</v>
      </c>
      <c r="O357">
        <v>2.4500000000000002</v>
      </c>
      <c r="P357" s="150" t="e">
        <f t="shared" si="75"/>
        <v>#VALUE!</v>
      </c>
      <c r="Q357">
        <v>2.4500000000000002</v>
      </c>
      <c r="R357" s="150" t="e">
        <f t="shared" si="76"/>
        <v>#VALUE!</v>
      </c>
      <c r="S357">
        <v>2.4500000000000002</v>
      </c>
      <c r="T357" s="150" t="e">
        <f t="shared" si="77"/>
        <v>#VALUE!</v>
      </c>
      <c r="U357">
        <v>2.4500000000000002</v>
      </c>
      <c r="V357" s="150" t="e">
        <f t="shared" si="78"/>
        <v>#VALUE!</v>
      </c>
      <c r="W357">
        <v>2.4500000000000002</v>
      </c>
      <c r="X357" s="153" t="e">
        <f t="shared" si="79"/>
        <v>#VALUE!</v>
      </c>
      <c r="Y357">
        <v>2.4500000000000002</v>
      </c>
      <c r="Z357" s="150" t="e">
        <f t="shared" si="80"/>
        <v>#VALUE!</v>
      </c>
      <c r="AA357">
        <v>2.4500000000000002</v>
      </c>
      <c r="AB357" s="150" t="e">
        <f t="shared" si="81"/>
        <v>#VALUE!</v>
      </c>
      <c r="AC357">
        <v>2.4500000000000002</v>
      </c>
      <c r="AD357" s="150" t="e">
        <f t="shared" si="82"/>
        <v>#VALUE!</v>
      </c>
      <c r="AE357">
        <v>2.4500000000000002</v>
      </c>
    </row>
    <row r="358" spans="12:31" ht="15" x14ac:dyDescent="0.2">
      <c r="L358" s="150" t="e">
        <f t="shared" si="73"/>
        <v>#VALUE!</v>
      </c>
      <c r="M358">
        <v>2.46</v>
      </c>
      <c r="N358" s="150" t="e">
        <f t="shared" si="74"/>
        <v>#VALUE!</v>
      </c>
      <c r="O358">
        <v>2.46</v>
      </c>
      <c r="P358" s="150" t="e">
        <f t="shared" si="75"/>
        <v>#VALUE!</v>
      </c>
      <c r="Q358">
        <v>2.46</v>
      </c>
      <c r="R358" s="150" t="e">
        <f t="shared" si="76"/>
        <v>#VALUE!</v>
      </c>
      <c r="S358">
        <v>2.46</v>
      </c>
      <c r="T358" s="150" t="e">
        <f t="shared" si="77"/>
        <v>#VALUE!</v>
      </c>
      <c r="U358">
        <v>2.46</v>
      </c>
      <c r="V358" s="150" t="e">
        <f t="shared" si="78"/>
        <v>#VALUE!</v>
      </c>
      <c r="W358">
        <v>2.46</v>
      </c>
      <c r="X358" s="153" t="e">
        <f t="shared" si="79"/>
        <v>#VALUE!</v>
      </c>
      <c r="Y358">
        <v>2.46</v>
      </c>
      <c r="Z358" s="150" t="e">
        <f t="shared" si="80"/>
        <v>#VALUE!</v>
      </c>
      <c r="AA358">
        <v>2.46</v>
      </c>
      <c r="AB358" s="150" t="e">
        <f t="shared" si="81"/>
        <v>#VALUE!</v>
      </c>
      <c r="AC358">
        <v>2.46</v>
      </c>
      <c r="AD358" s="150" t="e">
        <f t="shared" si="82"/>
        <v>#VALUE!</v>
      </c>
      <c r="AE358">
        <v>2.46</v>
      </c>
    </row>
    <row r="359" spans="12:31" ht="15" x14ac:dyDescent="0.2">
      <c r="L359" s="150" t="e">
        <f t="shared" si="73"/>
        <v>#VALUE!</v>
      </c>
      <c r="M359">
        <v>2.4700000000000002</v>
      </c>
      <c r="N359" s="150" t="e">
        <f t="shared" si="74"/>
        <v>#VALUE!</v>
      </c>
      <c r="O359">
        <v>2.4700000000000002</v>
      </c>
      <c r="P359" s="150" t="e">
        <f t="shared" si="75"/>
        <v>#VALUE!</v>
      </c>
      <c r="Q359">
        <v>2.4700000000000002</v>
      </c>
      <c r="R359" s="150" t="e">
        <f t="shared" si="76"/>
        <v>#VALUE!</v>
      </c>
      <c r="S359">
        <v>2.4700000000000002</v>
      </c>
      <c r="T359" s="150" t="e">
        <f t="shared" si="77"/>
        <v>#VALUE!</v>
      </c>
      <c r="U359">
        <v>2.4700000000000002</v>
      </c>
      <c r="V359" s="150" t="e">
        <f t="shared" si="78"/>
        <v>#VALUE!</v>
      </c>
      <c r="W359">
        <v>2.4700000000000002</v>
      </c>
      <c r="X359" s="153" t="e">
        <f t="shared" si="79"/>
        <v>#VALUE!</v>
      </c>
      <c r="Y359">
        <v>2.4700000000000002</v>
      </c>
      <c r="Z359" s="150" t="e">
        <f t="shared" si="80"/>
        <v>#VALUE!</v>
      </c>
      <c r="AA359">
        <v>2.4700000000000002</v>
      </c>
      <c r="AB359" s="150" t="e">
        <f t="shared" si="81"/>
        <v>#VALUE!</v>
      </c>
      <c r="AC359">
        <v>2.4700000000000002</v>
      </c>
      <c r="AD359" s="150" t="e">
        <f t="shared" si="82"/>
        <v>#VALUE!</v>
      </c>
      <c r="AE359">
        <v>2.4700000000000002</v>
      </c>
    </row>
    <row r="360" spans="12:31" ht="15" x14ac:dyDescent="0.2">
      <c r="L360" s="150" t="e">
        <f t="shared" si="73"/>
        <v>#VALUE!</v>
      </c>
      <c r="M360">
        <v>2.48</v>
      </c>
      <c r="N360" s="150" t="e">
        <f t="shared" si="74"/>
        <v>#VALUE!</v>
      </c>
      <c r="O360">
        <v>2.48</v>
      </c>
      <c r="P360" s="150" t="e">
        <f t="shared" si="75"/>
        <v>#VALUE!</v>
      </c>
      <c r="Q360">
        <v>2.48</v>
      </c>
      <c r="R360" s="150" t="e">
        <f t="shared" si="76"/>
        <v>#VALUE!</v>
      </c>
      <c r="S360">
        <v>2.48</v>
      </c>
      <c r="T360" s="150" t="e">
        <f t="shared" si="77"/>
        <v>#VALUE!</v>
      </c>
      <c r="U360">
        <v>2.48</v>
      </c>
      <c r="V360" s="150" t="e">
        <f t="shared" si="78"/>
        <v>#VALUE!</v>
      </c>
      <c r="W360">
        <v>2.48</v>
      </c>
      <c r="X360" s="153" t="e">
        <f t="shared" si="79"/>
        <v>#VALUE!</v>
      </c>
      <c r="Y360">
        <v>2.48</v>
      </c>
      <c r="Z360" s="150" t="e">
        <f t="shared" si="80"/>
        <v>#VALUE!</v>
      </c>
      <c r="AA360">
        <v>2.48</v>
      </c>
      <c r="AB360" s="150" t="e">
        <f t="shared" si="81"/>
        <v>#VALUE!</v>
      </c>
      <c r="AC360">
        <v>2.48</v>
      </c>
      <c r="AD360" s="150" t="e">
        <f t="shared" si="82"/>
        <v>#VALUE!</v>
      </c>
      <c r="AE360">
        <v>2.48</v>
      </c>
    </row>
    <row r="361" spans="12:31" ht="15" x14ac:dyDescent="0.2">
      <c r="L361" s="150" t="e">
        <f t="shared" si="73"/>
        <v>#VALUE!</v>
      </c>
      <c r="M361">
        <v>2.4900000000000002</v>
      </c>
      <c r="N361" s="150" t="e">
        <f t="shared" si="74"/>
        <v>#VALUE!</v>
      </c>
      <c r="O361">
        <v>2.4900000000000002</v>
      </c>
      <c r="P361" s="150" t="e">
        <f t="shared" si="75"/>
        <v>#VALUE!</v>
      </c>
      <c r="Q361">
        <v>2.4900000000000002</v>
      </c>
      <c r="R361" s="150" t="e">
        <f t="shared" si="76"/>
        <v>#VALUE!</v>
      </c>
      <c r="S361">
        <v>2.4900000000000002</v>
      </c>
      <c r="T361" s="150" t="e">
        <f t="shared" si="77"/>
        <v>#VALUE!</v>
      </c>
      <c r="U361">
        <v>2.4900000000000002</v>
      </c>
      <c r="V361" s="150" t="e">
        <f t="shared" si="78"/>
        <v>#VALUE!</v>
      </c>
      <c r="W361">
        <v>2.4900000000000002</v>
      </c>
      <c r="X361" s="153" t="e">
        <f t="shared" si="79"/>
        <v>#VALUE!</v>
      </c>
      <c r="Y361">
        <v>2.4900000000000002</v>
      </c>
      <c r="Z361" s="150" t="e">
        <f t="shared" si="80"/>
        <v>#VALUE!</v>
      </c>
      <c r="AA361">
        <v>2.4900000000000002</v>
      </c>
      <c r="AB361" s="150" t="e">
        <f t="shared" si="81"/>
        <v>#VALUE!</v>
      </c>
      <c r="AC361">
        <v>2.4900000000000002</v>
      </c>
      <c r="AD361" s="150" t="e">
        <f t="shared" si="82"/>
        <v>#VALUE!</v>
      </c>
      <c r="AE361">
        <v>2.4900000000000002</v>
      </c>
    </row>
    <row r="362" spans="12:31" ht="15" x14ac:dyDescent="0.2">
      <c r="L362" s="150" t="e">
        <f t="shared" si="73"/>
        <v>#VALUE!</v>
      </c>
      <c r="M362">
        <v>2.5</v>
      </c>
      <c r="N362" s="150" t="e">
        <f t="shared" si="74"/>
        <v>#VALUE!</v>
      </c>
      <c r="O362">
        <v>2.5</v>
      </c>
      <c r="P362" s="150" t="e">
        <f t="shared" si="75"/>
        <v>#VALUE!</v>
      </c>
      <c r="Q362">
        <v>2.5</v>
      </c>
      <c r="R362" s="150" t="e">
        <f t="shared" si="76"/>
        <v>#VALUE!</v>
      </c>
      <c r="S362">
        <v>2.5</v>
      </c>
      <c r="T362" s="150" t="e">
        <f t="shared" si="77"/>
        <v>#VALUE!</v>
      </c>
      <c r="U362">
        <v>2.5</v>
      </c>
      <c r="V362" s="150" t="e">
        <f t="shared" si="78"/>
        <v>#VALUE!</v>
      </c>
      <c r="W362">
        <v>2.5</v>
      </c>
      <c r="X362" s="153" t="e">
        <f t="shared" si="79"/>
        <v>#VALUE!</v>
      </c>
      <c r="Y362">
        <v>2.5</v>
      </c>
      <c r="Z362" s="150" t="e">
        <f t="shared" si="80"/>
        <v>#VALUE!</v>
      </c>
      <c r="AA362">
        <v>2.5</v>
      </c>
      <c r="AB362" s="150" t="e">
        <f t="shared" si="81"/>
        <v>#VALUE!</v>
      </c>
      <c r="AC362">
        <v>2.5</v>
      </c>
      <c r="AD362" s="150" t="e">
        <f t="shared" si="82"/>
        <v>#VALUE!</v>
      </c>
      <c r="AE362">
        <v>2.5</v>
      </c>
    </row>
    <row r="363" spans="12:31" ht="15" x14ac:dyDescent="0.2">
      <c r="L363" s="150" t="e">
        <f t="shared" si="73"/>
        <v>#VALUE!</v>
      </c>
      <c r="M363">
        <v>2.5099999999999998</v>
      </c>
      <c r="N363" s="150" t="e">
        <f t="shared" si="74"/>
        <v>#VALUE!</v>
      </c>
      <c r="O363">
        <v>2.5099999999999998</v>
      </c>
      <c r="P363" s="150" t="e">
        <f t="shared" si="75"/>
        <v>#VALUE!</v>
      </c>
      <c r="Q363">
        <v>2.5099999999999998</v>
      </c>
      <c r="R363" s="150" t="e">
        <f t="shared" si="76"/>
        <v>#VALUE!</v>
      </c>
      <c r="S363">
        <v>2.5099999999999998</v>
      </c>
      <c r="T363" s="150" t="e">
        <f t="shared" si="77"/>
        <v>#VALUE!</v>
      </c>
      <c r="U363">
        <v>2.5099999999999998</v>
      </c>
      <c r="V363" s="150" t="e">
        <f t="shared" si="78"/>
        <v>#VALUE!</v>
      </c>
      <c r="W363">
        <v>2.5099999999999998</v>
      </c>
      <c r="X363" s="153" t="e">
        <f t="shared" si="79"/>
        <v>#VALUE!</v>
      </c>
      <c r="Y363">
        <v>2.5099999999999998</v>
      </c>
      <c r="Z363" s="150" t="e">
        <f t="shared" si="80"/>
        <v>#VALUE!</v>
      </c>
      <c r="AA363">
        <v>2.5099999999999998</v>
      </c>
      <c r="AB363" s="150" t="e">
        <f t="shared" si="81"/>
        <v>#VALUE!</v>
      </c>
      <c r="AC363">
        <v>2.5099999999999998</v>
      </c>
      <c r="AD363" s="150" t="e">
        <f t="shared" si="82"/>
        <v>#VALUE!</v>
      </c>
      <c r="AE363">
        <v>2.5099999999999998</v>
      </c>
    </row>
    <row r="364" spans="12:31" ht="15" x14ac:dyDescent="0.2">
      <c r="L364" s="150" t="e">
        <f t="shared" si="73"/>
        <v>#VALUE!</v>
      </c>
      <c r="M364">
        <v>2.52</v>
      </c>
      <c r="N364" s="150" t="e">
        <f t="shared" si="74"/>
        <v>#VALUE!</v>
      </c>
      <c r="O364">
        <v>2.52</v>
      </c>
      <c r="P364" s="150" t="e">
        <f t="shared" si="75"/>
        <v>#VALUE!</v>
      </c>
      <c r="Q364">
        <v>2.52</v>
      </c>
      <c r="R364" s="150" t="e">
        <f t="shared" si="76"/>
        <v>#VALUE!</v>
      </c>
      <c r="S364">
        <v>2.52</v>
      </c>
      <c r="T364" s="150" t="e">
        <f t="shared" si="77"/>
        <v>#VALUE!</v>
      </c>
      <c r="U364">
        <v>2.52</v>
      </c>
      <c r="V364" s="150" t="e">
        <f t="shared" si="78"/>
        <v>#VALUE!</v>
      </c>
      <c r="W364">
        <v>2.52</v>
      </c>
      <c r="X364" s="153" t="e">
        <f t="shared" si="79"/>
        <v>#VALUE!</v>
      </c>
      <c r="Y364">
        <v>2.52</v>
      </c>
      <c r="Z364" s="150" t="e">
        <f t="shared" si="80"/>
        <v>#VALUE!</v>
      </c>
      <c r="AA364">
        <v>2.52</v>
      </c>
      <c r="AB364" s="150" t="e">
        <f t="shared" si="81"/>
        <v>#VALUE!</v>
      </c>
      <c r="AC364">
        <v>2.52</v>
      </c>
      <c r="AD364" s="150" t="e">
        <f t="shared" si="82"/>
        <v>#VALUE!</v>
      </c>
      <c r="AE364">
        <v>2.52</v>
      </c>
    </row>
    <row r="365" spans="12:31" ht="15" x14ac:dyDescent="0.2">
      <c r="L365" s="150" t="e">
        <f t="shared" si="73"/>
        <v>#VALUE!</v>
      </c>
      <c r="M365">
        <v>2.5299999999999998</v>
      </c>
      <c r="N365" s="150" t="e">
        <f t="shared" si="74"/>
        <v>#VALUE!</v>
      </c>
      <c r="O365">
        <v>2.5299999999999998</v>
      </c>
      <c r="P365" s="150" t="e">
        <f t="shared" si="75"/>
        <v>#VALUE!</v>
      </c>
      <c r="Q365">
        <v>2.5299999999999998</v>
      </c>
      <c r="R365" s="150" t="e">
        <f t="shared" si="76"/>
        <v>#VALUE!</v>
      </c>
      <c r="S365">
        <v>2.5299999999999998</v>
      </c>
      <c r="T365" s="150" t="e">
        <f t="shared" si="77"/>
        <v>#VALUE!</v>
      </c>
      <c r="U365">
        <v>2.5299999999999998</v>
      </c>
      <c r="V365" s="150" t="e">
        <f t="shared" si="78"/>
        <v>#VALUE!</v>
      </c>
      <c r="W365">
        <v>2.5299999999999998</v>
      </c>
      <c r="X365" s="153" t="e">
        <f t="shared" si="79"/>
        <v>#VALUE!</v>
      </c>
      <c r="Y365">
        <v>2.5299999999999998</v>
      </c>
      <c r="Z365" s="150" t="e">
        <f t="shared" si="80"/>
        <v>#VALUE!</v>
      </c>
      <c r="AA365">
        <v>2.5299999999999998</v>
      </c>
      <c r="AB365" s="150" t="e">
        <f t="shared" si="81"/>
        <v>#VALUE!</v>
      </c>
      <c r="AC365">
        <v>2.5299999999999998</v>
      </c>
      <c r="AD365" s="150" t="e">
        <f t="shared" si="82"/>
        <v>#VALUE!</v>
      </c>
      <c r="AE365">
        <v>2.5299999999999998</v>
      </c>
    </row>
    <row r="366" spans="12:31" ht="15" x14ac:dyDescent="0.2">
      <c r="L366" s="150" t="e">
        <f t="shared" si="73"/>
        <v>#VALUE!</v>
      </c>
      <c r="M366">
        <v>2.54</v>
      </c>
      <c r="N366" s="150" t="e">
        <f t="shared" si="74"/>
        <v>#VALUE!</v>
      </c>
      <c r="O366">
        <v>2.54</v>
      </c>
      <c r="P366" s="150" t="e">
        <f t="shared" si="75"/>
        <v>#VALUE!</v>
      </c>
      <c r="Q366">
        <v>2.54</v>
      </c>
      <c r="R366" s="150" t="e">
        <f t="shared" si="76"/>
        <v>#VALUE!</v>
      </c>
      <c r="S366">
        <v>2.54</v>
      </c>
      <c r="T366" s="150" t="e">
        <f t="shared" si="77"/>
        <v>#VALUE!</v>
      </c>
      <c r="U366">
        <v>2.54</v>
      </c>
      <c r="V366" s="150" t="e">
        <f t="shared" si="78"/>
        <v>#VALUE!</v>
      </c>
      <c r="W366">
        <v>2.54</v>
      </c>
      <c r="X366" s="153" t="e">
        <f t="shared" si="79"/>
        <v>#VALUE!</v>
      </c>
      <c r="Y366">
        <v>2.54</v>
      </c>
      <c r="Z366" s="150" t="e">
        <f t="shared" si="80"/>
        <v>#VALUE!</v>
      </c>
      <c r="AA366">
        <v>2.54</v>
      </c>
      <c r="AB366" s="150" t="e">
        <f t="shared" si="81"/>
        <v>#VALUE!</v>
      </c>
      <c r="AC366">
        <v>2.54</v>
      </c>
      <c r="AD366" s="150" t="e">
        <f t="shared" si="82"/>
        <v>#VALUE!</v>
      </c>
      <c r="AE366">
        <v>2.54</v>
      </c>
    </row>
    <row r="367" spans="12:31" ht="15" x14ac:dyDescent="0.2">
      <c r="L367" s="150" t="e">
        <f t="shared" si="73"/>
        <v>#VALUE!</v>
      </c>
      <c r="M367">
        <v>2.5499999999999998</v>
      </c>
      <c r="N367" s="150" t="e">
        <f t="shared" si="74"/>
        <v>#VALUE!</v>
      </c>
      <c r="O367">
        <v>2.5499999999999998</v>
      </c>
      <c r="P367" s="150" t="e">
        <f t="shared" si="75"/>
        <v>#VALUE!</v>
      </c>
      <c r="Q367">
        <v>2.5499999999999998</v>
      </c>
      <c r="R367" s="150" t="e">
        <f t="shared" si="76"/>
        <v>#VALUE!</v>
      </c>
      <c r="S367">
        <v>2.5499999999999998</v>
      </c>
      <c r="T367" s="150" t="e">
        <f t="shared" si="77"/>
        <v>#VALUE!</v>
      </c>
      <c r="U367">
        <v>2.5499999999999998</v>
      </c>
      <c r="V367" s="150" t="e">
        <f t="shared" si="78"/>
        <v>#VALUE!</v>
      </c>
      <c r="W367">
        <v>2.5499999999999998</v>
      </c>
      <c r="X367" s="153" t="e">
        <f t="shared" si="79"/>
        <v>#VALUE!</v>
      </c>
      <c r="Y367">
        <v>2.5499999999999998</v>
      </c>
      <c r="Z367" s="150" t="e">
        <f t="shared" si="80"/>
        <v>#VALUE!</v>
      </c>
      <c r="AA367">
        <v>2.5499999999999998</v>
      </c>
      <c r="AB367" s="150" t="e">
        <f t="shared" si="81"/>
        <v>#VALUE!</v>
      </c>
      <c r="AC367">
        <v>2.5499999999999998</v>
      </c>
      <c r="AD367" s="150" t="e">
        <f t="shared" si="82"/>
        <v>#VALUE!</v>
      </c>
      <c r="AE367">
        <v>2.5499999999999998</v>
      </c>
    </row>
    <row r="368" spans="12:31" ht="15" x14ac:dyDescent="0.2">
      <c r="L368" s="150" t="e">
        <f t="shared" si="73"/>
        <v>#VALUE!</v>
      </c>
      <c r="M368">
        <v>2.56</v>
      </c>
      <c r="N368" s="150" t="e">
        <f t="shared" si="74"/>
        <v>#VALUE!</v>
      </c>
      <c r="O368">
        <v>2.56</v>
      </c>
      <c r="P368" s="150" t="e">
        <f t="shared" si="75"/>
        <v>#VALUE!</v>
      </c>
      <c r="Q368">
        <v>2.56</v>
      </c>
      <c r="R368" s="150" t="e">
        <f t="shared" si="76"/>
        <v>#VALUE!</v>
      </c>
      <c r="S368">
        <v>2.56</v>
      </c>
      <c r="T368" s="150" t="e">
        <f t="shared" si="77"/>
        <v>#VALUE!</v>
      </c>
      <c r="U368">
        <v>2.56</v>
      </c>
      <c r="V368" s="150" t="e">
        <f t="shared" si="78"/>
        <v>#VALUE!</v>
      </c>
      <c r="W368">
        <v>2.56</v>
      </c>
      <c r="X368" s="153" t="e">
        <f t="shared" si="79"/>
        <v>#VALUE!</v>
      </c>
      <c r="Y368">
        <v>2.56</v>
      </c>
      <c r="Z368" s="150" t="e">
        <f t="shared" si="80"/>
        <v>#VALUE!</v>
      </c>
      <c r="AA368">
        <v>2.56</v>
      </c>
      <c r="AB368" s="150" t="e">
        <f t="shared" si="81"/>
        <v>#VALUE!</v>
      </c>
      <c r="AC368">
        <v>2.56</v>
      </c>
      <c r="AD368" s="150" t="e">
        <f t="shared" si="82"/>
        <v>#VALUE!</v>
      </c>
      <c r="AE368">
        <v>2.56</v>
      </c>
    </row>
    <row r="369" spans="12:31" ht="15" x14ac:dyDescent="0.2">
      <c r="L369" s="150" t="e">
        <f t="shared" ref="L369:L432" si="83">((1.486/$D$33)*((((PI()*($D$46/12)^2)/4)-((($D$46/12)/2)^2*((2*ACOS(((($D$46/12)/2)-(($D$46/12)-(M369/12)))/(($D$46/12)/2)))-SIN(2*ACOS(((($D$46/12)/2)-(($D$46/12)-(M369/12)))/(($D$46/12)/2))))/2))/((PI()*($D$46/12))-((2*ACOS(((($D$46/12)/2)-(($D$46/12)-(M369/12)))/(($D$46/12)/2)))*(($D$46/12)/2))))^(2/3)*$H$17^0.5)*(((PI()*($D$46/12)^2)/4)-((($D$46/12)/2)^2*((2*ACOS(((($D$46/12)/2)-(($D$46/12)-(M369/12)))/(($D$46/12)/2)))-SIN(2*ACOS(((($D$46/12)/2)-(($D$46/12)-(M369/12)))/(($D$46/12)/2))))/2))</f>
        <v>#VALUE!</v>
      </c>
      <c r="M369">
        <v>2.57</v>
      </c>
      <c r="N369" s="150" t="e">
        <f t="shared" ref="N369:N432" si="84">((1.486/$D$34)*((((PI()*($D$47/12)^2)/4)-((($D$47/12)/2)^2*((2*ACOS(((($D$47/12)/2)-(($D$47/12)-(O369/12)))/(($D$47/12)/2)))-SIN(2*ACOS(((($D$47/12)/2)-(($D$47/12)-(O369/12)))/(($D$47/12)/2))))/2))/((PI()*($D$47/12))-((2*ACOS(((($D$47/12)/2)-(($D$47/12)-(O369/12)))/(($D$47/12)/2)))*(($D$47/12)/2))))^(2/3)*$H$18^0.5)*(((PI()*($D$47/12)^2)/4)-((($D$47/12)/2)^2*((2*ACOS(((($D$47/12)/2)-(($D$47/12)-(O369/12)))/(($D$47/12)/2)))-SIN(2*ACOS(((($D$47/12)/2)-(($D$47/12)-(O369/12)))/(($D$47/12)/2))))/2))</f>
        <v>#VALUE!</v>
      </c>
      <c r="O369">
        <v>2.57</v>
      </c>
      <c r="P369" s="150" t="e">
        <f t="shared" ref="P369:P432" si="85">((1.486/$D$35)*((((PI()*($D$48/12)^2)/4)-((($D$48/12)/2)^2*((2*ACOS(((($D$48/12)/2)-(($D$48/12)-(Q369/12)))/(($D$48/12)/2)))-SIN(2*ACOS(((($D$48/12)/2)-(($D$48/12)-(Q369/12)))/(($D$48/12)/2))))/2))/((PI()*($D$48/12))-((2*ACOS(((($D$48/12)/2)-(($D$48/12)-(Q369/12)))/(($D$48/12)/2)))*(($D$48/12)/2))))^(2/3)*$H$19^0.5)*(((PI()*($D$48/12)^2)/4)-((($D$48/12)/2)^2*((2*ACOS(((($D$48/12)/2)-(($D$48/12)-(Q369/12)))/(($D$48/12)/2)))-SIN(2*ACOS(((($D$48/12)/2)-(($D$48/12)-(Q369/12)))/(($D$48/12)/2))))/2))</f>
        <v>#VALUE!</v>
      </c>
      <c r="Q369">
        <v>2.57</v>
      </c>
      <c r="R369" s="150" t="e">
        <f t="shared" ref="R369:R432" si="86">((1.486/$D$36)*((((PI()*($D$49/12)^2)/4)-((($D$49/12)/2)^2*((2*ACOS(((($D$49/12)/2)-(($D$49/12)-(S369/12)))/(($D$49/12)/2)))-SIN(2*ACOS(((($D$49/12)/2)-(($D$49/12)-(S369/12)))/(($D$49/12)/2))))/2))/((PI()*($D$49/12))-((2*ACOS(((($D$49/12)/2)-(($D$49/12)-(S369/12)))/(($D$49/12)/2)))*(($D$49/12)/2))))^(2/3)*$H$20^0.5)*(((PI()*($D$49/12)^2)/4)-((($D$49/12)/2)^2*((2*ACOS(((($D$49/12)/2)-(($D$49/12)-(S369/12)))/(($D$49/12)/2)))-SIN(2*ACOS(((($D$49/12)/2)-(($D$49/12)-(S369/12)))/(($D$49/12)/2))))/2))</f>
        <v>#VALUE!</v>
      </c>
      <c r="S369">
        <v>2.57</v>
      </c>
      <c r="T369" s="150" t="e">
        <f t="shared" ref="T369:T432" si="87">((1.486/$D$37)*((((PI()*($D$50/12)^2)/4)-((($D$50/12)/2)^2*((2*ACOS(((($D$50/12)/2)-(($D$50/12)-(U369/12)))/(($D$50/12)/2)))-SIN(2*ACOS(((($D$50/12)/2)-(($D$50/12)-(U369/12)))/(($D$50/12)/2))))/2))/((PI()*($D$50/12))-((2*ACOS(((($D$50/12)/2)-(($D$50/12)-(U369/12)))/(($D$50/12)/2)))*(($D$50/12)/2))))^(2/3)*$H$21^0.5)*(((PI()*($D$50/12)^2)/4)-((($D$50/12)/2)^2*((2*ACOS(((($D$50/12)/2)-(($D$50/12)-(U369/12)))/(($D$50/12)/2)))-SIN(2*ACOS(((($D$50/12)/2)-(($D$50/12)-(U369/12)))/(($D$50/12)/2))))/2))</f>
        <v>#VALUE!</v>
      </c>
      <c r="U369">
        <v>2.57</v>
      </c>
      <c r="V369" s="150" t="e">
        <f t="shared" ref="V369:V432" si="88">((1.486/$D$38)*((((PI()*($D$51/12)^2)/4)-((($D$51/12)/2)^2*((2*ACOS(((($D$51/12)/2)-(($D$51/12)-(W369/12)))/(($D$51/12)/2)))-SIN(2*ACOS(((($D$51/12)/2)-(($D$51/12)-(W369/12)))/(($D$51/12)/2))))/2))/((PI()*($D$51/12))-((2*ACOS(((($D$51/12)/2)-(($D$51/12)-(W369/12)))/(($D$51/12)/2)))*(($D$51/12)/2))))^(2/3)*$H$22^0.5)*(((PI()*($D$51/12)^2)/4)-((($D$51/12)/2)^2*((2*ACOS(((($D$51/12)/2)-(($D$51/12)-(W369/12)))/(($D$51/12)/2)))-SIN(2*ACOS(((($D$51/12)/2)-(($D$51/12)-(W369/12)))/(($D$51/12)/2))))/2))</f>
        <v>#VALUE!</v>
      </c>
      <c r="W369">
        <v>2.57</v>
      </c>
      <c r="X369" s="153" t="e">
        <f t="shared" ref="X369:X432" si="89">((1.486/$D$39)*((((PI()*($D$52/12)^2)/4)-((($D$52/12)/2)^2*((2*ACOS(((($D$52/12)/2)-(($D$52/12)-(Y369/12)))/(($D$52/12)/2)))-SIN(2*ACOS(((($D$52/12)/2)-(($D$52/12)-(Y369/12)))/(($D$52/12)/2))))/2))/((PI()*($D$52/12))-((2*ACOS(((($D$52/12)/2)-(($D$52/12)-(Y369/12)))/(($D$52/12)/2)))*(($D$52/12)/2))))^(2/3)*$H$23^0.5)*(((PI()*($D$52/12)^2)/4)-((($D$52/12)/2)^2*((2*ACOS(((($D$52/12)/2)-(($D$52/12)-(Y369/12)))/(($D$52/12)/2)))-SIN(2*ACOS(((($D$52/12)/2)-(($D$52/12)-(Y369/12)))/(($D$52/12)/2))))/2))</f>
        <v>#VALUE!</v>
      </c>
      <c r="Y369">
        <v>2.57</v>
      </c>
      <c r="Z369" s="150" t="e">
        <f t="shared" ref="Z369:Z432" si="90">((1.486/$D$40)*((((PI()*($D$53/12)^2)/4)-((($D$53/12)/2)^2*((2*ACOS(((($D$53/12)/2)-(($D$53/12)-(AA369/12)))/(($D$53/12)/2)))-SIN(2*ACOS(((($D$53/12)/2)-(($D$53/12)-(AA369/12)))/(($D$53/12)/2))))/2))/((PI()*($D$53/12))-((2*ACOS(((($D$53/12)/2)-(($D$53/12)-(AA369/12)))/(($D$53/12)/2)))*(($D$53/12)/2))))^(2/3)*$H$24^0.5)*(((PI()*($D$53/12)^2)/4)-((($D$53/12)/2)^2*((2*ACOS(((($D$53/12)/2)-(($D$53/12)-(AA369/12)))/(($D$53/12)/2)))-SIN(2*ACOS(((($D$53/12)/2)-(($D$53/12)-(AA369/12)))/(($D$53/12)/2))))/2))</f>
        <v>#VALUE!</v>
      </c>
      <c r="AA369">
        <v>2.57</v>
      </c>
      <c r="AB369" s="150" t="e">
        <f t="shared" ref="AB369:AB432" si="91">((1.486/$D$41)*((((PI()*($D$54/12)^2)/4)-((($D$54/12)/2)^2*((2*ACOS(((($D$54/12)/2)-(($D$54/12)-(AC369/12)))/(($D$54/12)/2)))-SIN(2*ACOS(((($D$54/12)/2)-(($D$54/12)-(AC369/12)))/(($D$54/12)/2))))/2))/((PI()*($D$54/12))-((2*ACOS(((($D$54/12)/2)-(($D$54/12)-(AC369/12)))/(($D$54/12)/2)))*(($D$54/12)/2))))^(2/3)*$H$25^0.5)*(((PI()*($D$54/12)^2)/4)-((($D$54/12)/2)^2*((2*ACOS(((($D$54/12)/2)-(($D$54/12)-(AC369/12)))/(($D$54/12)/2)))-SIN(2*ACOS(((($D$54/12)/2)-(($D$54/12)-(AC369/12)))/(($D$54/12)/2))))/2))</f>
        <v>#VALUE!</v>
      </c>
      <c r="AC369">
        <v>2.57</v>
      </c>
      <c r="AD369" s="150" t="e">
        <f t="shared" ref="AD369:AD432" si="92">((1.486/$D$42)*((((PI()*($D$55/12)^2)/4)-((($D$55/12)/2)^2*((2*ACOS(((($D$55/12)/2)-(($D$55/12)-(AE369/12)))/(($D$55/12)/2)))-SIN(2*ACOS(((($D$55/12)/2)-(($D$55/12)-(AE369/12)))/(($D$55/12)/2))))/2))/((PI()*($D$55/12))-((2*ACOS(((($D$55/12)/2)-(($D$55/12)-(AE369/12)))/(($D$55/12)/2)))*(($D$55/12)/2))))^(2/3)*$H$26^0.5)*(((PI()*($D$55/12)^2)/4)-((($D$55/12)/2)^2*((2*ACOS(((($D$55/12)/2)-(($D$55/12)-(AE369/12)))/(($D$55/12)/2)))-SIN(2*ACOS(((($D$55/12)/2)-(($D$55/12)-(AE369/12)))/(($D$55/12)/2))))/2))</f>
        <v>#VALUE!</v>
      </c>
      <c r="AE369">
        <v>2.57</v>
      </c>
    </row>
    <row r="370" spans="12:31" ht="15" x14ac:dyDescent="0.2">
      <c r="L370" s="150" t="e">
        <f t="shared" si="83"/>
        <v>#VALUE!</v>
      </c>
      <c r="M370">
        <v>2.58</v>
      </c>
      <c r="N370" s="150" t="e">
        <f t="shared" si="84"/>
        <v>#VALUE!</v>
      </c>
      <c r="O370">
        <v>2.58</v>
      </c>
      <c r="P370" s="150" t="e">
        <f t="shared" si="85"/>
        <v>#VALUE!</v>
      </c>
      <c r="Q370">
        <v>2.58</v>
      </c>
      <c r="R370" s="150" t="e">
        <f t="shared" si="86"/>
        <v>#VALUE!</v>
      </c>
      <c r="S370">
        <v>2.58</v>
      </c>
      <c r="T370" s="150" t="e">
        <f t="shared" si="87"/>
        <v>#VALUE!</v>
      </c>
      <c r="U370">
        <v>2.58</v>
      </c>
      <c r="V370" s="150" t="e">
        <f t="shared" si="88"/>
        <v>#VALUE!</v>
      </c>
      <c r="W370">
        <v>2.58</v>
      </c>
      <c r="X370" s="153" t="e">
        <f t="shared" si="89"/>
        <v>#VALUE!</v>
      </c>
      <c r="Y370">
        <v>2.58</v>
      </c>
      <c r="Z370" s="150" t="e">
        <f t="shared" si="90"/>
        <v>#VALUE!</v>
      </c>
      <c r="AA370">
        <v>2.58</v>
      </c>
      <c r="AB370" s="150" t="e">
        <f t="shared" si="91"/>
        <v>#VALUE!</v>
      </c>
      <c r="AC370">
        <v>2.58</v>
      </c>
      <c r="AD370" s="150" t="e">
        <f t="shared" si="92"/>
        <v>#VALUE!</v>
      </c>
      <c r="AE370">
        <v>2.58</v>
      </c>
    </row>
    <row r="371" spans="12:31" ht="15" x14ac:dyDescent="0.2">
      <c r="L371" s="150" t="e">
        <f t="shared" si="83"/>
        <v>#VALUE!</v>
      </c>
      <c r="M371">
        <v>2.59</v>
      </c>
      <c r="N371" s="150" t="e">
        <f t="shared" si="84"/>
        <v>#VALUE!</v>
      </c>
      <c r="O371">
        <v>2.59</v>
      </c>
      <c r="P371" s="150" t="e">
        <f t="shared" si="85"/>
        <v>#VALUE!</v>
      </c>
      <c r="Q371">
        <v>2.59</v>
      </c>
      <c r="R371" s="150" t="e">
        <f t="shared" si="86"/>
        <v>#VALUE!</v>
      </c>
      <c r="S371">
        <v>2.59</v>
      </c>
      <c r="T371" s="150" t="e">
        <f t="shared" si="87"/>
        <v>#VALUE!</v>
      </c>
      <c r="U371">
        <v>2.59</v>
      </c>
      <c r="V371" s="150" t="e">
        <f t="shared" si="88"/>
        <v>#VALUE!</v>
      </c>
      <c r="W371">
        <v>2.59</v>
      </c>
      <c r="X371" s="153" t="e">
        <f t="shared" si="89"/>
        <v>#VALUE!</v>
      </c>
      <c r="Y371">
        <v>2.59</v>
      </c>
      <c r="Z371" s="150" t="e">
        <f t="shared" si="90"/>
        <v>#VALUE!</v>
      </c>
      <c r="AA371">
        <v>2.59</v>
      </c>
      <c r="AB371" s="150" t="e">
        <f t="shared" si="91"/>
        <v>#VALUE!</v>
      </c>
      <c r="AC371">
        <v>2.59</v>
      </c>
      <c r="AD371" s="150" t="e">
        <f t="shared" si="92"/>
        <v>#VALUE!</v>
      </c>
      <c r="AE371">
        <v>2.59</v>
      </c>
    </row>
    <row r="372" spans="12:31" ht="15" x14ac:dyDescent="0.2">
      <c r="L372" s="150" t="e">
        <f t="shared" si="83"/>
        <v>#VALUE!</v>
      </c>
      <c r="M372">
        <v>2.6</v>
      </c>
      <c r="N372" s="150" t="e">
        <f t="shared" si="84"/>
        <v>#VALUE!</v>
      </c>
      <c r="O372">
        <v>2.6</v>
      </c>
      <c r="P372" s="150" t="e">
        <f t="shared" si="85"/>
        <v>#VALUE!</v>
      </c>
      <c r="Q372">
        <v>2.6</v>
      </c>
      <c r="R372" s="150" t="e">
        <f t="shared" si="86"/>
        <v>#VALUE!</v>
      </c>
      <c r="S372">
        <v>2.6</v>
      </c>
      <c r="T372" s="150" t="e">
        <f t="shared" si="87"/>
        <v>#VALUE!</v>
      </c>
      <c r="U372">
        <v>2.6</v>
      </c>
      <c r="V372" s="150" t="e">
        <f t="shared" si="88"/>
        <v>#VALUE!</v>
      </c>
      <c r="W372">
        <v>2.6</v>
      </c>
      <c r="X372" s="153" t="e">
        <f t="shared" si="89"/>
        <v>#VALUE!</v>
      </c>
      <c r="Y372">
        <v>2.6</v>
      </c>
      <c r="Z372" s="150" t="e">
        <f t="shared" si="90"/>
        <v>#VALUE!</v>
      </c>
      <c r="AA372">
        <v>2.6</v>
      </c>
      <c r="AB372" s="150" t="e">
        <f t="shared" si="91"/>
        <v>#VALUE!</v>
      </c>
      <c r="AC372">
        <v>2.6</v>
      </c>
      <c r="AD372" s="150" t="e">
        <f t="shared" si="92"/>
        <v>#VALUE!</v>
      </c>
      <c r="AE372">
        <v>2.6</v>
      </c>
    </row>
    <row r="373" spans="12:31" ht="15" x14ac:dyDescent="0.2">
      <c r="L373" s="150" t="e">
        <f t="shared" si="83"/>
        <v>#VALUE!</v>
      </c>
      <c r="M373">
        <v>2.61</v>
      </c>
      <c r="N373" s="150" t="e">
        <f t="shared" si="84"/>
        <v>#VALUE!</v>
      </c>
      <c r="O373">
        <v>2.61</v>
      </c>
      <c r="P373" s="150" t="e">
        <f t="shared" si="85"/>
        <v>#VALUE!</v>
      </c>
      <c r="Q373">
        <v>2.61</v>
      </c>
      <c r="R373" s="150" t="e">
        <f t="shared" si="86"/>
        <v>#VALUE!</v>
      </c>
      <c r="S373">
        <v>2.61</v>
      </c>
      <c r="T373" s="150" t="e">
        <f t="shared" si="87"/>
        <v>#VALUE!</v>
      </c>
      <c r="U373">
        <v>2.61</v>
      </c>
      <c r="V373" s="150" t="e">
        <f t="shared" si="88"/>
        <v>#VALUE!</v>
      </c>
      <c r="W373">
        <v>2.61</v>
      </c>
      <c r="X373" s="153" t="e">
        <f t="shared" si="89"/>
        <v>#VALUE!</v>
      </c>
      <c r="Y373">
        <v>2.61</v>
      </c>
      <c r="Z373" s="150" t="e">
        <f t="shared" si="90"/>
        <v>#VALUE!</v>
      </c>
      <c r="AA373">
        <v>2.61</v>
      </c>
      <c r="AB373" s="150" t="e">
        <f t="shared" si="91"/>
        <v>#VALUE!</v>
      </c>
      <c r="AC373">
        <v>2.61</v>
      </c>
      <c r="AD373" s="150" t="e">
        <f t="shared" si="92"/>
        <v>#VALUE!</v>
      </c>
      <c r="AE373">
        <v>2.61</v>
      </c>
    </row>
    <row r="374" spans="12:31" ht="15" x14ac:dyDescent="0.2">
      <c r="L374" s="150" t="e">
        <f t="shared" si="83"/>
        <v>#VALUE!</v>
      </c>
      <c r="M374">
        <v>2.62</v>
      </c>
      <c r="N374" s="150" t="e">
        <f t="shared" si="84"/>
        <v>#VALUE!</v>
      </c>
      <c r="O374">
        <v>2.62</v>
      </c>
      <c r="P374" s="150" t="e">
        <f t="shared" si="85"/>
        <v>#VALUE!</v>
      </c>
      <c r="Q374">
        <v>2.62</v>
      </c>
      <c r="R374" s="150" t="e">
        <f t="shared" si="86"/>
        <v>#VALUE!</v>
      </c>
      <c r="S374">
        <v>2.62</v>
      </c>
      <c r="T374" s="150" t="e">
        <f t="shared" si="87"/>
        <v>#VALUE!</v>
      </c>
      <c r="U374">
        <v>2.62</v>
      </c>
      <c r="V374" s="150" t="e">
        <f t="shared" si="88"/>
        <v>#VALUE!</v>
      </c>
      <c r="W374">
        <v>2.62</v>
      </c>
      <c r="X374" s="153" t="e">
        <f t="shared" si="89"/>
        <v>#VALUE!</v>
      </c>
      <c r="Y374">
        <v>2.62</v>
      </c>
      <c r="Z374" s="150" t="e">
        <f t="shared" si="90"/>
        <v>#VALUE!</v>
      </c>
      <c r="AA374">
        <v>2.62</v>
      </c>
      <c r="AB374" s="150" t="e">
        <f t="shared" si="91"/>
        <v>#VALUE!</v>
      </c>
      <c r="AC374">
        <v>2.62</v>
      </c>
      <c r="AD374" s="150" t="e">
        <f t="shared" si="92"/>
        <v>#VALUE!</v>
      </c>
      <c r="AE374">
        <v>2.62</v>
      </c>
    </row>
    <row r="375" spans="12:31" ht="15" x14ac:dyDescent="0.2">
      <c r="L375" s="150" t="e">
        <f t="shared" si="83"/>
        <v>#VALUE!</v>
      </c>
      <c r="M375">
        <v>2.63</v>
      </c>
      <c r="N375" s="150" t="e">
        <f t="shared" si="84"/>
        <v>#VALUE!</v>
      </c>
      <c r="O375">
        <v>2.63</v>
      </c>
      <c r="P375" s="150" t="e">
        <f t="shared" si="85"/>
        <v>#VALUE!</v>
      </c>
      <c r="Q375">
        <v>2.63</v>
      </c>
      <c r="R375" s="150" t="e">
        <f t="shared" si="86"/>
        <v>#VALUE!</v>
      </c>
      <c r="S375">
        <v>2.63</v>
      </c>
      <c r="T375" s="150" t="e">
        <f t="shared" si="87"/>
        <v>#VALUE!</v>
      </c>
      <c r="U375">
        <v>2.63</v>
      </c>
      <c r="V375" s="150" t="e">
        <f t="shared" si="88"/>
        <v>#VALUE!</v>
      </c>
      <c r="W375">
        <v>2.63</v>
      </c>
      <c r="X375" s="153" t="e">
        <f t="shared" si="89"/>
        <v>#VALUE!</v>
      </c>
      <c r="Y375">
        <v>2.63</v>
      </c>
      <c r="Z375" s="150" t="e">
        <f t="shared" si="90"/>
        <v>#VALUE!</v>
      </c>
      <c r="AA375">
        <v>2.63</v>
      </c>
      <c r="AB375" s="150" t="e">
        <f t="shared" si="91"/>
        <v>#VALUE!</v>
      </c>
      <c r="AC375">
        <v>2.63</v>
      </c>
      <c r="AD375" s="150" t="e">
        <f t="shared" si="92"/>
        <v>#VALUE!</v>
      </c>
      <c r="AE375">
        <v>2.63</v>
      </c>
    </row>
    <row r="376" spans="12:31" ht="15" x14ac:dyDescent="0.2">
      <c r="L376" s="150" t="e">
        <f t="shared" si="83"/>
        <v>#VALUE!</v>
      </c>
      <c r="M376">
        <v>2.64</v>
      </c>
      <c r="N376" s="150" t="e">
        <f t="shared" si="84"/>
        <v>#VALUE!</v>
      </c>
      <c r="O376">
        <v>2.64</v>
      </c>
      <c r="P376" s="150" t="e">
        <f t="shared" si="85"/>
        <v>#VALUE!</v>
      </c>
      <c r="Q376">
        <v>2.64</v>
      </c>
      <c r="R376" s="150" t="e">
        <f t="shared" si="86"/>
        <v>#VALUE!</v>
      </c>
      <c r="S376">
        <v>2.64</v>
      </c>
      <c r="T376" s="150" t="e">
        <f t="shared" si="87"/>
        <v>#VALUE!</v>
      </c>
      <c r="U376">
        <v>2.64</v>
      </c>
      <c r="V376" s="150" t="e">
        <f t="shared" si="88"/>
        <v>#VALUE!</v>
      </c>
      <c r="W376">
        <v>2.64</v>
      </c>
      <c r="X376" s="153" t="e">
        <f t="shared" si="89"/>
        <v>#VALUE!</v>
      </c>
      <c r="Y376">
        <v>2.64</v>
      </c>
      <c r="Z376" s="150" t="e">
        <f t="shared" si="90"/>
        <v>#VALUE!</v>
      </c>
      <c r="AA376">
        <v>2.64</v>
      </c>
      <c r="AB376" s="150" t="e">
        <f t="shared" si="91"/>
        <v>#VALUE!</v>
      </c>
      <c r="AC376">
        <v>2.64</v>
      </c>
      <c r="AD376" s="150" t="e">
        <f t="shared" si="92"/>
        <v>#VALUE!</v>
      </c>
      <c r="AE376">
        <v>2.64</v>
      </c>
    </row>
    <row r="377" spans="12:31" ht="15" x14ac:dyDescent="0.2">
      <c r="L377" s="150" t="e">
        <f t="shared" si="83"/>
        <v>#VALUE!</v>
      </c>
      <c r="M377">
        <v>2.65</v>
      </c>
      <c r="N377" s="150" t="e">
        <f t="shared" si="84"/>
        <v>#VALUE!</v>
      </c>
      <c r="O377">
        <v>2.65</v>
      </c>
      <c r="P377" s="150" t="e">
        <f t="shared" si="85"/>
        <v>#VALUE!</v>
      </c>
      <c r="Q377">
        <v>2.65</v>
      </c>
      <c r="R377" s="150" t="e">
        <f t="shared" si="86"/>
        <v>#VALUE!</v>
      </c>
      <c r="S377">
        <v>2.65</v>
      </c>
      <c r="T377" s="150" t="e">
        <f t="shared" si="87"/>
        <v>#VALUE!</v>
      </c>
      <c r="U377">
        <v>2.65</v>
      </c>
      <c r="V377" s="150" t="e">
        <f t="shared" si="88"/>
        <v>#VALUE!</v>
      </c>
      <c r="W377">
        <v>2.65</v>
      </c>
      <c r="X377" s="153" t="e">
        <f t="shared" si="89"/>
        <v>#VALUE!</v>
      </c>
      <c r="Y377">
        <v>2.65</v>
      </c>
      <c r="Z377" s="150" t="e">
        <f t="shared" si="90"/>
        <v>#VALUE!</v>
      </c>
      <c r="AA377">
        <v>2.65</v>
      </c>
      <c r="AB377" s="150" t="e">
        <f t="shared" si="91"/>
        <v>#VALUE!</v>
      </c>
      <c r="AC377">
        <v>2.65</v>
      </c>
      <c r="AD377" s="150" t="e">
        <f t="shared" si="92"/>
        <v>#VALUE!</v>
      </c>
      <c r="AE377">
        <v>2.65</v>
      </c>
    </row>
    <row r="378" spans="12:31" ht="15" x14ac:dyDescent="0.2">
      <c r="L378" s="150" t="e">
        <f t="shared" si="83"/>
        <v>#VALUE!</v>
      </c>
      <c r="M378">
        <v>2.66</v>
      </c>
      <c r="N378" s="150" t="e">
        <f t="shared" si="84"/>
        <v>#VALUE!</v>
      </c>
      <c r="O378">
        <v>2.66</v>
      </c>
      <c r="P378" s="150" t="e">
        <f t="shared" si="85"/>
        <v>#VALUE!</v>
      </c>
      <c r="Q378">
        <v>2.66</v>
      </c>
      <c r="R378" s="150" t="e">
        <f t="shared" si="86"/>
        <v>#VALUE!</v>
      </c>
      <c r="S378">
        <v>2.66</v>
      </c>
      <c r="T378" s="150" t="e">
        <f t="shared" si="87"/>
        <v>#VALUE!</v>
      </c>
      <c r="U378">
        <v>2.66</v>
      </c>
      <c r="V378" s="150" t="e">
        <f t="shared" si="88"/>
        <v>#VALUE!</v>
      </c>
      <c r="W378">
        <v>2.66</v>
      </c>
      <c r="X378" s="153" t="e">
        <f t="shared" si="89"/>
        <v>#VALUE!</v>
      </c>
      <c r="Y378">
        <v>2.66</v>
      </c>
      <c r="Z378" s="150" t="e">
        <f t="shared" si="90"/>
        <v>#VALUE!</v>
      </c>
      <c r="AA378">
        <v>2.66</v>
      </c>
      <c r="AB378" s="150" t="e">
        <f t="shared" si="91"/>
        <v>#VALUE!</v>
      </c>
      <c r="AC378">
        <v>2.66</v>
      </c>
      <c r="AD378" s="150" t="e">
        <f t="shared" si="92"/>
        <v>#VALUE!</v>
      </c>
      <c r="AE378">
        <v>2.66</v>
      </c>
    </row>
    <row r="379" spans="12:31" ht="15" x14ac:dyDescent="0.2">
      <c r="L379" s="150" t="e">
        <f t="shared" si="83"/>
        <v>#VALUE!</v>
      </c>
      <c r="M379">
        <v>2.67</v>
      </c>
      <c r="N379" s="150" t="e">
        <f t="shared" si="84"/>
        <v>#VALUE!</v>
      </c>
      <c r="O379">
        <v>2.67</v>
      </c>
      <c r="P379" s="150" t="e">
        <f t="shared" si="85"/>
        <v>#VALUE!</v>
      </c>
      <c r="Q379">
        <v>2.67</v>
      </c>
      <c r="R379" s="150" t="e">
        <f t="shared" si="86"/>
        <v>#VALUE!</v>
      </c>
      <c r="S379">
        <v>2.67</v>
      </c>
      <c r="T379" s="150" t="e">
        <f t="shared" si="87"/>
        <v>#VALUE!</v>
      </c>
      <c r="U379">
        <v>2.67</v>
      </c>
      <c r="V379" s="150" t="e">
        <f t="shared" si="88"/>
        <v>#VALUE!</v>
      </c>
      <c r="W379">
        <v>2.67</v>
      </c>
      <c r="X379" s="153" t="e">
        <f t="shared" si="89"/>
        <v>#VALUE!</v>
      </c>
      <c r="Y379">
        <v>2.67</v>
      </c>
      <c r="Z379" s="150" t="e">
        <f t="shared" si="90"/>
        <v>#VALUE!</v>
      </c>
      <c r="AA379">
        <v>2.67</v>
      </c>
      <c r="AB379" s="150" t="e">
        <f t="shared" si="91"/>
        <v>#VALUE!</v>
      </c>
      <c r="AC379">
        <v>2.67</v>
      </c>
      <c r="AD379" s="150" t="e">
        <f t="shared" si="92"/>
        <v>#VALUE!</v>
      </c>
      <c r="AE379">
        <v>2.67</v>
      </c>
    </row>
    <row r="380" spans="12:31" ht="15" x14ac:dyDescent="0.2">
      <c r="L380" s="150" t="e">
        <f t="shared" si="83"/>
        <v>#VALUE!</v>
      </c>
      <c r="M380">
        <v>2.68</v>
      </c>
      <c r="N380" s="150" t="e">
        <f t="shared" si="84"/>
        <v>#VALUE!</v>
      </c>
      <c r="O380">
        <v>2.68</v>
      </c>
      <c r="P380" s="150" t="e">
        <f t="shared" si="85"/>
        <v>#VALUE!</v>
      </c>
      <c r="Q380">
        <v>2.68</v>
      </c>
      <c r="R380" s="150" t="e">
        <f t="shared" si="86"/>
        <v>#VALUE!</v>
      </c>
      <c r="S380">
        <v>2.68</v>
      </c>
      <c r="T380" s="150" t="e">
        <f t="shared" si="87"/>
        <v>#VALUE!</v>
      </c>
      <c r="U380">
        <v>2.68</v>
      </c>
      <c r="V380" s="150" t="e">
        <f t="shared" si="88"/>
        <v>#VALUE!</v>
      </c>
      <c r="W380">
        <v>2.68</v>
      </c>
      <c r="X380" s="153" t="e">
        <f t="shared" si="89"/>
        <v>#VALUE!</v>
      </c>
      <c r="Y380">
        <v>2.68</v>
      </c>
      <c r="Z380" s="150" t="e">
        <f t="shared" si="90"/>
        <v>#VALUE!</v>
      </c>
      <c r="AA380">
        <v>2.68</v>
      </c>
      <c r="AB380" s="150" t="e">
        <f t="shared" si="91"/>
        <v>#VALUE!</v>
      </c>
      <c r="AC380">
        <v>2.68</v>
      </c>
      <c r="AD380" s="150" t="e">
        <f t="shared" si="92"/>
        <v>#VALUE!</v>
      </c>
      <c r="AE380">
        <v>2.68</v>
      </c>
    </row>
    <row r="381" spans="12:31" ht="15" x14ac:dyDescent="0.2">
      <c r="L381" s="150" t="e">
        <f t="shared" si="83"/>
        <v>#VALUE!</v>
      </c>
      <c r="M381">
        <v>2.69</v>
      </c>
      <c r="N381" s="150" t="e">
        <f t="shared" si="84"/>
        <v>#VALUE!</v>
      </c>
      <c r="O381">
        <v>2.69</v>
      </c>
      <c r="P381" s="150" t="e">
        <f t="shared" si="85"/>
        <v>#VALUE!</v>
      </c>
      <c r="Q381">
        <v>2.69</v>
      </c>
      <c r="R381" s="150" t="e">
        <f t="shared" si="86"/>
        <v>#VALUE!</v>
      </c>
      <c r="S381">
        <v>2.69</v>
      </c>
      <c r="T381" s="150" t="e">
        <f t="shared" si="87"/>
        <v>#VALUE!</v>
      </c>
      <c r="U381">
        <v>2.69</v>
      </c>
      <c r="V381" s="150" t="e">
        <f t="shared" si="88"/>
        <v>#VALUE!</v>
      </c>
      <c r="W381">
        <v>2.69</v>
      </c>
      <c r="X381" s="153" t="e">
        <f t="shared" si="89"/>
        <v>#VALUE!</v>
      </c>
      <c r="Y381">
        <v>2.69</v>
      </c>
      <c r="Z381" s="150" t="e">
        <f t="shared" si="90"/>
        <v>#VALUE!</v>
      </c>
      <c r="AA381">
        <v>2.69</v>
      </c>
      <c r="AB381" s="150" t="e">
        <f t="shared" si="91"/>
        <v>#VALUE!</v>
      </c>
      <c r="AC381">
        <v>2.69</v>
      </c>
      <c r="AD381" s="150" t="e">
        <f t="shared" si="92"/>
        <v>#VALUE!</v>
      </c>
      <c r="AE381">
        <v>2.69</v>
      </c>
    </row>
    <row r="382" spans="12:31" ht="15" x14ac:dyDescent="0.2">
      <c r="L382" s="150" t="e">
        <f t="shared" si="83"/>
        <v>#VALUE!</v>
      </c>
      <c r="M382">
        <v>2.7</v>
      </c>
      <c r="N382" s="150" t="e">
        <f t="shared" si="84"/>
        <v>#VALUE!</v>
      </c>
      <c r="O382">
        <v>2.7</v>
      </c>
      <c r="P382" s="150" t="e">
        <f t="shared" si="85"/>
        <v>#VALUE!</v>
      </c>
      <c r="Q382">
        <v>2.7</v>
      </c>
      <c r="R382" s="150" t="e">
        <f t="shared" si="86"/>
        <v>#VALUE!</v>
      </c>
      <c r="S382">
        <v>2.7</v>
      </c>
      <c r="T382" s="150" t="e">
        <f t="shared" si="87"/>
        <v>#VALUE!</v>
      </c>
      <c r="U382">
        <v>2.7</v>
      </c>
      <c r="V382" s="150" t="e">
        <f t="shared" si="88"/>
        <v>#VALUE!</v>
      </c>
      <c r="W382">
        <v>2.7</v>
      </c>
      <c r="X382" s="153" t="e">
        <f t="shared" si="89"/>
        <v>#VALUE!</v>
      </c>
      <c r="Y382">
        <v>2.7</v>
      </c>
      <c r="Z382" s="150" t="e">
        <f t="shared" si="90"/>
        <v>#VALUE!</v>
      </c>
      <c r="AA382">
        <v>2.7</v>
      </c>
      <c r="AB382" s="150" t="e">
        <f t="shared" si="91"/>
        <v>#VALUE!</v>
      </c>
      <c r="AC382">
        <v>2.7</v>
      </c>
      <c r="AD382" s="150" t="e">
        <f t="shared" si="92"/>
        <v>#VALUE!</v>
      </c>
      <c r="AE382">
        <v>2.7</v>
      </c>
    </row>
    <row r="383" spans="12:31" ht="15" x14ac:dyDescent="0.2">
      <c r="L383" s="150" t="e">
        <f t="shared" si="83"/>
        <v>#VALUE!</v>
      </c>
      <c r="M383">
        <v>2.71</v>
      </c>
      <c r="N383" s="150" t="e">
        <f t="shared" si="84"/>
        <v>#VALUE!</v>
      </c>
      <c r="O383">
        <v>2.71</v>
      </c>
      <c r="P383" s="150" t="e">
        <f t="shared" si="85"/>
        <v>#VALUE!</v>
      </c>
      <c r="Q383">
        <v>2.71</v>
      </c>
      <c r="R383" s="150" t="e">
        <f t="shared" si="86"/>
        <v>#VALUE!</v>
      </c>
      <c r="S383">
        <v>2.71</v>
      </c>
      <c r="T383" s="150" t="e">
        <f t="shared" si="87"/>
        <v>#VALUE!</v>
      </c>
      <c r="U383">
        <v>2.71</v>
      </c>
      <c r="V383" s="150" t="e">
        <f t="shared" si="88"/>
        <v>#VALUE!</v>
      </c>
      <c r="W383">
        <v>2.71</v>
      </c>
      <c r="X383" s="153" t="e">
        <f t="shared" si="89"/>
        <v>#VALUE!</v>
      </c>
      <c r="Y383">
        <v>2.71</v>
      </c>
      <c r="Z383" s="150" t="e">
        <f t="shared" si="90"/>
        <v>#VALUE!</v>
      </c>
      <c r="AA383">
        <v>2.71</v>
      </c>
      <c r="AB383" s="150" t="e">
        <f t="shared" si="91"/>
        <v>#VALUE!</v>
      </c>
      <c r="AC383">
        <v>2.71</v>
      </c>
      <c r="AD383" s="150" t="e">
        <f t="shared" si="92"/>
        <v>#VALUE!</v>
      </c>
      <c r="AE383">
        <v>2.71</v>
      </c>
    </row>
    <row r="384" spans="12:31" ht="15" x14ac:dyDescent="0.2">
      <c r="L384" s="150" t="e">
        <f t="shared" si="83"/>
        <v>#VALUE!</v>
      </c>
      <c r="M384">
        <v>2.72</v>
      </c>
      <c r="N384" s="150" t="e">
        <f t="shared" si="84"/>
        <v>#VALUE!</v>
      </c>
      <c r="O384">
        <v>2.72</v>
      </c>
      <c r="P384" s="150" t="e">
        <f t="shared" si="85"/>
        <v>#VALUE!</v>
      </c>
      <c r="Q384">
        <v>2.72</v>
      </c>
      <c r="R384" s="150" t="e">
        <f t="shared" si="86"/>
        <v>#VALUE!</v>
      </c>
      <c r="S384">
        <v>2.72</v>
      </c>
      <c r="T384" s="150" t="e">
        <f t="shared" si="87"/>
        <v>#VALUE!</v>
      </c>
      <c r="U384">
        <v>2.72</v>
      </c>
      <c r="V384" s="150" t="e">
        <f t="shared" si="88"/>
        <v>#VALUE!</v>
      </c>
      <c r="W384">
        <v>2.72</v>
      </c>
      <c r="X384" s="153" t="e">
        <f t="shared" si="89"/>
        <v>#VALUE!</v>
      </c>
      <c r="Y384">
        <v>2.72</v>
      </c>
      <c r="Z384" s="150" t="e">
        <f t="shared" si="90"/>
        <v>#VALUE!</v>
      </c>
      <c r="AA384">
        <v>2.72</v>
      </c>
      <c r="AB384" s="150" t="e">
        <f t="shared" si="91"/>
        <v>#VALUE!</v>
      </c>
      <c r="AC384">
        <v>2.72</v>
      </c>
      <c r="AD384" s="150" t="e">
        <f t="shared" si="92"/>
        <v>#VALUE!</v>
      </c>
      <c r="AE384">
        <v>2.72</v>
      </c>
    </row>
    <row r="385" spans="12:31" ht="15" x14ac:dyDescent="0.2">
      <c r="L385" s="150" t="e">
        <f t="shared" si="83"/>
        <v>#VALUE!</v>
      </c>
      <c r="M385">
        <v>2.73</v>
      </c>
      <c r="N385" s="150" t="e">
        <f t="shared" si="84"/>
        <v>#VALUE!</v>
      </c>
      <c r="O385">
        <v>2.73</v>
      </c>
      <c r="P385" s="150" t="e">
        <f t="shared" si="85"/>
        <v>#VALUE!</v>
      </c>
      <c r="Q385">
        <v>2.73</v>
      </c>
      <c r="R385" s="150" t="e">
        <f t="shared" si="86"/>
        <v>#VALUE!</v>
      </c>
      <c r="S385">
        <v>2.73</v>
      </c>
      <c r="T385" s="150" t="e">
        <f t="shared" si="87"/>
        <v>#VALUE!</v>
      </c>
      <c r="U385">
        <v>2.73</v>
      </c>
      <c r="V385" s="150" t="e">
        <f t="shared" si="88"/>
        <v>#VALUE!</v>
      </c>
      <c r="W385">
        <v>2.73</v>
      </c>
      <c r="X385" s="153" t="e">
        <f t="shared" si="89"/>
        <v>#VALUE!</v>
      </c>
      <c r="Y385">
        <v>2.73</v>
      </c>
      <c r="Z385" s="150" t="e">
        <f t="shared" si="90"/>
        <v>#VALUE!</v>
      </c>
      <c r="AA385">
        <v>2.73</v>
      </c>
      <c r="AB385" s="150" t="e">
        <f t="shared" si="91"/>
        <v>#VALUE!</v>
      </c>
      <c r="AC385">
        <v>2.73</v>
      </c>
      <c r="AD385" s="150" t="e">
        <f t="shared" si="92"/>
        <v>#VALUE!</v>
      </c>
      <c r="AE385">
        <v>2.73</v>
      </c>
    </row>
    <row r="386" spans="12:31" ht="15" x14ac:dyDescent="0.2">
      <c r="L386" s="150" t="e">
        <f t="shared" si="83"/>
        <v>#VALUE!</v>
      </c>
      <c r="M386">
        <v>2.74</v>
      </c>
      <c r="N386" s="150" t="e">
        <f t="shared" si="84"/>
        <v>#VALUE!</v>
      </c>
      <c r="O386">
        <v>2.74</v>
      </c>
      <c r="P386" s="150" t="e">
        <f t="shared" si="85"/>
        <v>#VALUE!</v>
      </c>
      <c r="Q386">
        <v>2.74</v>
      </c>
      <c r="R386" s="150" t="e">
        <f t="shared" si="86"/>
        <v>#VALUE!</v>
      </c>
      <c r="S386">
        <v>2.74</v>
      </c>
      <c r="T386" s="150" t="e">
        <f t="shared" si="87"/>
        <v>#VALUE!</v>
      </c>
      <c r="U386">
        <v>2.74</v>
      </c>
      <c r="V386" s="150" t="e">
        <f t="shared" si="88"/>
        <v>#VALUE!</v>
      </c>
      <c r="W386">
        <v>2.74</v>
      </c>
      <c r="X386" s="153" t="e">
        <f t="shared" si="89"/>
        <v>#VALUE!</v>
      </c>
      <c r="Y386">
        <v>2.74</v>
      </c>
      <c r="Z386" s="150" t="e">
        <f t="shared" si="90"/>
        <v>#VALUE!</v>
      </c>
      <c r="AA386">
        <v>2.74</v>
      </c>
      <c r="AB386" s="150" t="e">
        <f t="shared" si="91"/>
        <v>#VALUE!</v>
      </c>
      <c r="AC386">
        <v>2.74</v>
      </c>
      <c r="AD386" s="150" t="e">
        <f t="shared" si="92"/>
        <v>#VALUE!</v>
      </c>
      <c r="AE386">
        <v>2.74</v>
      </c>
    </row>
    <row r="387" spans="12:31" ht="15" x14ac:dyDescent="0.2">
      <c r="L387" s="150" t="e">
        <f t="shared" si="83"/>
        <v>#VALUE!</v>
      </c>
      <c r="M387">
        <v>2.75</v>
      </c>
      <c r="N387" s="150" t="e">
        <f t="shared" si="84"/>
        <v>#VALUE!</v>
      </c>
      <c r="O387">
        <v>2.75</v>
      </c>
      <c r="P387" s="150" t="e">
        <f t="shared" si="85"/>
        <v>#VALUE!</v>
      </c>
      <c r="Q387">
        <v>2.75</v>
      </c>
      <c r="R387" s="150" t="e">
        <f t="shared" si="86"/>
        <v>#VALUE!</v>
      </c>
      <c r="S387">
        <v>2.75</v>
      </c>
      <c r="T387" s="150" t="e">
        <f t="shared" si="87"/>
        <v>#VALUE!</v>
      </c>
      <c r="U387">
        <v>2.75</v>
      </c>
      <c r="V387" s="150" t="e">
        <f t="shared" si="88"/>
        <v>#VALUE!</v>
      </c>
      <c r="W387">
        <v>2.75</v>
      </c>
      <c r="X387" s="153" t="e">
        <f t="shared" si="89"/>
        <v>#VALUE!</v>
      </c>
      <c r="Y387">
        <v>2.75</v>
      </c>
      <c r="Z387" s="150" t="e">
        <f t="shared" si="90"/>
        <v>#VALUE!</v>
      </c>
      <c r="AA387">
        <v>2.75</v>
      </c>
      <c r="AB387" s="150" t="e">
        <f t="shared" si="91"/>
        <v>#VALUE!</v>
      </c>
      <c r="AC387">
        <v>2.75</v>
      </c>
      <c r="AD387" s="150" t="e">
        <f t="shared" si="92"/>
        <v>#VALUE!</v>
      </c>
      <c r="AE387">
        <v>2.75</v>
      </c>
    </row>
    <row r="388" spans="12:31" ht="15" x14ac:dyDescent="0.2">
      <c r="L388" s="150" t="e">
        <f t="shared" si="83"/>
        <v>#VALUE!</v>
      </c>
      <c r="M388">
        <v>2.76</v>
      </c>
      <c r="N388" s="150" t="e">
        <f t="shared" si="84"/>
        <v>#VALUE!</v>
      </c>
      <c r="O388">
        <v>2.76</v>
      </c>
      <c r="P388" s="150" t="e">
        <f t="shared" si="85"/>
        <v>#VALUE!</v>
      </c>
      <c r="Q388">
        <v>2.76</v>
      </c>
      <c r="R388" s="150" t="e">
        <f t="shared" si="86"/>
        <v>#VALUE!</v>
      </c>
      <c r="S388">
        <v>2.76</v>
      </c>
      <c r="T388" s="150" t="e">
        <f t="shared" si="87"/>
        <v>#VALUE!</v>
      </c>
      <c r="U388">
        <v>2.76</v>
      </c>
      <c r="V388" s="150" t="e">
        <f t="shared" si="88"/>
        <v>#VALUE!</v>
      </c>
      <c r="W388">
        <v>2.76</v>
      </c>
      <c r="X388" s="153" t="e">
        <f t="shared" si="89"/>
        <v>#VALUE!</v>
      </c>
      <c r="Y388">
        <v>2.76</v>
      </c>
      <c r="Z388" s="150" t="e">
        <f t="shared" si="90"/>
        <v>#VALUE!</v>
      </c>
      <c r="AA388">
        <v>2.76</v>
      </c>
      <c r="AB388" s="150" t="e">
        <f t="shared" si="91"/>
        <v>#VALUE!</v>
      </c>
      <c r="AC388">
        <v>2.76</v>
      </c>
      <c r="AD388" s="150" t="e">
        <f t="shared" si="92"/>
        <v>#VALUE!</v>
      </c>
      <c r="AE388">
        <v>2.76</v>
      </c>
    </row>
    <row r="389" spans="12:31" ht="15" x14ac:dyDescent="0.2">
      <c r="L389" s="150" t="e">
        <f t="shared" si="83"/>
        <v>#VALUE!</v>
      </c>
      <c r="M389">
        <v>2.77</v>
      </c>
      <c r="N389" s="150" t="e">
        <f t="shared" si="84"/>
        <v>#VALUE!</v>
      </c>
      <c r="O389">
        <v>2.77</v>
      </c>
      <c r="P389" s="150" t="e">
        <f t="shared" si="85"/>
        <v>#VALUE!</v>
      </c>
      <c r="Q389">
        <v>2.77</v>
      </c>
      <c r="R389" s="150" t="e">
        <f t="shared" si="86"/>
        <v>#VALUE!</v>
      </c>
      <c r="S389">
        <v>2.77</v>
      </c>
      <c r="T389" s="150" t="e">
        <f t="shared" si="87"/>
        <v>#VALUE!</v>
      </c>
      <c r="U389">
        <v>2.77</v>
      </c>
      <c r="V389" s="150" t="e">
        <f t="shared" si="88"/>
        <v>#VALUE!</v>
      </c>
      <c r="W389">
        <v>2.77</v>
      </c>
      <c r="X389" s="153" t="e">
        <f t="shared" si="89"/>
        <v>#VALUE!</v>
      </c>
      <c r="Y389">
        <v>2.77</v>
      </c>
      <c r="Z389" s="150" t="e">
        <f t="shared" si="90"/>
        <v>#VALUE!</v>
      </c>
      <c r="AA389">
        <v>2.77</v>
      </c>
      <c r="AB389" s="150" t="e">
        <f t="shared" si="91"/>
        <v>#VALUE!</v>
      </c>
      <c r="AC389">
        <v>2.77</v>
      </c>
      <c r="AD389" s="150" t="e">
        <f t="shared" si="92"/>
        <v>#VALUE!</v>
      </c>
      <c r="AE389">
        <v>2.77</v>
      </c>
    </row>
    <row r="390" spans="12:31" ht="15" x14ac:dyDescent="0.2">
      <c r="L390" s="150" t="e">
        <f t="shared" si="83"/>
        <v>#VALUE!</v>
      </c>
      <c r="M390">
        <v>2.78</v>
      </c>
      <c r="N390" s="150" t="e">
        <f t="shared" si="84"/>
        <v>#VALUE!</v>
      </c>
      <c r="O390">
        <v>2.78</v>
      </c>
      <c r="P390" s="150" t="e">
        <f t="shared" si="85"/>
        <v>#VALUE!</v>
      </c>
      <c r="Q390">
        <v>2.78</v>
      </c>
      <c r="R390" s="150" t="e">
        <f t="shared" si="86"/>
        <v>#VALUE!</v>
      </c>
      <c r="S390">
        <v>2.78</v>
      </c>
      <c r="T390" s="150" t="e">
        <f t="shared" si="87"/>
        <v>#VALUE!</v>
      </c>
      <c r="U390">
        <v>2.78</v>
      </c>
      <c r="V390" s="150" t="e">
        <f t="shared" si="88"/>
        <v>#VALUE!</v>
      </c>
      <c r="W390">
        <v>2.78</v>
      </c>
      <c r="X390" s="153" t="e">
        <f t="shared" si="89"/>
        <v>#VALUE!</v>
      </c>
      <c r="Y390">
        <v>2.78</v>
      </c>
      <c r="Z390" s="150" t="e">
        <f t="shared" si="90"/>
        <v>#VALUE!</v>
      </c>
      <c r="AA390">
        <v>2.78</v>
      </c>
      <c r="AB390" s="150" t="e">
        <f t="shared" si="91"/>
        <v>#VALUE!</v>
      </c>
      <c r="AC390">
        <v>2.78</v>
      </c>
      <c r="AD390" s="150" t="e">
        <f t="shared" si="92"/>
        <v>#VALUE!</v>
      </c>
      <c r="AE390">
        <v>2.78</v>
      </c>
    </row>
    <row r="391" spans="12:31" ht="15" x14ac:dyDescent="0.2">
      <c r="L391" s="150" t="e">
        <f t="shared" si="83"/>
        <v>#VALUE!</v>
      </c>
      <c r="M391">
        <v>2.79</v>
      </c>
      <c r="N391" s="150" t="e">
        <f t="shared" si="84"/>
        <v>#VALUE!</v>
      </c>
      <c r="O391">
        <v>2.79</v>
      </c>
      <c r="P391" s="150" t="e">
        <f t="shared" si="85"/>
        <v>#VALUE!</v>
      </c>
      <c r="Q391">
        <v>2.79</v>
      </c>
      <c r="R391" s="150" t="e">
        <f t="shared" si="86"/>
        <v>#VALUE!</v>
      </c>
      <c r="S391">
        <v>2.79</v>
      </c>
      <c r="T391" s="150" t="e">
        <f t="shared" si="87"/>
        <v>#VALUE!</v>
      </c>
      <c r="U391">
        <v>2.79</v>
      </c>
      <c r="V391" s="150" t="e">
        <f t="shared" si="88"/>
        <v>#VALUE!</v>
      </c>
      <c r="W391">
        <v>2.79</v>
      </c>
      <c r="X391" s="153" t="e">
        <f t="shared" si="89"/>
        <v>#VALUE!</v>
      </c>
      <c r="Y391">
        <v>2.79</v>
      </c>
      <c r="Z391" s="150" t="e">
        <f t="shared" si="90"/>
        <v>#VALUE!</v>
      </c>
      <c r="AA391">
        <v>2.79</v>
      </c>
      <c r="AB391" s="150" t="e">
        <f t="shared" si="91"/>
        <v>#VALUE!</v>
      </c>
      <c r="AC391">
        <v>2.79</v>
      </c>
      <c r="AD391" s="150" t="e">
        <f t="shared" si="92"/>
        <v>#VALUE!</v>
      </c>
      <c r="AE391">
        <v>2.79</v>
      </c>
    </row>
    <row r="392" spans="12:31" ht="15" x14ac:dyDescent="0.2">
      <c r="L392" s="150" t="e">
        <f t="shared" si="83"/>
        <v>#VALUE!</v>
      </c>
      <c r="M392">
        <v>2.8</v>
      </c>
      <c r="N392" s="150" t="e">
        <f t="shared" si="84"/>
        <v>#VALUE!</v>
      </c>
      <c r="O392">
        <v>2.8</v>
      </c>
      <c r="P392" s="150" t="e">
        <f t="shared" si="85"/>
        <v>#VALUE!</v>
      </c>
      <c r="Q392">
        <v>2.8</v>
      </c>
      <c r="R392" s="150" t="e">
        <f t="shared" si="86"/>
        <v>#VALUE!</v>
      </c>
      <c r="S392">
        <v>2.8</v>
      </c>
      <c r="T392" s="150" t="e">
        <f t="shared" si="87"/>
        <v>#VALUE!</v>
      </c>
      <c r="U392">
        <v>2.8</v>
      </c>
      <c r="V392" s="150" t="e">
        <f t="shared" si="88"/>
        <v>#VALUE!</v>
      </c>
      <c r="W392">
        <v>2.8</v>
      </c>
      <c r="X392" s="153" t="e">
        <f t="shared" si="89"/>
        <v>#VALUE!</v>
      </c>
      <c r="Y392">
        <v>2.8</v>
      </c>
      <c r="Z392" s="150" t="e">
        <f t="shared" si="90"/>
        <v>#VALUE!</v>
      </c>
      <c r="AA392">
        <v>2.8</v>
      </c>
      <c r="AB392" s="150" t="e">
        <f t="shared" si="91"/>
        <v>#VALUE!</v>
      </c>
      <c r="AC392">
        <v>2.8</v>
      </c>
      <c r="AD392" s="150" t="e">
        <f t="shared" si="92"/>
        <v>#VALUE!</v>
      </c>
      <c r="AE392">
        <v>2.8</v>
      </c>
    </row>
    <row r="393" spans="12:31" ht="15" x14ac:dyDescent="0.2">
      <c r="L393" s="150" t="e">
        <f t="shared" si="83"/>
        <v>#VALUE!</v>
      </c>
      <c r="M393">
        <v>2.81</v>
      </c>
      <c r="N393" s="150" t="e">
        <f t="shared" si="84"/>
        <v>#VALUE!</v>
      </c>
      <c r="O393">
        <v>2.81</v>
      </c>
      <c r="P393" s="150" t="e">
        <f t="shared" si="85"/>
        <v>#VALUE!</v>
      </c>
      <c r="Q393">
        <v>2.81</v>
      </c>
      <c r="R393" s="150" t="e">
        <f t="shared" si="86"/>
        <v>#VALUE!</v>
      </c>
      <c r="S393">
        <v>2.81</v>
      </c>
      <c r="T393" s="150" t="e">
        <f t="shared" si="87"/>
        <v>#VALUE!</v>
      </c>
      <c r="U393">
        <v>2.81</v>
      </c>
      <c r="V393" s="150" t="e">
        <f t="shared" si="88"/>
        <v>#VALUE!</v>
      </c>
      <c r="W393">
        <v>2.81</v>
      </c>
      <c r="X393" s="153" t="e">
        <f t="shared" si="89"/>
        <v>#VALUE!</v>
      </c>
      <c r="Y393">
        <v>2.81</v>
      </c>
      <c r="Z393" s="150" t="e">
        <f t="shared" si="90"/>
        <v>#VALUE!</v>
      </c>
      <c r="AA393">
        <v>2.81</v>
      </c>
      <c r="AB393" s="150" t="e">
        <f t="shared" si="91"/>
        <v>#VALUE!</v>
      </c>
      <c r="AC393">
        <v>2.81</v>
      </c>
      <c r="AD393" s="150" t="e">
        <f t="shared" si="92"/>
        <v>#VALUE!</v>
      </c>
      <c r="AE393">
        <v>2.81</v>
      </c>
    </row>
    <row r="394" spans="12:31" ht="15" x14ac:dyDescent="0.2">
      <c r="L394" s="150" t="e">
        <f t="shared" si="83"/>
        <v>#VALUE!</v>
      </c>
      <c r="M394">
        <v>2.82</v>
      </c>
      <c r="N394" s="150" t="e">
        <f t="shared" si="84"/>
        <v>#VALUE!</v>
      </c>
      <c r="O394">
        <v>2.82</v>
      </c>
      <c r="P394" s="150" t="e">
        <f t="shared" si="85"/>
        <v>#VALUE!</v>
      </c>
      <c r="Q394">
        <v>2.82</v>
      </c>
      <c r="R394" s="150" t="e">
        <f t="shared" si="86"/>
        <v>#VALUE!</v>
      </c>
      <c r="S394">
        <v>2.82</v>
      </c>
      <c r="T394" s="150" t="e">
        <f t="shared" si="87"/>
        <v>#VALUE!</v>
      </c>
      <c r="U394">
        <v>2.82</v>
      </c>
      <c r="V394" s="150" t="e">
        <f t="shared" si="88"/>
        <v>#VALUE!</v>
      </c>
      <c r="W394">
        <v>2.82</v>
      </c>
      <c r="X394" s="153" t="e">
        <f t="shared" si="89"/>
        <v>#VALUE!</v>
      </c>
      <c r="Y394">
        <v>2.82</v>
      </c>
      <c r="Z394" s="150" t="e">
        <f t="shared" si="90"/>
        <v>#VALUE!</v>
      </c>
      <c r="AA394">
        <v>2.82</v>
      </c>
      <c r="AB394" s="150" t="e">
        <f t="shared" si="91"/>
        <v>#VALUE!</v>
      </c>
      <c r="AC394">
        <v>2.82</v>
      </c>
      <c r="AD394" s="150" t="e">
        <f t="shared" si="92"/>
        <v>#VALUE!</v>
      </c>
      <c r="AE394">
        <v>2.82</v>
      </c>
    </row>
    <row r="395" spans="12:31" ht="15" x14ac:dyDescent="0.2">
      <c r="L395" s="150" t="e">
        <f t="shared" si="83"/>
        <v>#VALUE!</v>
      </c>
      <c r="M395">
        <v>2.83</v>
      </c>
      <c r="N395" s="150" t="e">
        <f t="shared" si="84"/>
        <v>#VALUE!</v>
      </c>
      <c r="O395">
        <v>2.83</v>
      </c>
      <c r="P395" s="150" t="e">
        <f t="shared" si="85"/>
        <v>#VALUE!</v>
      </c>
      <c r="Q395">
        <v>2.83</v>
      </c>
      <c r="R395" s="150" t="e">
        <f t="shared" si="86"/>
        <v>#VALUE!</v>
      </c>
      <c r="S395">
        <v>2.83</v>
      </c>
      <c r="T395" s="150" t="e">
        <f t="shared" si="87"/>
        <v>#VALUE!</v>
      </c>
      <c r="U395">
        <v>2.83</v>
      </c>
      <c r="V395" s="150" t="e">
        <f t="shared" si="88"/>
        <v>#VALUE!</v>
      </c>
      <c r="W395">
        <v>2.83</v>
      </c>
      <c r="X395" s="153" t="e">
        <f t="shared" si="89"/>
        <v>#VALUE!</v>
      </c>
      <c r="Y395">
        <v>2.83</v>
      </c>
      <c r="Z395" s="150" t="e">
        <f t="shared" si="90"/>
        <v>#VALUE!</v>
      </c>
      <c r="AA395">
        <v>2.83</v>
      </c>
      <c r="AB395" s="150" t="e">
        <f t="shared" si="91"/>
        <v>#VALUE!</v>
      </c>
      <c r="AC395">
        <v>2.83</v>
      </c>
      <c r="AD395" s="150" t="e">
        <f t="shared" si="92"/>
        <v>#VALUE!</v>
      </c>
      <c r="AE395">
        <v>2.83</v>
      </c>
    </row>
    <row r="396" spans="12:31" ht="15" x14ac:dyDescent="0.2">
      <c r="L396" s="150" t="e">
        <f t="shared" si="83"/>
        <v>#VALUE!</v>
      </c>
      <c r="M396">
        <v>2.84</v>
      </c>
      <c r="N396" s="150" t="e">
        <f t="shared" si="84"/>
        <v>#VALUE!</v>
      </c>
      <c r="O396">
        <v>2.84</v>
      </c>
      <c r="P396" s="150" t="e">
        <f t="shared" si="85"/>
        <v>#VALUE!</v>
      </c>
      <c r="Q396">
        <v>2.84</v>
      </c>
      <c r="R396" s="150" t="e">
        <f t="shared" si="86"/>
        <v>#VALUE!</v>
      </c>
      <c r="S396">
        <v>2.84</v>
      </c>
      <c r="T396" s="150" t="e">
        <f t="shared" si="87"/>
        <v>#VALUE!</v>
      </c>
      <c r="U396">
        <v>2.84</v>
      </c>
      <c r="V396" s="150" t="e">
        <f t="shared" si="88"/>
        <v>#VALUE!</v>
      </c>
      <c r="W396">
        <v>2.84</v>
      </c>
      <c r="X396" s="153" t="e">
        <f t="shared" si="89"/>
        <v>#VALUE!</v>
      </c>
      <c r="Y396">
        <v>2.84</v>
      </c>
      <c r="Z396" s="150" t="e">
        <f t="shared" si="90"/>
        <v>#VALUE!</v>
      </c>
      <c r="AA396">
        <v>2.84</v>
      </c>
      <c r="AB396" s="150" t="e">
        <f t="shared" si="91"/>
        <v>#VALUE!</v>
      </c>
      <c r="AC396">
        <v>2.84</v>
      </c>
      <c r="AD396" s="150" t="e">
        <f t="shared" si="92"/>
        <v>#VALUE!</v>
      </c>
      <c r="AE396">
        <v>2.84</v>
      </c>
    </row>
    <row r="397" spans="12:31" ht="15" x14ac:dyDescent="0.2">
      <c r="L397" s="150" t="e">
        <f t="shared" si="83"/>
        <v>#VALUE!</v>
      </c>
      <c r="M397">
        <v>2.85</v>
      </c>
      <c r="N397" s="150" t="e">
        <f t="shared" si="84"/>
        <v>#VALUE!</v>
      </c>
      <c r="O397">
        <v>2.85</v>
      </c>
      <c r="P397" s="150" t="e">
        <f t="shared" si="85"/>
        <v>#VALUE!</v>
      </c>
      <c r="Q397">
        <v>2.85</v>
      </c>
      <c r="R397" s="150" t="e">
        <f t="shared" si="86"/>
        <v>#VALUE!</v>
      </c>
      <c r="S397">
        <v>2.85</v>
      </c>
      <c r="T397" s="150" t="e">
        <f t="shared" si="87"/>
        <v>#VALUE!</v>
      </c>
      <c r="U397">
        <v>2.85</v>
      </c>
      <c r="V397" s="150" t="e">
        <f t="shared" si="88"/>
        <v>#VALUE!</v>
      </c>
      <c r="W397">
        <v>2.85</v>
      </c>
      <c r="X397" s="153" t="e">
        <f t="shared" si="89"/>
        <v>#VALUE!</v>
      </c>
      <c r="Y397">
        <v>2.85</v>
      </c>
      <c r="Z397" s="150" t="e">
        <f t="shared" si="90"/>
        <v>#VALUE!</v>
      </c>
      <c r="AA397">
        <v>2.85</v>
      </c>
      <c r="AB397" s="150" t="e">
        <f t="shared" si="91"/>
        <v>#VALUE!</v>
      </c>
      <c r="AC397">
        <v>2.85</v>
      </c>
      <c r="AD397" s="150" t="e">
        <f t="shared" si="92"/>
        <v>#VALUE!</v>
      </c>
      <c r="AE397">
        <v>2.85</v>
      </c>
    </row>
    <row r="398" spans="12:31" ht="15" x14ac:dyDescent="0.2">
      <c r="L398" s="150" t="e">
        <f t="shared" si="83"/>
        <v>#VALUE!</v>
      </c>
      <c r="M398">
        <v>2.86</v>
      </c>
      <c r="N398" s="150" t="e">
        <f t="shared" si="84"/>
        <v>#VALUE!</v>
      </c>
      <c r="O398">
        <v>2.86</v>
      </c>
      <c r="P398" s="150" t="e">
        <f t="shared" si="85"/>
        <v>#VALUE!</v>
      </c>
      <c r="Q398">
        <v>2.86</v>
      </c>
      <c r="R398" s="150" t="e">
        <f t="shared" si="86"/>
        <v>#VALUE!</v>
      </c>
      <c r="S398">
        <v>2.86</v>
      </c>
      <c r="T398" s="150" t="e">
        <f t="shared" si="87"/>
        <v>#VALUE!</v>
      </c>
      <c r="U398">
        <v>2.86</v>
      </c>
      <c r="V398" s="150" t="e">
        <f t="shared" si="88"/>
        <v>#VALUE!</v>
      </c>
      <c r="W398">
        <v>2.86</v>
      </c>
      <c r="X398" s="153" t="e">
        <f t="shared" si="89"/>
        <v>#VALUE!</v>
      </c>
      <c r="Y398">
        <v>2.86</v>
      </c>
      <c r="Z398" s="150" t="e">
        <f t="shared" si="90"/>
        <v>#VALUE!</v>
      </c>
      <c r="AA398">
        <v>2.86</v>
      </c>
      <c r="AB398" s="150" t="e">
        <f t="shared" si="91"/>
        <v>#VALUE!</v>
      </c>
      <c r="AC398">
        <v>2.86</v>
      </c>
      <c r="AD398" s="150" t="e">
        <f t="shared" si="92"/>
        <v>#VALUE!</v>
      </c>
      <c r="AE398">
        <v>2.86</v>
      </c>
    </row>
    <row r="399" spans="12:31" ht="15" x14ac:dyDescent="0.2">
      <c r="L399" s="150" t="e">
        <f t="shared" si="83"/>
        <v>#VALUE!</v>
      </c>
      <c r="M399">
        <v>2.87</v>
      </c>
      <c r="N399" s="150" t="e">
        <f t="shared" si="84"/>
        <v>#VALUE!</v>
      </c>
      <c r="O399">
        <v>2.87</v>
      </c>
      <c r="P399" s="150" t="e">
        <f t="shared" si="85"/>
        <v>#VALUE!</v>
      </c>
      <c r="Q399">
        <v>2.87</v>
      </c>
      <c r="R399" s="150" t="e">
        <f t="shared" si="86"/>
        <v>#VALUE!</v>
      </c>
      <c r="S399">
        <v>2.87</v>
      </c>
      <c r="T399" s="150" t="e">
        <f t="shared" si="87"/>
        <v>#VALUE!</v>
      </c>
      <c r="U399">
        <v>2.87</v>
      </c>
      <c r="V399" s="150" t="e">
        <f t="shared" si="88"/>
        <v>#VALUE!</v>
      </c>
      <c r="W399">
        <v>2.87</v>
      </c>
      <c r="X399" s="153" t="e">
        <f t="shared" si="89"/>
        <v>#VALUE!</v>
      </c>
      <c r="Y399">
        <v>2.87</v>
      </c>
      <c r="Z399" s="150" t="e">
        <f t="shared" si="90"/>
        <v>#VALUE!</v>
      </c>
      <c r="AA399">
        <v>2.87</v>
      </c>
      <c r="AB399" s="150" t="e">
        <f t="shared" si="91"/>
        <v>#VALUE!</v>
      </c>
      <c r="AC399">
        <v>2.87</v>
      </c>
      <c r="AD399" s="150" t="e">
        <f t="shared" si="92"/>
        <v>#VALUE!</v>
      </c>
      <c r="AE399">
        <v>2.87</v>
      </c>
    </row>
    <row r="400" spans="12:31" ht="15" x14ac:dyDescent="0.2">
      <c r="L400" s="150" t="e">
        <f t="shared" si="83"/>
        <v>#VALUE!</v>
      </c>
      <c r="M400">
        <v>2.88</v>
      </c>
      <c r="N400" s="150" t="e">
        <f t="shared" si="84"/>
        <v>#VALUE!</v>
      </c>
      <c r="O400">
        <v>2.88</v>
      </c>
      <c r="P400" s="150" t="e">
        <f t="shared" si="85"/>
        <v>#VALUE!</v>
      </c>
      <c r="Q400">
        <v>2.88</v>
      </c>
      <c r="R400" s="150" t="e">
        <f t="shared" si="86"/>
        <v>#VALUE!</v>
      </c>
      <c r="S400">
        <v>2.88</v>
      </c>
      <c r="T400" s="150" t="e">
        <f t="shared" si="87"/>
        <v>#VALUE!</v>
      </c>
      <c r="U400">
        <v>2.88</v>
      </c>
      <c r="V400" s="150" t="e">
        <f t="shared" si="88"/>
        <v>#VALUE!</v>
      </c>
      <c r="W400">
        <v>2.88</v>
      </c>
      <c r="X400" s="153" t="e">
        <f t="shared" si="89"/>
        <v>#VALUE!</v>
      </c>
      <c r="Y400">
        <v>2.88</v>
      </c>
      <c r="Z400" s="150" t="e">
        <f t="shared" si="90"/>
        <v>#VALUE!</v>
      </c>
      <c r="AA400">
        <v>2.88</v>
      </c>
      <c r="AB400" s="150" t="e">
        <f t="shared" si="91"/>
        <v>#VALUE!</v>
      </c>
      <c r="AC400">
        <v>2.88</v>
      </c>
      <c r="AD400" s="150" t="e">
        <f t="shared" si="92"/>
        <v>#VALUE!</v>
      </c>
      <c r="AE400">
        <v>2.88</v>
      </c>
    </row>
    <row r="401" spans="12:31" ht="15" x14ac:dyDescent="0.2">
      <c r="L401" s="150" t="e">
        <f t="shared" si="83"/>
        <v>#VALUE!</v>
      </c>
      <c r="M401">
        <v>2.89</v>
      </c>
      <c r="N401" s="150" t="e">
        <f t="shared" si="84"/>
        <v>#VALUE!</v>
      </c>
      <c r="O401">
        <v>2.89</v>
      </c>
      <c r="P401" s="150" t="e">
        <f t="shared" si="85"/>
        <v>#VALUE!</v>
      </c>
      <c r="Q401">
        <v>2.89</v>
      </c>
      <c r="R401" s="150" t="e">
        <f t="shared" si="86"/>
        <v>#VALUE!</v>
      </c>
      <c r="S401">
        <v>2.89</v>
      </c>
      <c r="T401" s="150" t="e">
        <f t="shared" si="87"/>
        <v>#VALUE!</v>
      </c>
      <c r="U401">
        <v>2.89</v>
      </c>
      <c r="V401" s="150" t="e">
        <f t="shared" si="88"/>
        <v>#VALUE!</v>
      </c>
      <c r="W401">
        <v>2.89</v>
      </c>
      <c r="X401" s="153" t="e">
        <f t="shared" si="89"/>
        <v>#VALUE!</v>
      </c>
      <c r="Y401">
        <v>2.89</v>
      </c>
      <c r="Z401" s="150" t="e">
        <f t="shared" si="90"/>
        <v>#VALUE!</v>
      </c>
      <c r="AA401">
        <v>2.89</v>
      </c>
      <c r="AB401" s="150" t="e">
        <f t="shared" si="91"/>
        <v>#VALUE!</v>
      </c>
      <c r="AC401">
        <v>2.89</v>
      </c>
      <c r="AD401" s="150" t="e">
        <f t="shared" si="92"/>
        <v>#VALUE!</v>
      </c>
      <c r="AE401">
        <v>2.89</v>
      </c>
    </row>
    <row r="402" spans="12:31" ht="15" x14ac:dyDescent="0.2">
      <c r="L402" s="150" t="e">
        <f t="shared" si="83"/>
        <v>#VALUE!</v>
      </c>
      <c r="M402">
        <v>2.9</v>
      </c>
      <c r="N402" s="150" t="e">
        <f t="shared" si="84"/>
        <v>#VALUE!</v>
      </c>
      <c r="O402">
        <v>2.9</v>
      </c>
      <c r="P402" s="150" t="e">
        <f t="shared" si="85"/>
        <v>#VALUE!</v>
      </c>
      <c r="Q402">
        <v>2.9</v>
      </c>
      <c r="R402" s="150" t="e">
        <f t="shared" si="86"/>
        <v>#VALUE!</v>
      </c>
      <c r="S402">
        <v>2.9</v>
      </c>
      <c r="T402" s="150" t="e">
        <f t="shared" si="87"/>
        <v>#VALUE!</v>
      </c>
      <c r="U402">
        <v>2.9</v>
      </c>
      <c r="V402" s="150" t="e">
        <f t="shared" si="88"/>
        <v>#VALUE!</v>
      </c>
      <c r="W402">
        <v>2.9</v>
      </c>
      <c r="X402" s="153" t="e">
        <f t="shared" si="89"/>
        <v>#VALUE!</v>
      </c>
      <c r="Y402">
        <v>2.9</v>
      </c>
      <c r="Z402" s="150" t="e">
        <f t="shared" si="90"/>
        <v>#VALUE!</v>
      </c>
      <c r="AA402">
        <v>2.9</v>
      </c>
      <c r="AB402" s="150" t="e">
        <f t="shared" si="91"/>
        <v>#VALUE!</v>
      </c>
      <c r="AC402">
        <v>2.9</v>
      </c>
      <c r="AD402" s="150" t="e">
        <f t="shared" si="92"/>
        <v>#VALUE!</v>
      </c>
      <c r="AE402">
        <v>2.9</v>
      </c>
    </row>
    <row r="403" spans="12:31" ht="15" x14ac:dyDescent="0.2">
      <c r="L403" s="150" t="e">
        <f t="shared" si="83"/>
        <v>#VALUE!</v>
      </c>
      <c r="M403">
        <v>2.91</v>
      </c>
      <c r="N403" s="150" t="e">
        <f t="shared" si="84"/>
        <v>#VALUE!</v>
      </c>
      <c r="O403">
        <v>2.91</v>
      </c>
      <c r="P403" s="150" t="e">
        <f t="shared" si="85"/>
        <v>#VALUE!</v>
      </c>
      <c r="Q403">
        <v>2.91</v>
      </c>
      <c r="R403" s="150" t="e">
        <f t="shared" si="86"/>
        <v>#VALUE!</v>
      </c>
      <c r="S403">
        <v>2.91</v>
      </c>
      <c r="T403" s="150" t="e">
        <f t="shared" si="87"/>
        <v>#VALUE!</v>
      </c>
      <c r="U403">
        <v>2.91</v>
      </c>
      <c r="V403" s="150" t="e">
        <f t="shared" si="88"/>
        <v>#VALUE!</v>
      </c>
      <c r="W403">
        <v>2.91</v>
      </c>
      <c r="X403" s="153" t="e">
        <f t="shared" si="89"/>
        <v>#VALUE!</v>
      </c>
      <c r="Y403">
        <v>2.91</v>
      </c>
      <c r="Z403" s="150" t="e">
        <f t="shared" si="90"/>
        <v>#VALUE!</v>
      </c>
      <c r="AA403">
        <v>2.91</v>
      </c>
      <c r="AB403" s="150" t="e">
        <f t="shared" si="91"/>
        <v>#VALUE!</v>
      </c>
      <c r="AC403">
        <v>2.91</v>
      </c>
      <c r="AD403" s="150" t="e">
        <f t="shared" si="92"/>
        <v>#VALUE!</v>
      </c>
      <c r="AE403">
        <v>2.91</v>
      </c>
    </row>
    <row r="404" spans="12:31" ht="15" x14ac:dyDescent="0.2">
      <c r="L404" s="150" t="e">
        <f t="shared" si="83"/>
        <v>#VALUE!</v>
      </c>
      <c r="M404">
        <v>2.92</v>
      </c>
      <c r="N404" s="150" t="e">
        <f t="shared" si="84"/>
        <v>#VALUE!</v>
      </c>
      <c r="O404">
        <v>2.92</v>
      </c>
      <c r="P404" s="150" t="e">
        <f t="shared" si="85"/>
        <v>#VALUE!</v>
      </c>
      <c r="Q404">
        <v>2.92</v>
      </c>
      <c r="R404" s="150" t="e">
        <f t="shared" si="86"/>
        <v>#VALUE!</v>
      </c>
      <c r="S404">
        <v>2.92</v>
      </c>
      <c r="T404" s="150" t="e">
        <f t="shared" si="87"/>
        <v>#VALUE!</v>
      </c>
      <c r="U404">
        <v>2.92</v>
      </c>
      <c r="V404" s="150" t="e">
        <f t="shared" si="88"/>
        <v>#VALUE!</v>
      </c>
      <c r="W404">
        <v>2.92</v>
      </c>
      <c r="X404" s="153" t="e">
        <f t="shared" si="89"/>
        <v>#VALUE!</v>
      </c>
      <c r="Y404">
        <v>2.92</v>
      </c>
      <c r="Z404" s="150" t="e">
        <f t="shared" si="90"/>
        <v>#VALUE!</v>
      </c>
      <c r="AA404">
        <v>2.92</v>
      </c>
      <c r="AB404" s="150" t="e">
        <f t="shared" si="91"/>
        <v>#VALUE!</v>
      </c>
      <c r="AC404">
        <v>2.92</v>
      </c>
      <c r="AD404" s="150" t="e">
        <f t="shared" si="92"/>
        <v>#VALUE!</v>
      </c>
      <c r="AE404">
        <v>2.92</v>
      </c>
    </row>
    <row r="405" spans="12:31" ht="15" x14ac:dyDescent="0.2">
      <c r="L405" s="150" t="e">
        <f t="shared" si="83"/>
        <v>#VALUE!</v>
      </c>
      <c r="M405">
        <v>2.93</v>
      </c>
      <c r="N405" s="150" t="e">
        <f t="shared" si="84"/>
        <v>#VALUE!</v>
      </c>
      <c r="O405">
        <v>2.93</v>
      </c>
      <c r="P405" s="150" t="e">
        <f t="shared" si="85"/>
        <v>#VALUE!</v>
      </c>
      <c r="Q405">
        <v>2.93</v>
      </c>
      <c r="R405" s="150" t="e">
        <f t="shared" si="86"/>
        <v>#VALUE!</v>
      </c>
      <c r="S405">
        <v>2.93</v>
      </c>
      <c r="T405" s="150" t="e">
        <f t="shared" si="87"/>
        <v>#VALUE!</v>
      </c>
      <c r="U405">
        <v>2.93</v>
      </c>
      <c r="V405" s="150" t="e">
        <f t="shared" si="88"/>
        <v>#VALUE!</v>
      </c>
      <c r="W405">
        <v>2.93</v>
      </c>
      <c r="X405" s="153" t="e">
        <f t="shared" si="89"/>
        <v>#VALUE!</v>
      </c>
      <c r="Y405">
        <v>2.93</v>
      </c>
      <c r="Z405" s="150" t="e">
        <f t="shared" si="90"/>
        <v>#VALUE!</v>
      </c>
      <c r="AA405">
        <v>2.93</v>
      </c>
      <c r="AB405" s="150" t="e">
        <f t="shared" si="91"/>
        <v>#VALUE!</v>
      </c>
      <c r="AC405">
        <v>2.93</v>
      </c>
      <c r="AD405" s="150" t="e">
        <f t="shared" si="92"/>
        <v>#VALUE!</v>
      </c>
      <c r="AE405">
        <v>2.93</v>
      </c>
    </row>
    <row r="406" spans="12:31" ht="15" x14ac:dyDescent="0.2">
      <c r="L406" s="150" t="e">
        <f t="shared" si="83"/>
        <v>#VALUE!</v>
      </c>
      <c r="M406">
        <v>2.94</v>
      </c>
      <c r="N406" s="150" t="e">
        <f t="shared" si="84"/>
        <v>#VALUE!</v>
      </c>
      <c r="O406">
        <v>2.94</v>
      </c>
      <c r="P406" s="150" t="e">
        <f t="shared" si="85"/>
        <v>#VALUE!</v>
      </c>
      <c r="Q406">
        <v>2.94</v>
      </c>
      <c r="R406" s="150" t="e">
        <f t="shared" si="86"/>
        <v>#VALUE!</v>
      </c>
      <c r="S406">
        <v>2.94</v>
      </c>
      <c r="T406" s="150" t="e">
        <f t="shared" si="87"/>
        <v>#VALUE!</v>
      </c>
      <c r="U406">
        <v>2.94</v>
      </c>
      <c r="V406" s="150" t="e">
        <f t="shared" si="88"/>
        <v>#VALUE!</v>
      </c>
      <c r="W406">
        <v>2.94</v>
      </c>
      <c r="X406" s="153" t="e">
        <f t="shared" si="89"/>
        <v>#VALUE!</v>
      </c>
      <c r="Y406">
        <v>2.94</v>
      </c>
      <c r="Z406" s="150" t="e">
        <f t="shared" si="90"/>
        <v>#VALUE!</v>
      </c>
      <c r="AA406">
        <v>2.94</v>
      </c>
      <c r="AB406" s="150" t="e">
        <f t="shared" si="91"/>
        <v>#VALUE!</v>
      </c>
      <c r="AC406">
        <v>2.94</v>
      </c>
      <c r="AD406" s="150" t="e">
        <f t="shared" si="92"/>
        <v>#VALUE!</v>
      </c>
      <c r="AE406">
        <v>2.94</v>
      </c>
    </row>
    <row r="407" spans="12:31" ht="15" x14ac:dyDescent="0.2">
      <c r="L407" s="150" t="e">
        <f t="shared" si="83"/>
        <v>#VALUE!</v>
      </c>
      <c r="M407">
        <v>2.95</v>
      </c>
      <c r="N407" s="150" t="e">
        <f t="shared" si="84"/>
        <v>#VALUE!</v>
      </c>
      <c r="O407">
        <v>2.95</v>
      </c>
      <c r="P407" s="150" t="e">
        <f t="shared" si="85"/>
        <v>#VALUE!</v>
      </c>
      <c r="Q407">
        <v>2.95</v>
      </c>
      <c r="R407" s="150" t="e">
        <f t="shared" si="86"/>
        <v>#VALUE!</v>
      </c>
      <c r="S407">
        <v>2.95</v>
      </c>
      <c r="T407" s="150" t="e">
        <f t="shared" si="87"/>
        <v>#VALUE!</v>
      </c>
      <c r="U407">
        <v>2.95</v>
      </c>
      <c r="V407" s="150" t="e">
        <f t="shared" si="88"/>
        <v>#VALUE!</v>
      </c>
      <c r="W407">
        <v>2.95</v>
      </c>
      <c r="X407" s="153" t="e">
        <f t="shared" si="89"/>
        <v>#VALUE!</v>
      </c>
      <c r="Y407">
        <v>2.95</v>
      </c>
      <c r="Z407" s="150" t="e">
        <f t="shared" si="90"/>
        <v>#VALUE!</v>
      </c>
      <c r="AA407">
        <v>2.95</v>
      </c>
      <c r="AB407" s="150" t="e">
        <f t="shared" si="91"/>
        <v>#VALUE!</v>
      </c>
      <c r="AC407">
        <v>2.95</v>
      </c>
      <c r="AD407" s="150" t="e">
        <f t="shared" si="92"/>
        <v>#VALUE!</v>
      </c>
      <c r="AE407">
        <v>2.95</v>
      </c>
    </row>
    <row r="408" spans="12:31" ht="15" x14ac:dyDescent="0.2">
      <c r="L408" s="150" t="e">
        <f t="shared" si="83"/>
        <v>#VALUE!</v>
      </c>
      <c r="M408">
        <v>2.96</v>
      </c>
      <c r="N408" s="150" t="e">
        <f t="shared" si="84"/>
        <v>#VALUE!</v>
      </c>
      <c r="O408">
        <v>2.96</v>
      </c>
      <c r="P408" s="150" t="e">
        <f t="shared" si="85"/>
        <v>#VALUE!</v>
      </c>
      <c r="Q408">
        <v>2.96</v>
      </c>
      <c r="R408" s="150" t="e">
        <f t="shared" si="86"/>
        <v>#VALUE!</v>
      </c>
      <c r="S408">
        <v>2.96</v>
      </c>
      <c r="T408" s="150" t="e">
        <f t="shared" si="87"/>
        <v>#VALUE!</v>
      </c>
      <c r="U408">
        <v>2.96</v>
      </c>
      <c r="V408" s="150" t="e">
        <f t="shared" si="88"/>
        <v>#VALUE!</v>
      </c>
      <c r="W408">
        <v>2.96</v>
      </c>
      <c r="X408" s="153" t="e">
        <f t="shared" si="89"/>
        <v>#VALUE!</v>
      </c>
      <c r="Y408">
        <v>2.96</v>
      </c>
      <c r="Z408" s="150" t="e">
        <f t="shared" si="90"/>
        <v>#VALUE!</v>
      </c>
      <c r="AA408">
        <v>2.96</v>
      </c>
      <c r="AB408" s="150" t="e">
        <f t="shared" si="91"/>
        <v>#VALUE!</v>
      </c>
      <c r="AC408">
        <v>2.96</v>
      </c>
      <c r="AD408" s="150" t="e">
        <f t="shared" si="92"/>
        <v>#VALUE!</v>
      </c>
      <c r="AE408">
        <v>2.96</v>
      </c>
    </row>
    <row r="409" spans="12:31" ht="15" x14ac:dyDescent="0.2">
      <c r="L409" s="150" t="e">
        <f t="shared" si="83"/>
        <v>#VALUE!</v>
      </c>
      <c r="M409">
        <v>2.97</v>
      </c>
      <c r="N409" s="150" t="e">
        <f t="shared" si="84"/>
        <v>#VALUE!</v>
      </c>
      <c r="O409">
        <v>2.97</v>
      </c>
      <c r="P409" s="150" t="e">
        <f t="shared" si="85"/>
        <v>#VALUE!</v>
      </c>
      <c r="Q409">
        <v>2.97</v>
      </c>
      <c r="R409" s="150" t="e">
        <f t="shared" si="86"/>
        <v>#VALUE!</v>
      </c>
      <c r="S409">
        <v>2.97</v>
      </c>
      <c r="T409" s="150" t="e">
        <f t="shared" si="87"/>
        <v>#VALUE!</v>
      </c>
      <c r="U409">
        <v>2.97</v>
      </c>
      <c r="V409" s="150" t="e">
        <f t="shared" si="88"/>
        <v>#VALUE!</v>
      </c>
      <c r="W409">
        <v>2.97</v>
      </c>
      <c r="X409" s="153" t="e">
        <f t="shared" si="89"/>
        <v>#VALUE!</v>
      </c>
      <c r="Y409">
        <v>2.97</v>
      </c>
      <c r="Z409" s="150" t="e">
        <f t="shared" si="90"/>
        <v>#VALUE!</v>
      </c>
      <c r="AA409">
        <v>2.97</v>
      </c>
      <c r="AB409" s="150" t="e">
        <f t="shared" si="91"/>
        <v>#VALUE!</v>
      </c>
      <c r="AC409">
        <v>2.97</v>
      </c>
      <c r="AD409" s="150" t="e">
        <f t="shared" si="92"/>
        <v>#VALUE!</v>
      </c>
      <c r="AE409">
        <v>2.97</v>
      </c>
    </row>
    <row r="410" spans="12:31" ht="15" x14ac:dyDescent="0.2">
      <c r="L410" s="150" t="e">
        <f t="shared" si="83"/>
        <v>#VALUE!</v>
      </c>
      <c r="M410">
        <v>2.98</v>
      </c>
      <c r="N410" s="150" t="e">
        <f t="shared" si="84"/>
        <v>#VALUE!</v>
      </c>
      <c r="O410">
        <v>2.98</v>
      </c>
      <c r="P410" s="150" t="e">
        <f t="shared" si="85"/>
        <v>#VALUE!</v>
      </c>
      <c r="Q410">
        <v>2.98</v>
      </c>
      <c r="R410" s="150" t="e">
        <f t="shared" si="86"/>
        <v>#VALUE!</v>
      </c>
      <c r="S410">
        <v>2.98</v>
      </c>
      <c r="T410" s="150" t="e">
        <f t="shared" si="87"/>
        <v>#VALUE!</v>
      </c>
      <c r="U410">
        <v>2.98</v>
      </c>
      <c r="V410" s="150" t="e">
        <f t="shared" si="88"/>
        <v>#VALUE!</v>
      </c>
      <c r="W410">
        <v>2.98</v>
      </c>
      <c r="X410" s="153" t="e">
        <f t="shared" si="89"/>
        <v>#VALUE!</v>
      </c>
      <c r="Y410">
        <v>2.98</v>
      </c>
      <c r="Z410" s="150" t="e">
        <f t="shared" si="90"/>
        <v>#VALUE!</v>
      </c>
      <c r="AA410">
        <v>2.98</v>
      </c>
      <c r="AB410" s="150" t="e">
        <f t="shared" si="91"/>
        <v>#VALUE!</v>
      </c>
      <c r="AC410">
        <v>2.98</v>
      </c>
      <c r="AD410" s="150" t="e">
        <f t="shared" si="92"/>
        <v>#VALUE!</v>
      </c>
      <c r="AE410">
        <v>2.98</v>
      </c>
    </row>
    <row r="411" spans="12:31" ht="15" x14ac:dyDescent="0.2">
      <c r="L411" s="150" t="e">
        <f t="shared" si="83"/>
        <v>#VALUE!</v>
      </c>
      <c r="M411">
        <v>2.99</v>
      </c>
      <c r="N411" s="150" t="e">
        <f t="shared" si="84"/>
        <v>#VALUE!</v>
      </c>
      <c r="O411">
        <v>2.99</v>
      </c>
      <c r="P411" s="150" t="e">
        <f t="shared" si="85"/>
        <v>#VALUE!</v>
      </c>
      <c r="Q411">
        <v>2.99</v>
      </c>
      <c r="R411" s="150" t="e">
        <f t="shared" si="86"/>
        <v>#VALUE!</v>
      </c>
      <c r="S411">
        <v>2.99</v>
      </c>
      <c r="T411" s="150" t="e">
        <f t="shared" si="87"/>
        <v>#VALUE!</v>
      </c>
      <c r="U411">
        <v>2.99</v>
      </c>
      <c r="V411" s="150" t="e">
        <f t="shared" si="88"/>
        <v>#VALUE!</v>
      </c>
      <c r="W411">
        <v>2.99</v>
      </c>
      <c r="X411" s="153" t="e">
        <f t="shared" si="89"/>
        <v>#VALUE!</v>
      </c>
      <c r="Y411">
        <v>2.99</v>
      </c>
      <c r="Z411" s="150" t="e">
        <f t="shared" si="90"/>
        <v>#VALUE!</v>
      </c>
      <c r="AA411">
        <v>2.99</v>
      </c>
      <c r="AB411" s="150" t="e">
        <f t="shared" si="91"/>
        <v>#VALUE!</v>
      </c>
      <c r="AC411">
        <v>2.99</v>
      </c>
      <c r="AD411" s="150" t="e">
        <f t="shared" si="92"/>
        <v>#VALUE!</v>
      </c>
      <c r="AE411">
        <v>2.99</v>
      </c>
    </row>
    <row r="412" spans="12:31" ht="15" x14ac:dyDescent="0.2">
      <c r="L412" s="150" t="e">
        <f t="shared" si="83"/>
        <v>#VALUE!</v>
      </c>
      <c r="M412">
        <v>3</v>
      </c>
      <c r="N412" s="150" t="e">
        <f t="shared" si="84"/>
        <v>#VALUE!</v>
      </c>
      <c r="O412">
        <v>3</v>
      </c>
      <c r="P412" s="150" t="e">
        <f t="shared" si="85"/>
        <v>#VALUE!</v>
      </c>
      <c r="Q412">
        <v>3</v>
      </c>
      <c r="R412" s="150" t="e">
        <f t="shared" si="86"/>
        <v>#VALUE!</v>
      </c>
      <c r="S412">
        <v>3</v>
      </c>
      <c r="T412" s="150" t="e">
        <f t="shared" si="87"/>
        <v>#VALUE!</v>
      </c>
      <c r="U412">
        <v>3</v>
      </c>
      <c r="V412" s="150" t="e">
        <f t="shared" si="88"/>
        <v>#VALUE!</v>
      </c>
      <c r="W412">
        <v>3</v>
      </c>
      <c r="X412" s="153" t="e">
        <f t="shared" si="89"/>
        <v>#VALUE!</v>
      </c>
      <c r="Y412">
        <v>3</v>
      </c>
      <c r="Z412" s="150" t="e">
        <f t="shared" si="90"/>
        <v>#VALUE!</v>
      </c>
      <c r="AA412">
        <v>3</v>
      </c>
      <c r="AB412" s="150" t="e">
        <f t="shared" si="91"/>
        <v>#VALUE!</v>
      </c>
      <c r="AC412">
        <v>3</v>
      </c>
      <c r="AD412" s="150" t="e">
        <f t="shared" si="92"/>
        <v>#VALUE!</v>
      </c>
      <c r="AE412">
        <v>3</v>
      </c>
    </row>
    <row r="413" spans="12:31" ht="15" x14ac:dyDescent="0.2">
      <c r="L413" s="150" t="e">
        <f t="shared" si="83"/>
        <v>#VALUE!</v>
      </c>
      <c r="M413">
        <v>3.01</v>
      </c>
      <c r="N413" s="150" t="e">
        <f t="shared" si="84"/>
        <v>#VALUE!</v>
      </c>
      <c r="O413">
        <v>3.01</v>
      </c>
      <c r="P413" s="150" t="e">
        <f t="shared" si="85"/>
        <v>#VALUE!</v>
      </c>
      <c r="Q413">
        <v>3.01</v>
      </c>
      <c r="R413" s="150" t="e">
        <f t="shared" si="86"/>
        <v>#VALUE!</v>
      </c>
      <c r="S413">
        <v>3.01</v>
      </c>
      <c r="T413" s="150" t="e">
        <f t="shared" si="87"/>
        <v>#VALUE!</v>
      </c>
      <c r="U413">
        <v>3.01</v>
      </c>
      <c r="V413" s="150" t="e">
        <f t="shared" si="88"/>
        <v>#VALUE!</v>
      </c>
      <c r="W413">
        <v>3.01</v>
      </c>
      <c r="X413" s="153" t="e">
        <f t="shared" si="89"/>
        <v>#VALUE!</v>
      </c>
      <c r="Y413">
        <v>3.01</v>
      </c>
      <c r="Z413" s="150" t="e">
        <f t="shared" si="90"/>
        <v>#VALUE!</v>
      </c>
      <c r="AA413">
        <v>3.01</v>
      </c>
      <c r="AB413" s="150" t="e">
        <f t="shared" si="91"/>
        <v>#VALUE!</v>
      </c>
      <c r="AC413">
        <v>3.01</v>
      </c>
      <c r="AD413" s="150" t="e">
        <f t="shared" si="92"/>
        <v>#VALUE!</v>
      </c>
      <c r="AE413">
        <v>3.01</v>
      </c>
    </row>
    <row r="414" spans="12:31" ht="15" x14ac:dyDescent="0.2">
      <c r="L414" s="150" t="e">
        <f t="shared" si="83"/>
        <v>#VALUE!</v>
      </c>
      <c r="M414">
        <v>3.02</v>
      </c>
      <c r="N414" s="150" t="e">
        <f t="shared" si="84"/>
        <v>#VALUE!</v>
      </c>
      <c r="O414">
        <v>3.02</v>
      </c>
      <c r="P414" s="150" t="e">
        <f t="shared" si="85"/>
        <v>#VALUE!</v>
      </c>
      <c r="Q414">
        <v>3.02</v>
      </c>
      <c r="R414" s="150" t="e">
        <f t="shared" si="86"/>
        <v>#VALUE!</v>
      </c>
      <c r="S414">
        <v>3.02</v>
      </c>
      <c r="T414" s="150" t="e">
        <f t="shared" si="87"/>
        <v>#VALUE!</v>
      </c>
      <c r="U414">
        <v>3.02</v>
      </c>
      <c r="V414" s="150" t="e">
        <f t="shared" si="88"/>
        <v>#VALUE!</v>
      </c>
      <c r="W414">
        <v>3.02</v>
      </c>
      <c r="X414" s="153" t="e">
        <f t="shared" si="89"/>
        <v>#VALUE!</v>
      </c>
      <c r="Y414">
        <v>3.02</v>
      </c>
      <c r="Z414" s="150" t="e">
        <f t="shared" si="90"/>
        <v>#VALUE!</v>
      </c>
      <c r="AA414">
        <v>3.02</v>
      </c>
      <c r="AB414" s="150" t="e">
        <f t="shared" si="91"/>
        <v>#VALUE!</v>
      </c>
      <c r="AC414">
        <v>3.02</v>
      </c>
      <c r="AD414" s="150" t="e">
        <f t="shared" si="92"/>
        <v>#VALUE!</v>
      </c>
      <c r="AE414">
        <v>3.02</v>
      </c>
    </row>
    <row r="415" spans="12:31" ht="15" x14ac:dyDescent="0.2">
      <c r="L415" s="150" t="e">
        <f t="shared" si="83"/>
        <v>#VALUE!</v>
      </c>
      <c r="M415">
        <v>3.03</v>
      </c>
      <c r="N415" s="150" t="e">
        <f t="shared" si="84"/>
        <v>#VALUE!</v>
      </c>
      <c r="O415">
        <v>3.03</v>
      </c>
      <c r="P415" s="150" t="e">
        <f t="shared" si="85"/>
        <v>#VALUE!</v>
      </c>
      <c r="Q415">
        <v>3.03</v>
      </c>
      <c r="R415" s="150" t="e">
        <f t="shared" si="86"/>
        <v>#VALUE!</v>
      </c>
      <c r="S415">
        <v>3.03</v>
      </c>
      <c r="T415" s="150" t="e">
        <f t="shared" si="87"/>
        <v>#VALUE!</v>
      </c>
      <c r="U415">
        <v>3.03</v>
      </c>
      <c r="V415" s="150" t="e">
        <f t="shared" si="88"/>
        <v>#VALUE!</v>
      </c>
      <c r="W415">
        <v>3.03</v>
      </c>
      <c r="X415" s="153" t="e">
        <f t="shared" si="89"/>
        <v>#VALUE!</v>
      </c>
      <c r="Y415">
        <v>3.03</v>
      </c>
      <c r="Z415" s="150" t="e">
        <f t="shared" si="90"/>
        <v>#VALUE!</v>
      </c>
      <c r="AA415">
        <v>3.03</v>
      </c>
      <c r="AB415" s="150" t="e">
        <f t="shared" si="91"/>
        <v>#VALUE!</v>
      </c>
      <c r="AC415">
        <v>3.03</v>
      </c>
      <c r="AD415" s="150" t="e">
        <f t="shared" si="92"/>
        <v>#VALUE!</v>
      </c>
      <c r="AE415">
        <v>3.03</v>
      </c>
    </row>
    <row r="416" spans="12:31" ht="15" x14ac:dyDescent="0.2">
      <c r="L416" s="150" t="e">
        <f t="shared" si="83"/>
        <v>#VALUE!</v>
      </c>
      <c r="M416">
        <v>3.04</v>
      </c>
      <c r="N416" s="150" t="e">
        <f t="shared" si="84"/>
        <v>#VALUE!</v>
      </c>
      <c r="O416">
        <v>3.04</v>
      </c>
      <c r="P416" s="150" t="e">
        <f t="shared" si="85"/>
        <v>#VALUE!</v>
      </c>
      <c r="Q416">
        <v>3.04</v>
      </c>
      <c r="R416" s="150" t="e">
        <f t="shared" si="86"/>
        <v>#VALUE!</v>
      </c>
      <c r="S416">
        <v>3.04</v>
      </c>
      <c r="T416" s="150" t="e">
        <f t="shared" si="87"/>
        <v>#VALUE!</v>
      </c>
      <c r="U416">
        <v>3.04</v>
      </c>
      <c r="V416" s="150" t="e">
        <f t="shared" si="88"/>
        <v>#VALUE!</v>
      </c>
      <c r="W416">
        <v>3.04</v>
      </c>
      <c r="X416" s="153" t="e">
        <f t="shared" si="89"/>
        <v>#VALUE!</v>
      </c>
      <c r="Y416">
        <v>3.04</v>
      </c>
      <c r="Z416" s="150" t="e">
        <f t="shared" si="90"/>
        <v>#VALUE!</v>
      </c>
      <c r="AA416">
        <v>3.04</v>
      </c>
      <c r="AB416" s="150" t="e">
        <f t="shared" si="91"/>
        <v>#VALUE!</v>
      </c>
      <c r="AC416">
        <v>3.04</v>
      </c>
      <c r="AD416" s="150" t="e">
        <f t="shared" si="92"/>
        <v>#VALUE!</v>
      </c>
      <c r="AE416">
        <v>3.04</v>
      </c>
    </row>
    <row r="417" spans="12:31" ht="15" x14ac:dyDescent="0.2">
      <c r="L417" s="150" t="e">
        <f t="shared" si="83"/>
        <v>#VALUE!</v>
      </c>
      <c r="M417">
        <v>3.05</v>
      </c>
      <c r="N417" s="150" t="e">
        <f t="shared" si="84"/>
        <v>#VALUE!</v>
      </c>
      <c r="O417">
        <v>3.05</v>
      </c>
      <c r="P417" s="150" t="e">
        <f t="shared" si="85"/>
        <v>#VALUE!</v>
      </c>
      <c r="Q417">
        <v>3.05</v>
      </c>
      <c r="R417" s="150" t="e">
        <f t="shared" si="86"/>
        <v>#VALUE!</v>
      </c>
      <c r="S417">
        <v>3.05</v>
      </c>
      <c r="T417" s="150" t="e">
        <f t="shared" si="87"/>
        <v>#VALUE!</v>
      </c>
      <c r="U417">
        <v>3.05</v>
      </c>
      <c r="V417" s="150" t="e">
        <f t="shared" si="88"/>
        <v>#VALUE!</v>
      </c>
      <c r="W417">
        <v>3.05</v>
      </c>
      <c r="X417" s="153" t="e">
        <f t="shared" si="89"/>
        <v>#VALUE!</v>
      </c>
      <c r="Y417">
        <v>3.05</v>
      </c>
      <c r="Z417" s="150" t="e">
        <f t="shared" si="90"/>
        <v>#VALUE!</v>
      </c>
      <c r="AA417">
        <v>3.05</v>
      </c>
      <c r="AB417" s="150" t="e">
        <f t="shared" si="91"/>
        <v>#VALUE!</v>
      </c>
      <c r="AC417">
        <v>3.05</v>
      </c>
      <c r="AD417" s="150" t="e">
        <f t="shared" si="92"/>
        <v>#VALUE!</v>
      </c>
      <c r="AE417">
        <v>3.05</v>
      </c>
    </row>
    <row r="418" spans="12:31" ht="15" x14ac:dyDescent="0.2">
      <c r="L418" s="150" t="e">
        <f t="shared" si="83"/>
        <v>#VALUE!</v>
      </c>
      <c r="M418">
        <v>3.06</v>
      </c>
      <c r="N418" s="150" t="e">
        <f t="shared" si="84"/>
        <v>#VALUE!</v>
      </c>
      <c r="O418">
        <v>3.06</v>
      </c>
      <c r="P418" s="150" t="e">
        <f t="shared" si="85"/>
        <v>#VALUE!</v>
      </c>
      <c r="Q418">
        <v>3.06</v>
      </c>
      <c r="R418" s="150" t="e">
        <f t="shared" si="86"/>
        <v>#VALUE!</v>
      </c>
      <c r="S418">
        <v>3.06</v>
      </c>
      <c r="T418" s="150" t="e">
        <f t="shared" si="87"/>
        <v>#VALUE!</v>
      </c>
      <c r="U418">
        <v>3.06</v>
      </c>
      <c r="V418" s="150" t="e">
        <f t="shared" si="88"/>
        <v>#VALUE!</v>
      </c>
      <c r="W418">
        <v>3.06</v>
      </c>
      <c r="X418" s="153" t="e">
        <f t="shared" si="89"/>
        <v>#VALUE!</v>
      </c>
      <c r="Y418">
        <v>3.06</v>
      </c>
      <c r="Z418" s="150" t="e">
        <f t="shared" si="90"/>
        <v>#VALUE!</v>
      </c>
      <c r="AA418">
        <v>3.06</v>
      </c>
      <c r="AB418" s="150" t="e">
        <f t="shared" si="91"/>
        <v>#VALUE!</v>
      </c>
      <c r="AC418">
        <v>3.06</v>
      </c>
      <c r="AD418" s="150" t="e">
        <f t="shared" si="92"/>
        <v>#VALUE!</v>
      </c>
      <c r="AE418">
        <v>3.06</v>
      </c>
    </row>
    <row r="419" spans="12:31" ht="15" x14ac:dyDescent="0.2">
      <c r="L419" s="150" t="e">
        <f t="shared" si="83"/>
        <v>#VALUE!</v>
      </c>
      <c r="M419">
        <v>3.07</v>
      </c>
      <c r="N419" s="150" t="e">
        <f t="shared" si="84"/>
        <v>#VALUE!</v>
      </c>
      <c r="O419">
        <v>3.07</v>
      </c>
      <c r="P419" s="150" t="e">
        <f t="shared" si="85"/>
        <v>#VALUE!</v>
      </c>
      <c r="Q419">
        <v>3.07</v>
      </c>
      <c r="R419" s="150" t="e">
        <f t="shared" si="86"/>
        <v>#VALUE!</v>
      </c>
      <c r="S419">
        <v>3.07</v>
      </c>
      <c r="T419" s="150" t="e">
        <f t="shared" si="87"/>
        <v>#VALUE!</v>
      </c>
      <c r="U419">
        <v>3.07</v>
      </c>
      <c r="V419" s="150" t="e">
        <f t="shared" si="88"/>
        <v>#VALUE!</v>
      </c>
      <c r="W419">
        <v>3.07</v>
      </c>
      <c r="X419" s="153" t="e">
        <f t="shared" si="89"/>
        <v>#VALUE!</v>
      </c>
      <c r="Y419">
        <v>3.07</v>
      </c>
      <c r="Z419" s="150" t="e">
        <f t="shared" si="90"/>
        <v>#VALUE!</v>
      </c>
      <c r="AA419">
        <v>3.07</v>
      </c>
      <c r="AB419" s="150" t="e">
        <f t="shared" si="91"/>
        <v>#VALUE!</v>
      </c>
      <c r="AC419">
        <v>3.07</v>
      </c>
      <c r="AD419" s="150" t="e">
        <f t="shared" si="92"/>
        <v>#VALUE!</v>
      </c>
      <c r="AE419">
        <v>3.07</v>
      </c>
    </row>
    <row r="420" spans="12:31" ht="15" x14ac:dyDescent="0.2">
      <c r="L420" s="150" t="e">
        <f t="shared" si="83"/>
        <v>#VALUE!</v>
      </c>
      <c r="M420">
        <v>3.08</v>
      </c>
      <c r="N420" s="150" t="e">
        <f t="shared" si="84"/>
        <v>#VALUE!</v>
      </c>
      <c r="O420">
        <v>3.08</v>
      </c>
      <c r="P420" s="150" t="e">
        <f t="shared" si="85"/>
        <v>#VALUE!</v>
      </c>
      <c r="Q420">
        <v>3.08</v>
      </c>
      <c r="R420" s="150" t="e">
        <f t="shared" si="86"/>
        <v>#VALUE!</v>
      </c>
      <c r="S420">
        <v>3.08</v>
      </c>
      <c r="T420" s="150" t="e">
        <f t="shared" si="87"/>
        <v>#VALUE!</v>
      </c>
      <c r="U420">
        <v>3.08</v>
      </c>
      <c r="V420" s="150" t="e">
        <f t="shared" si="88"/>
        <v>#VALUE!</v>
      </c>
      <c r="W420">
        <v>3.08</v>
      </c>
      <c r="X420" s="153" t="e">
        <f t="shared" si="89"/>
        <v>#VALUE!</v>
      </c>
      <c r="Y420">
        <v>3.08</v>
      </c>
      <c r="Z420" s="150" t="e">
        <f t="shared" si="90"/>
        <v>#VALUE!</v>
      </c>
      <c r="AA420">
        <v>3.08</v>
      </c>
      <c r="AB420" s="150" t="e">
        <f t="shared" si="91"/>
        <v>#VALUE!</v>
      </c>
      <c r="AC420">
        <v>3.08</v>
      </c>
      <c r="AD420" s="150" t="e">
        <f t="shared" si="92"/>
        <v>#VALUE!</v>
      </c>
      <c r="AE420">
        <v>3.08</v>
      </c>
    </row>
    <row r="421" spans="12:31" ht="15" x14ac:dyDescent="0.2">
      <c r="L421" s="150" t="e">
        <f t="shared" si="83"/>
        <v>#VALUE!</v>
      </c>
      <c r="M421">
        <v>3.09</v>
      </c>
      <c r="N421" s="150" t="e">
        <f t="shared" si="84"/>
        <v>#VALUE!</v>
      </c>
      <c r="O421">
        <v>3.09</v>
      </c>
      <c r="P421" s="150" t="e">
        <f t="shared" si="85"/>
        <v>#VALUE!</v>
      </c>
      <c r="Q421">
        <v>3.09</v>
      </c>
      <c r="R421" s="150" t="e">
        <f t="shared" si="86"/>
        <v>#VALUE!</v>
      </c>
      <c r="S421">
        <v>3.09</v>
      </c>
      <c r="T421" s="150" t="e">
        <f t="shared" si="87"/>
        <v>#VALUE!</v>
      </c>
      <c r="U421">
        <v>3.09</v>
      </c>
      <c r="V421" s="150" t="e">
        <f t="shared" si="88"/>
        <v>#VALUE!</v>
      </c>
      <c r="W421">
        <v>3.09</v>
      </c>
      <c r="X421" s="153" t="e">
        <f t="shared" si="89"/>
        <v>#VALUE!</v>
      </c>
      <c r="Y421">
        <v>3.09</v>
      </c>
      <c r="Z421" s="150" t="e">
        <f t="shared" si="90"/>
        <v>#VALUE!</v>
      </c>
      <c r="AA421">
        <v>3.09</v>
      </c>
      <c r="AB421" s="150" t="e">
        <f t="shared" si="91"/>
        <v>#VALUE!</v>
      </c>
      <c r="AC421">
        <v>3.09</v>
      </c>
      <c r="AD421" s="150" t="e">
        <f t="shared" si="92"/>
        <v>#VALUE!</v>
      </c>
      <c r="AE421">
        <v>3.09</v>
      </c>
    </row>
    <row r="422" spans="12:31" ht="15" x14ac:dyDescent="0.2">
      <c r="L422" s="150" t="e">
        <f t="shared" si="83"/>
        <v>#VALUE!</v>
      </c>
      <c r="M422">
        <v>3.1</v>
      </c>
      <c r="N422" s="150" t="e">
        <f t="shared" si="84"/>
        <v>#VALUE!</v>
      </c>
      <c r="O422">
        <v>3.1</v>
      </c>
      <c r="P422" s="150" t="e">
        <f t="shared" si="85"/>
        <v>#VALUE!</v>
      </c>
      <c r="Q422">
        <v>3.1</v>
      </c>
      <c r="R422" s="150" t="e">
        <f t="shared" si="86"/>
        <v>#VALUE!</v>
      </c>
      <c r="S422">
        <v>3.1</v>
      </c>
      <c r="T422" s="150" t="e">
        <f t="shared" si="87"/>
        <v>#VALUE!</v>
      </c>
      <c r="U422">
        <v>3.1</v>
      </c>
      <c r="V422" s="150" t="e">
        <f t="shared" si="88"/>
        <v>#VALUE!</v>
      </c>
      <c r="W422">
        <v>3.1</v>
      </c>
      <c r="X422" s="153" t="e">
        <f t="shared" si="89"/>
        <v>#VALUE!</v>
      </c>
      <c r="Y422">
        <v>3.1</v>
      </c>
      <c r="Z422" s="150" t="e">
        <f t="shared" si="90"/>
        <v>#VALUE!</v>
      </c>
      <c r="AA422">
        <v>3.1</v>
      </c>
      <c r="AB422" s="150" t="e">
        <f t="shared" si="91"/>
        <v>#VALUE!</v>
      </c>
      <c r="AC422">
        <v>3.1</v>
      </c>
      <c r="AD422" s="150" t="e">
        <f t="shared" si="92"/>
        <v>#VALUE!</v>
      </c>
      <c r="AE422">
        <v>3.1</v>
      </c>
    </row>
    <row r="423" spans="12:31" ht="15" x14ac:dyDescent="0.2">
      <c r="L423" s="150" t="e">
        <f t="shared" si="83"/>
        <v>#VALUE!</v>
      </c>
      <c r="M423">
        <v>3.11</v>
      </c>
      <c r="N423" s="150" t="e">
        <f t="shared" si="84"/>
        <v>#VALUE!</v>
      </c>
      <c r="O423">
        <v>3.11</v>
      </c>
      <c r="P423" s="150" t="e">
        <f t="shared" si="85"/>
        <v>#VALUE!</v>
      </c>
      <c r="Q423">
        <v>3.11</v>
      </c>
      <c r="R423" s="150" t="e">
        <f t="shared" si="86"/>
        <v>#VALUE!</v>
      </c>
      <c r="S423">
        <v>3.11</v>
      </c>
      <c r="T423" s="150" t="e">
        <f t="shared" si="87"/>
        <v>#VALUE!</v>
      </c>
      <c r="U423">
        <v>3.11</v>
      </c>
      <c r="V423" s="150" t="e">
        <f t="shared" si="88"/>
        <v>#VALUE!</v>
      </c>
      <c r="W423">
        <v>3.11</v>
      </c>
      <c r="X423" s="153" t="e">
        <f t="shared" si="89"/>
        <v>#VALUE!</v>
      </c>
      <c r="Y423">
        <v>3.11</v>
      </c>
      <c r="Z423" s="150" t="e">
        <f t="shared" si="90"/>
        <v>#VALUE!</v>
      </c>
      <c r="AA423">
        <v>3.11</v>
      </c>
      <c r="AB423" s="150" t="e">
        <f t="shared" si="91"/>
        <v>#VALUE!</v>
      </c>
      <c r="AC423">
        <v>3.11</v>
      </c>
      <c r="AD423" s="150" t="e">
        <f t="shared" si="92"/>
        <v>#VALUE!</v>
      </c>
      <c r="AE423">
        <v>3.11</v>
      </c>
    </row>
    <row r="424" spans="12:31" ht="15" x14ac:dyDescent="0.2">
      <c r="L424" s="150" t="e">
        <f t="shared" si="83"/>
        <v>#VALUE!</v>
      </c>
      <c r="M424">
        <v>3.12</v>
      </c>
      <c r="N424" s="150" t="e">
        <f t="shared" si="84"/>
        <v>#VALUE!</v>
      </c>
      <c r="O424">
        <v>3.12</v>
      </c>
      <c r="P424" s="150" t="e">
        <f t="shared" si="85"/>
        <v>#VALUE!</v>
      </c>
      <c r="Q424">
        <v>3.12</v>
      </c>
      <c r="R424" s="150" t="e">
        <f t="shared" si="86"/>
        <v>#VALUE!</v>
      </c>
      <c r="S424">
        <v>3.12</v>
      </c>
      <c r="T424" s="150" t="e">
        <f t="shared" si="87"/>
        <v>#VALUE!</v>
      </c>
      <c r="U424">
        <v>3.12</v>
      </c>
      <c r="V424" s="150" t="e">
        <f t="shared" si="88"/>
        <v>#VALUE!</v>
      </c>
      <c r="W424">
        <v>3.12</v>
      </c>
      <c r="X424" s="153" t="e">
        <f t="shared" si="89"/>
        <v>#VALUE!</v>
      </c>
      <c r="Y424">
        <v>3.12</v>
      </c>
      <c r="Z424" s="150" t="e">
        <f t="shared" si="90"/>
        <v>#VALUE!</v>
      </c>
      <c r="AA424">
        <v>3.12</v>
      </c>
      <c r="AB424" s="150" t="e">
        <f t="shared" si="91"/>
        <v>#VALUE!</v>
      </c>
      <c r="AC424">
        <v>3.12</v>
      </c>
      <c r="AD424" s="150" t="e">
        <f t="shared" si="92"/>
        <v>#VALUE!</v>
      </c>
      <c r="AE424">
        <v>3.12</v>
      </c>
    </row>
    <row r="425" spans="12:31" ht="15" x14ac:dyDescent="0.2">
      <c r="L425" s="150" t="e">
        <f t="shared" si="83"/>
        <v>#VALUE!</v>
      </c>
      <c r="M425">
        <v>3.13</v>
      </c>
      <c r="N425" s="150" t="e">
        <f t="shared" si="84"/>
        <v>#VALUE!</v>
      </c>
      <c r="O425">
        <v>3.13</v>
      </c>
      <c r="P425" s="150" t="e">
        <f t="shared" si="85"/>
        <v>#VALUE!</v>
      </c>
      <c r="Q425">
        <v>3.13</v>
      </c>
      <c r="R425" s="150" t="e">
        <f t="shared" si="86"/>
        <v>#VALUE!</v>
      </c>
      <c r="S425">
        <v>3.13</v>
      </c>
      <c r="T425" s="150" t="e">
        <f t="shared" si="87"/>
        <v>#VALUE!</v>
      </c>
      <c r="U425">
        <v>3.13</v>
      </c>
      <c r="V425" s="150" t="e">
        <f t="shared" si="88"/>
        <v>#VALUE!</v>
      </c>
      <c r="W425">
        <v>3.13</v>
      </c>
      <c r="X425" s="153" t="e">
        <f t="shared" si="89"/>
        <v>#VALUE!</v>
      </c>
      <c r="Y425">
        <v>3.13</v>
      </c>
      <c r="Z425" s="150" t="e">
        <f t="shared" si="90"/>
        <v>#VALUE!</v>
      </c>
      <c r="AA425">
        <v>3.13</v>
      </c>
      <c r="AB425" s="150" t="e">
        <f t="shared" si="91"/>
        <v>#VALUE!</v>
      </c>
      <c r="AC425">
        <v>3.13</v>
      </c>
      <c r="AD425" s="150" t="e">
        <f t="shared" si="92"/>
        <v>#VALUE!</v>
      </c>
      <c r="AE425">
        <v>3.13</v>
      </c>
    </row>
    <row r="426" spans="12:31" ht="15" x14ac:dyDescent="0.2">
      <c r="L426" s="150" t="e">
        <f t="shared" si="83"/>
        <v>#VALUE!</v>
      </c>
      <c r="M426">
        <v>3.14</v>
      </c>
      <c r="N426" s="150" t="e">
        <f t="shared" si="84"/>
        <v>#VALUE!</v>
      </c>
      <c r="O426">
        <v>3.14</v>
      </c>
      <c r="P426" s="150" t="e">
        <f t="shared" si="85"/>
        <v>#VALUE!</v>
      </c>
      <c r="Q426">
        <v>3.14</v>
      </c>
      <c r="R426" s="150" t="e">
        <f t="shared" si="86"/>
        <v>#VALUE!</v>
      </c>
      <c r="S426">
        <v>3.14</v>
      </c>
      <c r="T426" s="150" t="e">
        <f t="shared" si="87"/>
        <v>#VALUE!</v>
      </c>
      <c r="U426">
        <v>3.14</v>
      </c>
      <c r="V426" s="150" t="e">
        <f t="shared" si="88"/>
        <v>#VALUE!</v>
      </c>
      <c r="W426">
        <v>3.14</v>
      </c>
      <c r="X426" s="153" t="e">
        <f t="shared" si="89"/>
        <v>#VALUE!</v>
      </c>
      <c r="Y426">
        <v>3.14</v>
      </c>
      <c r="Z426" s="150" t="e">
        <f t="shared" si="90"/>
        <v>#VALUE!</v>
      </c>
      <c r="AA426">
        <v>3.14</v>
      </c>
      <c r="AB426" s="150" t="e">
        <f t="shared" si="91"/>
        <v>#VALUE!</v>
      </c>
      <c r="AC426">
        <v>3.14</v>
      </c>
      <c r="AD426" s="150" t="e">
        <f t="shared" si="92"/>
        <v>#VALUE!</v>
      </c>
      <c r="AE426">
        <v>3.14</v>
      </c>
    </row>
    <row r="427" spans="12:31" ht="15" x14ac:dyDescent="0.2">
      <c r="L427" s="150" t="e">
        <f t="shared" si="83"/>
        <v>#VALUE!</v>
      </c>
      <c r="M427">
        <v>3.15</v>
      </c>
      <c r="N427" s="150" t="e">
        <f t="shared" si="84"/>
        <v>#VALUE!</v>
      </c>
      <c r="O427">
        <v>3.15</v>
      </c>
      <c r="P427" s="150" t="e">
        <f t="shared" si="85"/>
        <v>#VALUE!</v>
      </c>
      <c r="Q427">
        <v>3.15</v>
      </c>
      <c r="R427" s="150" t="e">
        <f t="shared" si="86"/>
        <v>#VALUE!</v>
      </c>
      <c r="S427">
        <v>3.15</v>
      </c>
      <c r="T427" s="150" t="e">
        <f t="shared" si="87"/>
        <v>#VALUE!</v>
      </c>
      <c r="U427">
        <v>3.15</v>
      </c>
      <c r="V427" s="150" t="e">
        <f t="shared" si="88"/>
        <v>#VALUE!</v>
      </c>
      <c r="W427">
        <v>3.15</v>
      </c>
      <c r="X427" s="153" t="e">
        <f t="shared" si="89"/>
        <v>#VALUE!</v>
      </c>
      <c r="Y427">
        <v>3.15</v>
      </c>
      <c r="Z427" s="150" t="e">
        <f t="shared" si="90"/>
        <v>#VALUE!</v>
      </c>
      <c r="AA427">
        <v>3.15</v>
      </c>
      <c r="AB427" s="150" t="e">
        <f t="shared" si="91"/>
        <v>#VALUE!</v>
      </c>
      <c r="AC427">
        <v>3.15</v>
      </c>
      <c r="AD427" s="150" t="e">
        <f t="shared" si="92"/>
        <v>#VALUE!</v>
      </c>
      <c r="AE427">
        <v>3.15</v>
      </c>
    </row>
    <row r="428" spans="12:31" ht="15" x14ac:dyDescent="0.2">
      <c r="L428" s="150" t="e">
        <f t="shared" si="83"/>
        <v>#VALUE!</v>
      </c>
      <c r="M428">
        <v>3.16</v>
      </c>
      <c r="N428" s="150" t="e">
        <f t="shared" si="84"/>
        <v>#VALUE!</v>
      </c>
      <c r="O428">
        <v>3.16</v>
      </c>
      <c r="P428" s="150" t="e">
        <f t="shared" si="85"/>
        <v>#VALUE!</v>
      </c>
      <c r="Q428">
        <v>3.16</v>
      </c>
      <c r="R428" s="150" t="e">
        <f t="shared" si="86"/>
        <v>#VALUE!</v>
      </c>
      <c r="S428">
        <v>3.16</v>
      </c>
      <c r="T428" s="150" t="e">
        <f t="shared" si="87"/>
        <v>#VALUE!</v>
      </c>
      <c r="U428">
        <v>3.16</v>
      </c>
      <c r="V428" s="150" t="e">
        <f t="shared" si="88"/>
        <v>#VALUE!</v>
      </c>
      <c r="W428">
        <v>3.16</v>
      </c>
      <c r="X428" s="153" t="e">
        <f t="shared" si="89"/>
        <v>#VALUE!</v>
      </c>
      <c r="Y428">
        <v>3.16</v>
      </c>
      <c r="Z428" s="150" t="e">
        <f t="shared" si="90"/>
        <v>#VALUE!</v>
      </c>
      <c r="AA428">
        <v>3.16</v>
      </c>
      <c r="AB428" s="150" t="e">
        <f t="shared" si="91"/>
        <v>#VALUE!</v>
      </c>
      <c r="AC428">
        <v>3.16</v>
      </c>
      <c r="AD428" s="150" t="e">
        <f t="shared" si="92"/>
        <v>#VALUE!</v>
      </c>
      <c r="AE428">
        <v>3.16</v>
      </c>
    </row>
    <row r="429" spans="12:31" ht="15" x14ac:dyDescent="0.2">
      <c r="L429" s="150" t="e">
        <f t="shared" si="83"/>
        <v>#VALUE!</v>
      </c>
      <c r="M429">
        <v>3.17</v>
      </c>
      <c r="N429" s="150" t="e">
        <f t="shared" si="84"/>
        <v>#VALUE!</v>
      </c>
      <c r="O429">
        <v>3.17</v>
      </c>
      <c r="P429" s="150" t="e">
        <f t="shared" si="85"/>
        <v>#VALUE!</v>
      </c>
      <c r="Q429">
        <v>3.17</v>
      </c>
      <c r="R429" s="150" t="e">
        <f t="shared" si="86"/>
        <v>#VALUE!</v>
      </c>
      <c r="S429">
        <v>3.17</v>
      </c>
      <c r="T429" s="150" t="e">
        <f t="shared" si="87"/>
        <v>#VALUE!</v>
      </c>
      <c r="U429">
        <v>3.17</v>
      </c>
      <c r="V429" s="150" t="e">
        <f t="shared" si="88"/>
        <v>#VALUE!</v>
      </c>
      <c r="W429">
        <v>3.17</v>
      </c>
      <c r="X429" s="153" t="e">
        <f t="shared" si="89"/>
        <v>#VALUE!</v>
      </c>
      <c r="Y429">
        <v>3.17</v>
      </c>
      <c r="Z429" s="150" t="e">
        <f t="shared" si="90"/>
        <v>#VALUE!</v>
      </c>
      <c r="AA429">
        <v>3.17</v>
      </c>
      <c r="AB429" s="150" t="e">
        <f t="shared" si="91"/>
        <v>#VALUE!</v>
      </c>
      <c r="AC429">
        <v>3.17</v>
      </c>
      <c r="AD429" s="150" t="e">
        <f t="shared" si="92"/>
        <v>#VALUE!</v>
      </c>
      <c r="AE429">
        <v>3.17</v>
      </c>
    </row>
    <row r="430" spans="12:31" ht="15" x14ac:dyDescent="0.2">
      <c r="L430" s="150" t="e">
        <f t="shared" si="83"/>
        <v>#VALUE!</v>
      </c>
      <c r="M430">
        <v>3.18</v>
      </c>
      <c r="N430" s="150" t="e">
        <f t="shared" si="84"/>
        <v>#VALUE!</v>
      </c>
      <c r="O430">
        <v>3.18</v>
      </c>
      <c r="P430" s="150" t="e">
        <f t="shared" si="85"/>
        <v>#VALUE!</v>
      </c>
      <c r="Q430">
        <v>3.18</v>
      </c>
      <c r="R430" s="150" t="e">
        <f t="shared" si="86"/>
        <v>#VALUE!</v>
      </c>
      <c r="S430">
        <v>3.18</v>
      </c>
      <c r="T430" s="150" t="e">
        <f t="shared" si="87"/>
        <v>#VALUE!</v>
      </c>
      <c r="U430">
        <v>3.18</v>
      </c>
      <c r="V430" s="150" t="e">
        <f t="shared" si="88"/>
        <v>#VALUE!</v>
      </c>
      <c r="W430">
        <v>3.18</v>
      </c>
      <c r="X430" s="153" t="e">
        <f t="shared" si="89"/>
        <v>#VALUE!</v>
      </c>
      <c r="Y430">
        <v>3.18</v>
      </c>
      <c r="Z430" s="150" t="e">
        <f t="shared" si="90"/>
        <v>#VALUE!</v>
      </c>
      <c r="AA430">
        <v>3.18</v>
      </c>
      <c r="AB430" s="150" t="e">
        <f t="shared" si="91"/>
        <v>#VALUE!</v>
      </c>
      <c r="AC430">
        <v>3.18</v>
      </c>
      <c r="AD430" s="150" t="e">
        <f t="shared" si="92"/>
        <v>#VALUE!</v>
      </c>
      <c r="AE430">
        <v>3.18</v>
      </c>
    </row>
    <row r="431" spans="12:31" ht="15" x14ac:dyDescent="0.2">
      <c r="L431" s="150" t="e">
        <f t="shared" si="83"/>
        <v>#VALUE!</v>
      </c>
      <c r="M431">
        <v>3.19</v>
      </c>
      <c r="N431" s="150" t="e">
        <f t="shared" si="84"/>
        <v>#VALUE!</v>
      </c>
      <c r="O431">
        <v>3.19</v>
      </c>
      <c r="P431" s="150" t="e">
        <f t="shared" si="85"/>
        <v>#VALUE!</v>
      </c>
      <c r="Q431">
        <v>3.19</v>
      </c>
      <c r="R431" s="150" t="e">
        <f t="shared" si="86"/>
        <v>#VALUE!</v>
      </c>
      <c r="S431">
        <v>3.19</v>
      </c>
      <c r="T431" s="150" t="e">
        <f t="shared" si="87"/>
        <v>#VALUE!</v>
      </c>
      <c r="U431">
        <v>3.19</v>
      </c>
      <c r="V431" s="150" t="e">
        <f t="shared" si="88"/>
        <v>#VALUE!</v>
      </c>
      <c r="W431">
        <v>3.19</v>
      </c>
      <c r="X431" s="153" t="e">
        <f t="shared" si="89"/>
        <v>#VALUE!</v>
      </c>
      <c r="Y431">
        <v>3.19</v>
      </c>
      <c r="Z431" s="150" t="e">
        <f t="shared" si="90"/>
        <v>#VALUE!</v>
      </c>
      <c r="AA431">
        <v>3.19</v>
      </c>
      <c r="AB431" s="150" t="e">
        <f t="shared" si="91"/>
        <v>#VALUE!</v>
      </c>
      <c r="AC431">
        <v>3.19</v>
      </c>
      <c r="AD431" s="150" t="e">
        <f t="shared" si="92"/>
        <v>#VALUE!</v>
      </c>
      <c r="AE431">
        <v>3.19</v>
      </c>
    </row>
    <row r="432" spans="12:31" ht="15" x14ac:dyDescent="0.2">
      <c r="L432" s="150" t="e">
        <f t="shared" si="83"/>
        <v>#VALUE!</v>
      </c>
      <c r="M432">
        <v>3.2</v>
      </c>
      <c r="N432" s="150" t="e">
        <f t="shared" si="84"/>
        <v>#VALUE!</v>
      </c>
      <c r="O432">
        <v>3.2</v>
      </c>
      <c r="P432" s="150" t="e">
        <f t="shared" si="85"/>
        <v>#VALUE!</v>
      </c>
      <c r="Q432">
        <v>3.2</v>
      </c>
      <c r="R432" s="150" t="e">
        <f t="shared" si="86"/>
        <v>#VALUE!</v>
      </c>
      <c r="S432">
        <v>3.2</v>
      </c>
      <c r="T432" s="150" t="e">
        <f t="shared" si="87"/>
        <v>#VALUE!</v>
      </c>
      <c r="U432">
        <v>3.2</v>
      </c>
      <c r="V432" s="150" t="e">
        <f t="shared" si="88"/>
        <v>#VALUE!</v>
      </c>
      <c r="W432">
        <v>3.2</v>
      </c>
      <c r="X432" s="153" t="e">
        <f t="shared" si="89"/>
        <v>#VALUE!</v>
      </c>
      <c r="Y432">
        <v>3.2</v>
      </c>
      <c r="Z432" s="150" t="e">
        <f t="shared" si="90"/>
        <v>#VALUE!</v>
      </c>
      <c r="AA432">
        <v>3.2</v>
      </c>
      <c r="AB432" s="150" t="e">
        <f t="shared" si="91"/>
        <v>#VALUE!</v>
      </c>
      <c r="AC432">
        <v>3.2</v>
      </c>
      <c r="AD432" s="150" t="e">
        <f t="shared" si="92"/>
        <v>#VALUE!</v>
      </c>
      <c r="AE432">
        <v>3.2</v>
      </c>
    </row>
    <row r="433" spans="12:31" ht="15" x14ac:dyDescent="0.2">
      <c r="L433" s="150" t="e">
        <f t="shared" ref="L433:L496" si="93">((1.486/$D$33)*((((PI()*($D$46/12)^2)/4)-((($D$46/12)/2)^2*((2*ACOS(((($D$46/12)/2)-(($D$46/12)-(M433/12)))/(($D$46/12)/2)))-SIN(2*ACOS(((($D$46/12)/2)-(($D$46/12)-(M433/12)))/(($D$46/12)/2))))/2))/((PI()*($D$46/12))-((2*ACOS(((($D$46/12)/2)-(($D$46/12)-(M433/12)))/(($D$46/12)/2)))*(($D$46/12)/2))))^(2/3)*$H$17^0.5)*(((PI()*($D$46/12)^2)/4)-((($D$46/12)/2)^2*((2*ACOS(((($D$46/12)/2)-(($D$46/12)-(M433/12)))/(($D$46/12)/2)))-SIN(2*ACOS(((($D$46/12)/2)-(($D$46/12)-(M433/12)))/(($D$46/12)/2))))/2))</f>
        <v>#VALUE!</v>
      </c>
      <c r="M433">
        <v>3.21</v>
      </c>
      <c r="N433" s="150" t="e">
        <f t="shared" ref="N433:N496" si="94">((1.486/$D$34)*((((PI()*($D$47/12)^2)/4)-((($D$47/12)/2)^2*((2*ACOS(((($D$47/12)/2)-(($D$47/12)-(O433/12)))/(($D$47/12)/2)))-SIN(2*ACOS(((($D$47/12)/2)-(($D$47/12)-(O433/12)))/(($D$47/12)/2))))/2))/((PI()*($D$47/12))-((2*ACOS(((($D$47/12)/2)-(($D$47/12)-(O433/12)))/(($D$47/12)/2)))*(($D$47/12)/2))))^(2/3)*$H$18^0.5)*(((PI()*($D$47/12)^2)/4)-((($D$47/12)/2)^2*((2*ACOS(((($D$47/12)/2)-(($D$47/12)-(O433/12)))/(($D$47/12)/2)))-SIN(2*ACOS(((($D$47/12)/2)-(($D$47/12)-(O433/12)))/(($D$47/12)/2))))/2))</f>
        <v>#VALUE!</v>
      </c>
      <c r="O433">
        <v>3.21</v>
      </c>
      <c r="P433" s="150" t="e">
        <f t="shared" ref="P433:P496" si="95">((1.486/$D$35)*((((PI()*($D$48/12)^2)/4)-((($D$48/12)/2)^2*((2*ACOS(((($D$48/12)/2)-(($D$48/12)-(Q433/12)))/(($D$48/12)/2)))-SIN(2*ACOS(((($D$48/12)/2)-(($D$48/12)-(Q433/12)))/(($D$48/12)/2))))/2))/((PI()*($D$48/12))-((2*ACOS(((($D$48/12)/2)-(($D$48/12)-(Q433/12)))/(($D$48/12)/2)))*(($D$48/12)/2))))^(2/3)*$H$19^0.5)*(((PI()*($D$48/12)^2)/4)-((($D$48/12)/2)^2*((2*ACOS(((($D$48/12)/2)-(($D$48/12)-(Q433/12)))/(($D$48/12)/2)))-SIN(2*ACOS(((($D$48/12)/2)-(($D$48/12)-(Q433/12)))/(($D$48/12)/2))))/2))</f>
        <v>#VALUE!</v>
      </c>
      <c r="Q433">
        <v>3.21</v>
      </c>
      <c r="R433" s="150" t="e">
        <f t="shared" ref="R433:R496" si="96">((1.486/$D$36)*((((PI()*($D$49/12)^2)/4)-((($D$49/12)/2)^2*((2*ACOS(((($D$49/12)/2)-(($D$49/12)-(S433/12)))/(($D$49/12)/2)))-SIN(2*ACOS(((($D$49/12)/2)-(($D$49/12)-(S433/12)))/(($D$49/12)/2))))/2))/((PI()*($D$49/12))-((2*ACOS(((($D$49/12)/2)-(($D$49/12)-(S433/12)))/(($D$49/12)/2)))*(($D$49/12)/2))))^(2/3)*$H$20^0.5)*(((PI()*($D$49/12)^2)/4)-((($D$49/12)/2)^2*((2*ACOS(((($D$49/12)/2)-(($D$49/12)-(S433/12)))/(($D$49/12)/2)))-SIN(2*ACOS(((($D$49/12)/2)-(($D$49/12)-(S433/12)))/(($D$49/12)/2))))/2))</f>
        <v>#VALUE!</v>
      </c>
      <c r="S433">
        <v>3.21</v>
      </c>
      <c r="T433" s="150" t="e">
        <f t="shared" ref="T433:T496" si="97">((1.486/$D$37)*((((PI()*($D$50/12)^2)/4)-((($D$50/12)/2)^2*((2*ACOS(((($D$50/12)/2)-(($D$50/12)-(U433/12)))/(($D$50/12)/2)))-SIN(2*ACOS(((($D$50/12)/2)-(($D$50/12)-(U433/12)))/(($D$50/12)/2))))/2))/((PI()*($D$50/12))-((2*ACOS(((($D$50/12)/2)-(($D$50/12)-(U433/12)))/(($D$50/12)/2)))*(($D$50/12)/2))))^(2/3)*$H$21^0.5)*(((PI()*($D$50/12)^2)/4)-((($D$50/12)/2)^2*((2*ACOS(((($D$50/12)/2)-(($D$50/12)-(U433/12)))/(($D$50/12)/2)))-SIN(2*ACOS(((($D$50/12)/2)-(($D$50/12)-(U433/12)))/(($D$50/12)/2))))/2))</f>
        <v>#VALUE!</v>
      </c>
      <c r="U433">
        <v>3.21</v>
      </c>
      <c r="V433" s="150" t="e">
        <f t="shared" ref="V433:V496" si="98">((1.486/$D$38)*((((PI()*($D$51/12)^2)/4)-((($D$51/12)/2)^2*((2*ACOS(((($D$51/12)/2)-(($D$51/12)-(W433/12)))/(($D$51/12)/2)))-SIN(2*ACOS(((($D$51/12)/2)-(($D$51/12)-(W433/12)))/(($D$51/12)/2))))/2))/((PI()*($D$51/12))-((2*ACOS(((($D$51/12)/2)-(($D$51/12)-(W433/12)))/(($D$51/12)/2)))*(($D$51/12)/2))))^(2/3)*$H$22^0.5)*(((PI()*($D$51/12)^2)/4)-((($D$51/12)/2)^2*((2*ACOS(((($D$51/12)/2)-(($D$51/12)-(W433/12)))/(($D$51/12)/2)))-SIN(2*ACOS(((($D$51/12)/2)-(($D$51/12)-(W433/12)))/(($D$51/12)/2))))/2))</f>
        <v>#VALUE!</v>
      </c>
      <c r="W433">
        <v>3.21</v>
      </c>
      <c r="X433" s="153" t="e">
        <f t="shared" ref="X433:X496" si="99">((1.486/$D$39)*((((PI()*($D$52/12)^2)/4)-((($D$52/12)/2)^2*((2*ACOS(((($D$52/12)/2)-(($D$52/12)-(Y433/12)))/(($D$52/12)/2)))-SIN(2*ACOS(((($D$52/12)/2)-(($D$52/12)-(Y433/12)))/(($D$52/12)/2))))/2))/((PI()*($D$52/12))-((2*ACOS(((($D$52/12)/2)-(($D$52/12)-(Y433/12)))/(($D$52/12)/2)))*(($D$52/12)/2))))^(2/3)*$H$23^0.5)*(((PI()*($D$52/12)^2)/4)-((($D$52/12)/2)^2*((2*ACOS(((($D$52/12)/2)-(($D$52/12)-(Y433/12)))/(($D$52/12)/2)))-SIN(2*ACOS(((($D$52/12)/2)-(($D$52/12)-(Y433/12)))/(($D$52/12)/2))))/2))</f>
        <v>#VALUE!</v>
      </c>
      <c r="Y433">
        <v>3.21</v>
      </c>
      <c r="Z433" s="150" t="e">
        <f t="shared" ref="Z433:Z496" si="100">((1.486/$D$40)*((((PI()*($D$53/12)^2)/4)-((($D$53/12)/2)^2*((2*ACOS(((($D$53/12)/2)-(($D$53/12)-(AA433/12)))/(($D$53/12)/2)))-SIN(2*ACOS(((($D$53/12)/2)-(($D$53/12)-(AA433/12)))/(($D$53/12)/2))))/2))/((PI()*($D$53/12))-((2*ACOS(((($D$53/12)/2)-(($D$53/12)-(AA433/12)))/(($D$53/12)/2)))*(($D$53/12)/2))))^(2/3)*$H$24^0.5)*(((PI()*($D$53/12)^2)/4)-((($D$53/12)/2)^2*((2*ACOS(((($D$53/12)/2)-(($D$53/12)-(AA433/12)))/(($D$53/12)/2)))-SIN(2*ACOS(((($D$53/12)/2)-(($D$53/12)-(AA433/12)))/(($D$53/12)/2))))/2))</f>
        <v>#VALUE!</v>
      </c>
      <c r="AA433">
        <v>3.21</v>
      </c>
      <c r="AB433" s="150" t="e">
        <f t="shared" ref="AB433:AB496" si="101">((1.486/$D$41)*((((PI()*($D$54/12)^2)/4)-((($D$54/12)/2)^2*((2*ACOS(((($D$54/12)/2)-(($D$54/12)-(AC433/12)))/(($D$54/12)/2)))-SIN(2*ACOS(((($D$54/12)/2)-(($D$54/12)-(AC433/12)))/(($D$54/12)/2))))/2))/((PI()*($D$54/12))-((2*ACOS(((($D$54/12)/2)-(($D$54/12)-(AC433/12)))/(($D$54/12)/2)))*(($D$54/12)/2))))^(2/3)*$H$25^0.5)*(((PI()*($D$54/12)^2)/4)-((($D$54/12)/2)^2*((2*ACOS(((($D$54/12)/2)-(($D$54/12)-(AC433/12)))/(($D$54/12)/2)))-SIN(2*ACOS(((($D$54/12)/2)-(($D$54/12)-(AC433/12)))/(($D$54/12)/2))))/2))</f>
        <v>#VALUE!</v>
      </c>
      <c r="AC433">
        <v>3.21</v>
      </c>
      <c r="AD433" s="150" t="e">
        <f t="shared" ref="AD433:AD496" si="102">((1.486/$D$42)*((((PI()*($D$55/12)^2)/4)-((($D$55/12)/2)^2*((2*ACOS(((($D$55/12)/2)-(($D$55/12)-(AE433/12)))/(($D$55/12)/2)))-SIN(2*ACOS(((($D$55/12)/2)-(($D$55/12)-(AE433/12)))/(($D$55/12)/2))))/2))/((PI()*($D$55/12))-((2*ACOS(((($D$55/12)/2)-(($D$55/12)-(AE433/12)))/(($D$55/12)/2)))*(($D$55/12)/2))))^(2/3)*$H$26^0.5)*(((PI()*($D$55/12)^2)/4)-((($D$55/12)/2)^2*((2*ACOS(((($D$55/12)/2)-(($D$55/12)-(AE433/12)))/(($D$55/12)/2)))-SIN(2*ACOS(((($D$55/12)/2)-(($D$55/12)-(AE433/12)))/(($D$55/12)/2))))/2))</f>
        <v>#VALUE!</v>
      </c>
      <c r="AE433">
        <v>3.21</v>
      </c>
    </row>
    <row r="434" spans="12:31" ht="15" x14ac:dyDescent="0.2">
      <c r="L434" s="150" t="e">
        <f t="shared" si="93"/>
        <v>#VALUE!</v>
      </c>
      <c r="M434">
        <v>3.22</v>
      </c>
      <c r="N434" s="150" t="e">
        <f t="shared" si="94"/>
        <v>#VALUE!</v>
      </c>
      <c r="O434">
        <v>3.22</v>
      </c>
      <c r="P434" s="150" t="e">
        <f t="shared" si="95"/>
        <v>#VALUE!</v>
      </c>
      <c r="Q434">
        <v>3.22</v>
      </c>
      <c r="R434" s="150" t="e">
        <f t="shared" si="96"/>
        <v>#VALUE!</v>
      </c>
      <c r="S434">
        <v>3.22</v>
      </c>
      <c r="T434" s="150" t="e">
        <f t="shared" si="97"/>
        <v>#VALUE!</v>
      </c>
      <c r="U434">
        <v>3.22</v>
      </c>
      <c r="V434" s="150" t="e">
        <f t="shared" si="98"/>
        <v>#VALUE!</v>
      </c>
      <c r="W434">
        <v>3.22</v>
      </c>
      <c r="X434" s="153" t="e">
        <f t="shared" si="99"/>
        <v>#VALUE!</v>
      </c>
      <c r="Y434">
        <v>3.22</v>
      </c>
      <c r="Z434" s="150" t="e">
        <f t="shared" si="100"/>
        <v>#VALUE!</v>
      </c>
      <c r="AA434">
        <v>3.22</v>
      </c>
      <c r="AB434" s="150" t="e">
        <f t="shared" si="101"/>
        <v>#VALUE!</v>
      </c>
      <c r="AC434">
        <v>3.22</v>
      </c>
      <c r="AD434" s="150" t="e">
        <f t="shared" si="102"/>
        <v>#VALUE!</v>
      </c>
      <c r="AE434">
        <v>3.22</v>
      </c>
    </row>
    <row r="435" spans="12:31" ht="15" x14ac:dyDescent="0.2">
      <c r="L435" s="150" t="e">
        <f t="shared" si="93"/>
        <v>#VALUE!</v>
      </c>
      <c r="M435">
        <v>3.23</v>
      </c>
      <c r="N435" s="150" t="e">
        <f t="shared" si="94"/>
        <v>#VALUE!</v>
      </c>
      <c r="O435">
        <v>3.23</v>
      </c>
      <c r="P435" s="150" t="e">
        <f t="shared" si="95"/>
        <v>#VALUE!</v>
      </c>
      <c r="Q435">
        <v>3.23</v>
      </c>
      <c r="R435" s="150" t="e">
        <f t="shared" si="96"/>
        <v>#VALUE!</v>
      </c>
      <c r="S435">
        <v>3.23</v>
      </c>
      <c r="T435" s="150" t="e">
        <f t="shared" si="97"/>
        <v>#VALUE!</v>
      </c>
      <c r="U435">
        <v>3.23</v>
      </c>
      <c r="V435" s="150" t="e">
        <f t="shared" si="98"/>
        <v>#VALUE!</v>
      </c>
      <c r="W435">
        <v>3.23</v>
      </c>
      <c r="X435" s="153" t="e">
        <f t="shared" si="99"/>
        <v>#VALUE!</v>
      </c>
      <c r="Y435">
        <v>3.23</v>
      </c>
      <c r="Z435" s="150" t="e">
        <f t="shared" si="100"/>
        <v>#VALUE!</v>
      </c>
      <c r="AA435">
        <v>3.23</v>
      </c>
      <c r="AB435" s="150" t="e">
        <f t="shared" si="101"/>
        <v>#VALUE!</v>
      </c>
      <c r="AC435">
        <v>3.23</v>
      </c>
      <c r="AD435" s="150" t="e">
        <f t="shared" si="102"/>
        <v>#VALUE!</v>
      </c>
      <c r="AE435">
        <v>3.23</v>
      </c>
    </row>
    <row r="436" spans="12:31" ht="15" x14ac:dyDescent="0.2">
      <c r="L436" s="150" t="e">
        <f t="shared" si="93"/>
        <v>#VALUE!</v>
      </c>
      <c r="M436">
        <v>3.24</v>
      </c>
      <c r="N436" s="150" t="e">
        <f t="shared" si="94"/>
        <v>#VALUE!</v>
      </c>
      <c r="O436">
        <v>3.24</v>
      </c>
      <c r="P436" s="150" t="e">
        <f t="shared" si="95"/>
        <v>#VALUE!</v>
      </c>
      <c r="Q436">
        <v>3.24</v>
      </c>
      <c r="R436" s="150" t="e">
        <f t="shared" si="96"/>
        <v>#VALUE!</v>
      </c>
      <c r="S436">
        <v>3.24</v>
      </c>
      <c r="T436" s="150" t="e">
        <f t="shared" si="97"/>
        <v>#VALUE!</v>
      </c>
      <c r="U436">
        <v>3.24</v>
      </c>
      <c r="V436" s="150" t="e">
        <f t="shared" si="98"/>
        <v>#VALUE!</v>
      </c>
      <c r="W436">
        <v>3.24</v>
      </c>
      <c r="X436" s="153" t="e">
        <f t="shared" si="99"/>
        <v>#VALUE!</v>
      </c>
      <c r="Y436">
        <v>3.24</v>
      </c>
      <c r="Z436" s="150" t="e">
        <f t="shared" si="100"/>
        <v>#VALUE!</v>
      </c>
      <c r="AA436">
        <v>3.24</v>
      </c>
      <c r="AB436" s="150" t="e">
        <f t="shared" si="101"/>
        <v>#VALUE!</v>
      </c>
      <c r="AC436">
        <v>3.24</v>
      </c>
      <c r="AD436" s="150" t="e">
        <f t="shared" si="102"/>
        <v>#VALUE!</v>
      </c>
      <c r="AE436">
        <v>3.24</v>
      </c>
    </row>
    <row r="437" spans="12:31" ht="15" x14ac:dyDescent="0.2">
      <c r="L437" s="150" t="e">
        <f t="shared" si="93"/>
        <v>#VALUE!</v>
      </c>
      <c r="M437">
        <v>3.25</v>
      </c>
      <c r="N437" s="150" t="e">
        <f t="shared" si="94"/>
        <v>#VALUE!</v>
      </c>
      <c r="O437">
        <v>3.25</v>
      </c>
      <c r="P437" s="150" t="e">
        <f t="shared" si="95"/>
        <v>#VALUE!</v>
      </c>
      <c r="Q437">
        <v>3.25</v>
      </c>
      <c r="R437" s="150" t="e">
        <f t="shared" si="96"/>
        <v>#VALUE!</v>
      </c>
      <c r="S437">
        <v>3.25</v>
      </c>
      <c r="T437" s="150" t="e">
        <f t="shared" si="97"/>
        <v>#VALUE!</v>
      </c>
      <c r="U437">
        <v>3.25</v>
      </c>
      <c r="V437" s="150" t="e">
        <f t="shared" si="98"/>
        <v>#VALUE!</v>
      </c>
      <c r="W437">
        <v>3.25</v>
      </c>
      <c r="X437" s="153" t="e">
        <f t="shared" si="99"/>
        <v>#VALUE!</v>
      </c>
      <c r="Y437">
        <v>3.25</v>
      </c>
      <c r="Z437" s="150" t="e">
        <f t="shared" si="100"/>
        <v>#VALUE!</v>
      </c>
      <c r="AA437">
        <v>3.25</v>
      </c>
      <c r="AB437" s="150" t="e">
        <f t="shared" si="101"/>
        <v>#VALUE!</v>
      </c>
      <c r="AC437">
        <v>3.25</v>
      </c>
      <c r="AD437" s="150" t="e">
        <f t="shared" si="102"/>
        <v>#VALUE!</v>
      </c>
      <c r="AE437">
        <v>3.25</v>
      </c>
    </row>
    <row r="438" spans="12:31" ht="15" x14ac:dyDescent="0.2">
      <c r="L438" s="150" t="e">
        <f t="shared" si="93"/>
        <v>#VALUE!</v>
      </c>
      <c r="M438">
        <v>3.26</v>
      </c>
      <c r="N438" s="150" t="e">
        <f t="shared" si="94"/>
        <v>#VALUE!</v>
      </c>
      <c r="O438">
        <v>3.26</v>
      </c>
      <c r="P438" s="150" t="e">
        <f t="shared" si="95"/>
        <v>#VALUE!</v>
      </c>
      <c r="Q438">
        <v>3.26</v>
      </c>
      <c r="R438" s="150" t="e">
        <f t="shared" si="96"/>
        <v>#VALUE!</v>
      </c>
      <c r="S438">
        <v>3.26</v>
      </c>
      <c r="T438" s="150" t="e">
        <f t="shared" si="97"/>
        <v>#VALUE!</v>
      </c>
      <c r="U438">
        <v>3.26</v>
      </c>
      <c r="V438" s="150" t="e">
        <f t="shared" si="98"/>
        <v>#VALUE!</v>
      </c>
      <c r="W438">
        <v>3.26</v>
      </c>
      <c r="X438" s="153" t="e">
        <f t="shared" si="99"/>
        <v>#VALUE!</v>
      </c>
      <c r="Y438">
        <v>3.26</v>
      </c>
      <c r="Z438" s="150" t="e">
        <f t="shared" si="100"/>
        <v>#VALUE!</v>
      </c>
      <c r="AA438">
        <v>3.26</v>
      </c>
      <c r="AB438" s="150" t="e">
        <f t="shared" si="101"/>
        <v>#VALUE!</v>
      </c>
      <c r="AC438">
        <v>3.26</v>
      </c>
      <c r="AD438" s="150" t="e">
        <f t="shared" si="102"/>
        <v>#VALUE!</v>
      </c>
      <c r="AE438">
        <v>3.26</v>
      </c>
    </row>
    <row r="439" spans="12:31" ht="15" x14ac:dyDescent="0.2">
      <c r="L439" s="150" t="e">
        <f t="shared" si="93"/>
        <v>#VALUE!</v>
      </c>
      <c r="M439">
        <v>3.27</v>
      </c>
      <c r="N439" s="150" t="e">
        <f t="shared" si="94"/>
        <v>#VALUE!</v>
      </c>
      <c r="O439">
        <v>3.27</v>
      </c>
      <c r="P439" s="150" t="e">
        <f t="shared" si="95"/>
        <v>#VALUE!</v>
      </c>
      <c r="Q439">
        <v>3.27</v>
      </c>
      <c r="R439" s="150" t="e">
        <f t="shared" si="96"/>
        <v>#VALUE!</v>
      </c>
      <c r="S439">
        <v>3.27</v>
      </c>
      <c r="T439" s="150" t="e">
        <f t="shared" si="97"/>
        <v>#VALUE!</v>
      </c>
      <c r="U439">
        <v>3.27</v>
      </c>
      <c r="V439" s="150" t="e">
        <f t="shared" si="98"/>
        <v>#VALUE!</v>
      </c>
      <c r="W439">
        <v>3.27</v>
      </c>
      <c r="X439" s="153" t="e">
        <f t="shared" si="99"/>
        <v>#VALUE!</v>
      </c>
      <c r="Y439">
        <v>3.27</v>
      </c>
      <c r="Z439" s="150" t="e">
        <f t="shared" si="100"/>
        <v>#VALUE!</v>
      </c>
      <c r="AA439">
        <v>3.27</v>
      </c>
      <c r="AB439" s="150" t="e">
        <f t="shared" si="101"/>
        <v>#VALUE!</v>
      </c>
      <c r="AC439">
        <v>3.27</v>
      </c>
      <c r="AD439" s="150" t="e">
        <f t="shared" si="102"/>
        <v>#VALUE!</v>
      </c>
      <c r="AE439">
        <v>3.27</v>
      </c>
    </row>
    <row r="440" spans="12:31" ht="15" x14ac:dyDescent="0.2">
      <c r="L440" s="150" t="e">
        <f t="shared" si="93"/>
        <v>#VALUE!</v>
      </c>
      <c r="M440">
        <v>3.28</v>
      </c>
      <c r="N440" s="150" t="e">
        <f t="shared" si="94"/>
        <v>#VALUE!</v>
      </c>
      <c r="O440">
        <v>3.28</v>
      </c>
      <c r="P440" s="150" t="e">
        <f t="shared" si="95"/>
        <v>#VALUE!</v>
      </c>
      <c r="Q440">
        <v>3.28</v>
      </c>
      <c r="R440" s="150" t="e">
        <f t="shared" si="96"/>
        <v>#VALUE!</v>
      </c>
      <c r="S440">
        <v>3.28</v>
      </c>
      <c r="T440" s="150" t="e">
        <f t="shared" si="97"/>
        <v>#VALUE!</v>
      </c>
      <c r="U440">
        <v>3.28</v>
      </c>
      <c r="V440" s="150" t="e">
        <f t="shared" si="98"/>
        <v>#VALUE!</v>
      </c>
      <c r="W440">
        <v>3.28</v>
      </c>
      <c r="X440" s="153" t="e">
        <f t="shared" si="99"/>
        <v>#VALUE!</v>
      </c>
      <c r="Y440">
        <v>3.28</v>
      </c>
      <c r="Z440" s="150" t="e">
        <f t="shared" si="100"/>
        <v>#VALUE!</v>
      </c>
      <c r="AA440">
        <v>3.28</v>
      </c>
      <c r="AB440" s="150" t="e">
        <f t="shared" si="101"/>
        <v>#VALUE!</v>
      </c>
      <c r="AC440">
        <v>3.28</v>
      </c>
      <c r="AD440" s="150" t="e">
        <f t="shared" si="102"/>
        <v>#VALUE!</v>
      </c>
      <c r="AE440">
        <v>3.28</v>
      </c>
    </row>
    <row r="441" spans="12:31" ht="15" x14ac:dyDescent="0.2">
      <c r="L441" s="150" t="e">
        <f t="shared" si="93"/>
        <v>#VALUE!</v>
      </c>
      <c r="M441">
        <v>3.29</v>
      </c>
      <c r="N441" s="150" t="e">
        <f t="shared" si="94"/>
        <v>#VALUE!</v>
      </c>
      <c r="O441">
        <v>3.29</v>
      </c>
      <c r="P441" s="150" t="e">
        <f t="shared" si="95"/>
        <v>#VALUE!</v>
      </c>
      <c r="Q441">
        <v>3.29</v>
      </c>
      <c r="R441" s="150" t="e">
        <f t="shared" si="96"/>
        <v>#VALUE!</v>
      </c>
      <c r="S441">
        <v>3.29</v>
      </c>
      <c r="T441" s="150" t="e">
        <f t="shared" si="97"/>
        <v>#VALUE!</v>
      </c>
      <c r="U441">
        <v>3.29</v>
      </c>
      <c r="V441" s="150" t="e">
        <f t="shared" si="98"/>
        <v>#VALUE!</v>
      </c>
      <c r="W441">
        <v>3.29</v>
      </c>
      <c r="X441" s="153" t="e">
        <f t="shared" si="99"/>
        <v>#VALUE!</v>
      </c>
      <c r="Y441">
        <v>3.29</v>
      </c>
      <c r="Z441" s="150" t="e">
        <f t="shared" si="100"/>
        <v>#VALUE!</v>
      </c>
      <c r="AA441">
        <v>3.29</v>
      </c>
      <c r="AB441" s="150" t="e">
        <f t="shared" si="101"/>
        <v>#VALUE!</v>
      </c>
      <c r="AC441">
        <v>3.29</v>
      </c>
      <c r="AD441" s="150" t="e">
        <f t="shared" si="102"/>
        <v>#VALUE!</v>
      </c>
      <c r="AE441">
        <v>3.29</v>
      </c>
    </row>
    <row r="442" spans="12:31" ht="15" x14ac:dyDescent="0.2">
      <c r="L442" s="150" t="e">
        <f t="shared" si="93"/>
        <v>#VALUE!</v>
      </c>
      <c r="M442">
        <v>3.3</v>
      </c>
      <c r="N442" s="150" t="e">
        <f t="shared" si="94"/>
        <v>#VALUE!</v>
      </c>
      <c r="O442">
        <v>3.3</v>
      </c>
      <c r="P442" s="150" t="e">
        <f t="shared" si="95"/>
        <v>#VALUE!</v>
      </c>
      <c r="Q442">
        <v>3.3</v>
      </c>
      <c r="R442" s="150" t="e">
        <f t="shared" si="96"/>
        <v>#VALUE!</v>
      </c>
      <c r="S442">
        <v>3.3</v>
      </c>
      <c r="T442" s="150" t="e">
        <f t="shared" si="97"/>
        <v>#VALUE!</v>
      </c>
      <c r="U442">
        <v>3.3</v>
      </c>
      <c r="V442" s="150" t="e">
        <f t="shared" si="98"/>
        <v>#VALUE!</v>
      </c>
      <c r="W442">
        <v>3.3</v>
      </c>
      <c r="X442" s="153" t="e">
        <f t="shared" si="99"/>
        <v>#VALUE!</v>
      </c>
      <c r="Y442">
        <v>3.3</v>
      </c>
      <c r="Z442" s="150" t="e">
        <f t="shared" si="100"/>
        <v>#VALUE!</v>
      </c>
      <c r="AA442">
        <v>3.3</v>
      </c>
      <c r="AB442" s="150" t="e">
        <f t="shared" si="101"/>
        <v>#VALUE!</v>
      </c>
      <c r="AC442">
        <v>3.3</v>
      </c>
      <c r="AD442" s="150" t="e">
        <f t="shared" si="102"/>
        <v>#VALUE!</v>
      </c>
      <c r="AE442">
        <v>3.3</v>
      </c>
    </row>
    <row r="443" spans="12:31" ht="15" x14ac:dyDescent="0.2">
      <c r="L443" s="150" t="e">
        <f t="shared" si="93"/>
        <v>#VALUE!</v>
      </c>
      <c r="M443">
        <v>3.31</v>
      </c>
      <c r="N443" s="150" t="e">
        <f t="shared" si="94"/>
        <v>#VALUE!</v>
      </c>
      <c r="O443">
        <v>3.31</v>
      </c>
      <c r="P443" s="150" t="e">
        <f t="shared" si="95"/>
        <v>#VALUE!</v>
      </c>
      <c r="Q443">
        <v>3.31</v>
      </c>
      <c r="R443" s="150" t="e">
        <f t="shared" si="96"/>
        <v>#VALUE!</v>
      </c>
      <c r="S443">
        <v>3.31</v>
      </c>
      <c r="T443" s="150" t="e">
        <f t="shared" si="97"/>
        <v>#VALUE!</v>
      </c>
      <c r="U443">
        <v>3.31</v>
      </c>
      <c r="V443" s="150" t="e">
        <f t="shared" si="98"/>
        <v>#VALUE!</v>
      </c>
      <c r="W443">
        <v>3.31</v>
      </c>
      <c r="X443" s="153" t="e">
        <f t="shared" si="99"/>
        <v>#VALUE!</v>
      </c>
      <c r="Y443">
        <v>3.31</v>
      </c>
      <c r="Z443" s="150" t="e">
        <f t="shared" si="100"/>
        <v>#VALUE!</v>
      </c>
      <c r="AA443">
        <v>3.31</v>
      </c>
      <c r="AB443" s="150" t="e">
        <f t="shared" si="101"/>
        <v>#VALUE!</v>
      </c>
      <c r="AC443">
        <v>3.31</v>
      </c>
      <c r="AD443" s="150" t="e">
        <f t="shared" si="102"/>
        <v>#VALUE!</v>
      </c>
      <c r="AE443">
        <v>3.31</v>
      </c>
    </row>
    <row r="444" spans="12:31" ht="15" x14ac:dyDescent="0.2">
      <c r="L444" s="150" t="e">
        <f t="shared" si="93"/>
        <v>#VALUE!</v>
      </c>
      <c r="M444">
        <v>3.32</v>
      </c>
      <c r="N444" s="150" t="e">
        <f t="shared" si="94"/>
        <v>#VALUE!</v>
      </c>
      <c r="O444">
        <v>3.32</v>
      </c>
      <c r="P444" s="150" t="e">
        <f t="shared" si="95"/>
        <v>#VALUE!</v>
      </c>
      <c r="Q444">
        <v>3.32</v>
      </c>
      <c r="R444" s="150" t="e">
        <f t="shared" si="96"/>
        <v>#VALUE!</v>
      </c>
      <c r="S444">
        <v>3.32</v>
      </c>
      <c r="T444" s="150" t="e">
        <f t="shared" si="97"/>
        <v>#VALUE!</v>
      </c>
      <c r="U444">
        <v>3.32</v>
      </c>
      <c r="V444" s="150" t="e">
        <f t="shared" si="98"/>
        <v>#VALUE!</v>
      </c>
      <c r="W444">
        <v>3.32</v>
      </c>
      <c r="X444" s="153" t="e">
        <f t="shared" si="99"/>
        <v>#VALUE!</v>
      </c>
      <c r="Y444">
        <v>3.32</v>
      </c>
      <c r="Z444" s="150" t="e">
        <f t="shared" si="100"/>
        <v>#VALUE!</v>
      </c>
      <c r="AA444">
        <v>3.32</v>
      </c>
      <c r="AB444" s="150" t="e">
        <f t="shared" si="101"/>
        <v>#VALUE!</v>
      </c>
      <c r="AC444">
        <v>3.32</v>
      </c>
      <c r="AD444" s="150" t="e">
        <f t="shared" si="102"/>
        <v>#VALUE!</v>
      </c>
      <c r="AE444">
        <v>3.32</v>
      </c>
    </row>
    <row r="445" spans="12:31" ht="15" x14ac:dyDescent="0.2">
      <c r="L445" s="150" t="e">
        <f t="shared" si="93"/>
        <v>#VALUE!</v>
      </c>
      <c r="M445">
        <v>3.33</v>
      </c>
      <c r="N445" s="150" t="e">
        <f t="shared" si="94"/>
        <v>#VALUE!</v>
      </c>
      <c r="O445">
        <v>3.33</v>
      </c>
      <c r="P445" s="150" t="e">
        <f t="shared" si="95"/>
        <v>#VALUE!</v>
      </c>
      <c r="Q445">
        <v>3.33</v>
      </c>
      <c r="R445" s="150" t="e">
        <f t="shared" si="96"/>
        <v>#VALUE!</v>
      </c>
      <c r="S445">
        <v>3.33</v>
      </c>
      <c r="T445" s="150" t="e">
        <f t="shared" si="97"/>
        <v>#VALUE!</v>
      </c>
      <c r="U445">
        <v>3.33</v>
      </c>
      <c r="V445" s="150" t="e">
        <f t="shared" si="98"/>
        <v>#VALUE!</v>
      </c>
      <c r="W445">
        <v>3.33</v>
      </c>
      <c r="X445" s="153" t="e">
        <f t="shared" si="99"/>
        <v>#VALUE!</v>
      </c>
      <c r="Y445">
        <v>3.33</v>
      </c>
      <c r="Z445" s="150" t="e">
        <f t="shared" si="100"/>
        <v>#VALUE!</v>
      </c>
      <c r="AA445">
        <v>3.33</v>
      </c>
      <c r="AB445" s="150" t="e">
        <f t="shared" si="101"/>
        <v>#VALUE!</v>
      </c>
      <c r="AC445">
        <v>3.33</v>
      </c>
      <c r="AD445" s="150" t="e">
        <f t="shared" si="102"/>
        <v>#VALUE!</v>
      </c>
      <c r="AE445">
        <v>3.33</v>
      </c>
    </row>
    <row r="446" spans="12:31" ht="15" x14ac:dyDescent="0.2">
      <c r="L446" s="150" t="e">
        <f t="shared" si="93"/>
        <v>#VALUE!</v>
      </c>
      <c r="M446">
        <v>3.34</v>
      </c>
      <c r="N446" s="150" t="e">
        <f t="shared" si="94"/>
        <v>#VALUE!</v>
      </c>
      <c r="O446">
        <v>3.34</v>
      </c>
      <c r="P446" s="150" t="e">
        <f t="shared" si="95"/>
        <v>#VALUE!</v>
      </c>
      <c r="Q446">
        <v>3.34</v>
      </c>
      <c r="R446" s="150" t="e">
        <f t="shared" si="96"/>
        <v>#VALUE!</v>
      </c>
      <c r="S446">
        <v>3.34</v>
      </c>
      <c r="T446" s="150" t="e">
        <f t="shared" si="97"/>
        <v>#VALUE!</v>
      </c>
      <c r="U446">
        <v>3.34</v>
      </c>
      <c r="V446" s="150" t="e">
        <f t="shared" si="98"/>
        <v>#VALUE!</v>
      </c>
      <c r="W446">
        <v>3.34</v>
      </c>
      <c r="X446" s="153" t="e">
        <f t="shared" si="99"/>
        <v>#VALUE!</v>
      </c>
      <c r="Y446">
        <v>3.34</v>
      </c>
      <c r="Z446" s="150" t="e">
        <f t="shared" si="100"/>
        <v>#VALUE!</v>
      </c>
      <c r="AA446">
        <v>3.34</v>
      </c>
      <c r="AB446" s="150" t="e">
        <f t="shared" si="101"/>
        <v>#VALUE!</v>
      </c>
      <c r="AC446">
        <v>3.34</v>
      </c>
      <c r="AD446" s="150" t="e">
        <f t="shared" si="102"/>
        <v>#VALUE!</v>
      </c>
      <c r="AE446">
        <v>3.34</v>
      </c>
    </row>
    <row r="447" spans="12:31" ht="15" x14ac:dyDescent="0.2">
      <c r="L447" s="150" t="e">
        <f t="shared" si="93"/>
        <v>#VALUE!</v>
      </c>
      <c r="M447">
        <v>3.35</v>
      </c>
      <c r="N447" s="150" t="e">
        <f t="shared" si="94"/>
        <v>#VALUE!</v>
      </c>
      <c r="O447">
        <v>3.35</v>
      </c>
      <c r="P447" s="150" t="e">
        <f t="shared" si="95"/>
        <v>#VALUE!</v>
      </c>
      <c r="Q447">
        <v>3.35</v>
      </c>
      <c r="R447" s="150" t="e">
        <f t="shared" si="96"/>
        <v>#VALUE!</v>
      </c>
      <c r="S447">
        <v>3.35</v>
      </c>
      <c r="T447" s="150" t="e">
        <f t="shared" si="97"/>
        <v>#VALUE!</v>
      </c>
      <c r="U447">
        <v>3.35</v>
      </c>
      <c r="V447" s="150" t="e">
        <f t="shared" si="98"/>
        <v>#VALUE!</v>
      </c>
      <c r="W447">
        <v>3.35</v>
      </c>
      <c r="X447" s="153" t="e">
        <f t="shared" si="99"/>
        <v>#VALUE!</v>
      </c>
      <c r="Y447">
        <v>3.35</v>
      </c>
      <c r="Z447" s="150" t="e">
        <f t="shared" si="100"/>
        <v>#VALUE!</v>
      </c>
      <c r="AA447">
        <v>3.35</v>
      </c>
      <c r="AB447" s="150" t="e">
        <f t="shared" si="101"/>
        <v>#VALUE!</v>
      </c>
      <c r="AC447">
        <v>3.35</v>
      </c>
      <c r="AD447" s="150" t="e">
        <f t="shared" si="102"/>
        <v>#VALUE!</v>
      </c>
      <c r="AE447">
        <v>3.35</v>
      </c>
    </row>
    <row r="448" spans="12:31" ht="15" x14ac:dyDescent="0.2">
      <c r="L448" s="150" t="e">
        <f t="shared" si="93"/>
        <v>#VALUE!</v>
      </c>
      <c r="M448">
        <v>3.36</v>
      </c>
      <c r="N448" s="150" t="e">
        <f t="shared" si="94"/>
        <v>#VALUE!</v>
      </c>
      <c r="O448">
        <v>3.36</v>
      </c>
      <c r="P448" s="150" t="e">
        <f t="shared" si="95"/>
        <v>#VALUE!</v>
      </c>
      <c r="Q448">
        <v>3.36</v>
      </c>
      <c r="R448" s="150" t="e">
        <f t="shared" si="96"/>
        <v>#VALUE!</v>
      </c>
      <c r="S448">
        <v>3.36</v>
      </c>
      <c r="T448" s="150" t="e">
        <f t="shared" si="97"/>
        <v>#VALUE!</v>
      </c>
      <c r="U448">
        <v>3.36</v>
      </c>
      <c r="V448" s="150" t="e">
        <f t="shared" si="98"/>
        <v>#VALUE!</v>
      </c>
      <c r="W448">
        <v>3.36</v>
      </c>
      <c r="X448" s="153" t="e">
        <f t="shared" si="99"/>
        <v>#VALUE!</v>
      </c>
      <c r="Y448">
        <v>3.36</v>
      </c>
      <c r="Z448" s="150" t="e">
        <f t="shared" si="100"/>
        <v>#VALUE!</v>
      </c>
      <c r="AA448">
        <v>3.36</v>
      </c>
      <c r="AB448" s="150" t="e">
        <f t="shared" si="101"/>
        <v>#VALUE!</v>
      </c>
      <c r="AC448">
        <v>3.36</v>
      </c>
      <c r="AD448" s="150" t="e">
        <f t="shared" si="102"/>
        <v>#VALUE!</v>
      </c>
      <c r="AE448">
        <v>3.36</v>
      </c>
    </row>
    <row r="449" spans="12:31" ht="15" x14ac:dyDescent="0.2">
      <c r="L449" s="150" t="e">
        <f t="shared" si="93"/>
        <v>#VALUE!</v>
      </c>
      <c r="M449">
        <v>3.37</v>
      </c>
      <c r="N449" s="150" t="e">
        <f t="shared" si="94"/>
        <v>#VALUE!</v>
      </c>
      <c r="O449">
        <v>3.37</v>
      </c>
      <c r="P449" s="150" t="e">
        <f t="shared" si="95"/>
        <v>#VALUE!</v>
      </c>
      <c r="Q449">
        <v>3.37</v>
      </c>
      <c r="R449" s="150" t="e">
        <f t="shared" si="96"/>
        <v>#VALUE!</v>
      </c>
      <c r="S449">
        <v>3.37</v>
      </c>
      <c r="T449" s="150" t="e">
        <f t="shared" si="97"/>
        <v>#VALUE!</v>
      </c>
      <c r="U449">
        <v>3.37</v>
      </c>
      <c r="V449" s="150" t="e">
        <f t="shared" si="98"/>
        <v>#VALUE!</v>
      </c>
      <c r="W449">
        <v>3.37</v>
      </c>
      <c r="X449" s="153" t="e">
        <f t="shared" si="99"/>
        <v>#VALUE!</v>
      </c>
      <c r="Y449">
        <v>3.37</v>
      </c>
      <c r="Z449" s="150" t="e">
        <f t="shared" si="100"/>
        <v>#VALUE!</v>
      </c>
      <c r="AA449">
        <v>3.37</v>
      </c>
      <c r="AB449" s="150" t="e">
        <f t="shared" si="101"/>
        <v>#VALUE!</v>
      </c>
      <c r="AC449">
        <v>3.37</v>
      </c>
      <c r="AD449" s="150" t="e">
        <f t="shared" si="102"/>
        <v>#VALUE!</v>
      </c>
      <c r="AE449">
        <v>3.37</v>
      </c>
    </row>
    <row r="450" spans="12:31" ht="15" x14ac:dyDescent="0.2">
      <c r="L450" s="150" t="e">
        <f t="shared" si="93"/>
        <v>#VALUE!</v>
      </c>
      <c r="M450">
        <v>3.38</v>
      </c>
      <c r="N450" s="150" t="e">
        <f t="shared" si="94"/>
        <v>#VALUE!</v>
      </c>
      <c r="O450">
        <v>3.38</v>
      </c>
      <c r="P450" s="150" t="e">
        <f t="shared" si="95"/>
        <v>#VALUE!</v>
      </c>
      <c r="Q450">
        <v>3.38</v>
      </c>
      <c r="R450" s="150" t="e">
        <f t="shared" si="96"/>
        <v>#VALUE!</v>
      </c>
      <c r="S450">
        <v>3.38</v>
      </c>
      <c r="T450" s="150" t="e">
        <f t="shared" si="97"/>
        <v>#VALUE!</v>
      </c>
      <c r="U450">
        <v>3.38</v>
      </c>
      <c r="V450" s="150" t="e">
        <f t="shared" si="98"/>
        <v>#VALUE!</v>
      </c>
      <c r="W450">
        <v>3.38</v>
      </c>
      <c r="X450" s="153" t="e">
        <f t="shared" si="99"/>
        <v>#VALUE!</v>
      </c>
      <c r="Y450">
        <v>3.38</v>
      </c>
      <c r="Z450" s="150" t="e">
        <f t="shared" si="100"/>
        <v>#VALUE!</v>
      </c>
      <c r="AA450">
        <v>3.38</v>
      </c>
      <c r="AB450" s="150" t="e">
        <f t="shared" si="101"/>
        <v>#VALUE!</v>
      </c>
      <c r="AC450">
        <v>3.38</v>
      </c>
      <c r="AD450" s="150" t="e">
        <f t="shared" si="102"/>
        <v>#VALUE!</v>
      </c>
      <c r="AE450">
        <v>3.38</v>
      </c>
    </row>
    <row r="451" spans="12:31" ht="15" x14ac:dyDescent="0.2">
      <c r="L451" s="150" t="e">
        <f t="shared" si="93"/>
        <v>#VALUE!</v>
      </c>
      <c r="M451">
        <v>3.39</v>
      </c>
      <c r="N451" s="150" t="e">
        <f t="shared" si="94"/>
        <v>#VALUE!</v>
      </c>
      <c r="O451">
        <v>3.39</v>
      </c>
      <c r="P451" s="150" t="e">
        <f t="shared" si="95"/>
        <v>#VALUE!</v>
      </c>
      <c r="Q451">
        <v>3.39</v>
      </c>
      <c r="R451" s="150" t="e">
        <f t="shared" si="96"/>
        <v>#VALUE!</v>
      </c>
      <c r="S451">
        <v>3.39</v>
      </c>
      <c r="T451" s="150" t="e">
        <f t="shared" si="97"/>
        <v>#VALUE!</v>
      </c>
      <c r="U451">
        <v>3.39</v>
      </c>
      <c r="V451" s="150" t="e">
        <f t="shared" si="98"/>
        <v>#VALUE!</v>
      </c>
      <c r="W451">
        <v>3.39</v>
      </c>
      <c r="X451" s="153" t="e">
        <f t="shared" si="99"/>
        <v>#VALUE!</v>
      </c>
      <c r="Y451">
        <v>3.39</v>
      </c>
      <c r="Z451" s="150" t="e">
        <f t="shared" si="100"/>
        <v>#VALUE!</v>
      </c>
      <c r="AA451">
        <v>3.39</v>
      </c>
      <c r="AB451" s="150" t="e">
        <f t="shared" si="101"/>
        <v>#VALUE!</v>
      </c>
      <c r="AC451">
        <v>3.39</v>
      </c>
      <c r="AD451" s="150" t="e">
        <f t="shared" si="102"/>
        <v>#VALUE!</v>
      </c>
      <c r="AE451">
        <v>3.39</v>
      </c>
    </row>
    <row r="452" spans="12:31" ht="15" x14ac:dyDescent="0.2">
      <c r="L452" s="150" t="e">
        <f t="shared" si="93"/>
        <v>#VALUE!</v>
      </c>
      <c r="M452">
        <v>3.4</v>
      </c>
      <c r="N452" s="150" t="e">
        <f t="shared" si="94"/>
        <v>#VALUE!</v>
      </c>
      <c r="O452">
        <v>3.4</v>
      </c>
      <c r="P452" s="150" t="e">
        <f t="shared" si="95"/>
        <v>#VALUE!</v>
      </c>
      <c r="Q452">
        <v>3.4</v>
      </c>
      <c r="R452" s="150" t="e">
        <f t="shared" si="96"/>
        <v>#VALUE!</v>
      </c>
      <c r="S452">
        <v>3.4</v>
      </c>
      <c r="T452" s="150" t="e">
        <f t="shared" si="97"/>
        <v>#VALUE!</v>
      </c>
      <c r="U452">
        <v>3.4</v>
      </c>
      <c r="V452" s="150" t="e">
        <f t="shared" si="98"/>
        <v>#VALUE!</v>
      </c>
      <c r="W452">
        <v>3.4</v>
      </c>
      <c r="X452" s="153" t="e">
        <f t="shared" si="99"/>
        <v>#VALUE!</v>
      </c>
      <c r="Y452">
        <v>3.4</v>
      </c>
      <c r="Z452" s="150" t="e">
        <f t="shared" si="100"/>
        <v>#VALUE!</v>
      </c>
      <c r="AA452">
        <v>3.4</v>
      </c>
      <c r="AB452" s="150" t="e">
        <f t="shared" si="101"/>
        <v>#VALUE!</v>
      </c>
      <c r="AC452">
        <v>3.4</v>
      </c>
      <c r="AD452" s="150" t="e">
        <f t="shared" si="102"/>
        <v>#VALUE!</v>
      </c>
      <c r="AE452">
        <v>3.4</v>
      </c>
    </row>
    <row r="453" spans="12:31" ht="15" x14ac:dyDescent="0.2">
      <c r="L453" s="150" t="e">
        <f t="shared" si="93"/>
        <v>#VALUE!</v>
      </c>
      <c r="M453">
        <v>3.41</v>
      </c>
      <c r="N453" s="150" t="e">
        <f t="shared" si="94"/>
        <v>#VALUE!</v>
      </c>
      <c r="O453">
        <v>3.41</v>
      </c>
      <c r="P453" s="150" t="e">
        <f t="shared" si="95"/>
        <v>#VALUE!</v>
      </c>
      <c r="Q453">
        <v>3.41</v>
      </c>
      <c r="R453" s="150" t="e">
        <f t="shared" si="96"/>
        <v>#VALUE!</v>
      </c>
      <c r="S453">
        <v>3.41</v>
      </c>
      <c r="T453" s="150" t="e">
        <f t="shared" si="97"/>
        <v>#VALUE!</v>
      </c>
      <c r="U453">
        <v>3.41</v>
      </c>
      <c r="V453" s="150" t="e">
        <f t="shared" si="98"/>
        <v>#VALUE!</v>
      </c>
      <c r="W453">
        <v>3.41</v>
      </c>
      <c r="X453" s="153" t="e">
        <f t="shared" si="99"/>
        <v>#VALUE!</v>
      </c>
      <c r="Y453">
        <v>3.41</v>
      </c>
      <c r="Z453" s="150" t="e">
        <f t="shared" si="100"/>
        <v>#VALUE!</v>
      </c>
      <c r="AA453">
        <v>3.41</v>
      </c>
      <c r="AB453" s="150" t="e">
        <f t="shared" si="101"/>
        <v>#VALUE!</v>
      </c>
      <c r="AC453">
        <v>3.41</v>
      </c>
      <c r="AD453" s="150" t="e">
        <f t="shared" si="102"/>
        <v>#VALUE!</v>
      </c>
      <c r="AE453">
        <v>3.41</v>
      </c>
    </row>
    <row r="454" spans="12:31" ht="15" x14ac:dyDescent="0.2">
      <c r="L454" s="150" t="e">
        <f t="shared" si="93"/>
        <v>#VALUE!</v>
      </c>
      <c r="M454">
        <v>3.42</v>
      </c>
      <c r="N454" s="150" t="e">
        <f t="shared" si="94"/>
        <v>#VALUE!</v>
      </c>
      <c r="O454">
        <v>3.42</v>
      </c>
      <c r="P454" s="150" t="e">
        <f t="shared" si="95"/>
        <v>#VALUE!</v>
      </c>
      <c r="Q454">
        <v>3.42</v>
      </c>
      <c r="R454" s="150" t="e">
        <f t="shared" si="96"/>
        <v>#VALUE!</v>
      </c>
      <c r="S454">
        <v>3.42</v>
      </c>
      <c r="T454" s="150" t="e">
        <f t="shared" si="97"/>
        <v>#VALUE!</v>
      </c>
      <c r="U454">
        <v>3.42</v>
      </c>
      <c r="V454" s="150" t="e">
        <f t="shared" si="98"/>
        <v>#VALUE!</v>
      </c>
      <c r="W454">
        <v>3.42</v>
      </c>
      <c r="X454" s="153" t="e">
        <f t="shared" si="99"/>
        <v>#VALUE!</v>
      </c>
      <c r="Y454">
        <v>3.42</v>
      </c>
      <c r="Z454" s="150" t="e">
        <f t="shared" si="100"/>
        <v>#VALUE!</v>
      </c>
      <c r="AA454">
        <v>3.42</v>
      </c>
      <c r="AB454" s="150" t="e">
        <f t="shared" si="101"/>
        <v>#VALUE!</v>
      </c>
      <c r="AC454">
        <v>3.42</v>
      </c>
      <c r="AD454" s="150" t="e">
        <f t="shared" si="102"/>
        <v>#VALUE!</v>
      </c>
      <c r="AE454">
        <v>3.42</v>
      </c>
    </row>
    <row r="455" spans="12:31" ht="15" x14ac:dyDescent="0.2">
      <c r="L455" s="150" t="e">
        <f t="shared" si="93"/>
        <v>#VALUE!</v>
      </c>
      <c r="M455">
        <v>3.43</v>
      </c>
      <c r="N455" s="150" t="e">
        <f t="shared" si="94"/>
        <v>#VALUE!</v>
      </c>
      <c r="O455">
        <v>3.43</v>
      </c>
      <c r="P455" s="150" t="e">
        <f t="shared" si="95"/>
        <v>#VALUE!</v>
      </c>
      <c r="Q455">
        <v>3.43</v>
      </c>
      <c r="R455" s="150" t="e">
        <f t="shared" si="96"/>
        <v>#VALUE!</v>
      </c>
      <c r="S455">
        <v>3.43</v>
      </c>
      <c r="T455" s="150" t="e">
        <f t="shared" si="97"/>
        <v>#VALUE!</v>
      </c>
      <c r="U455">
        <v>3.43</v>
      </c>
      <c r="V455" s="150" t="e">
        <f t="shared" si="98"/>
        <v>#VALUE!</v>
      </c>
      <c r="W455">
        <v>3.43</v>
      </c>
      <c r="X455" s="153" t="e">
        <f t="shared" si="99"/>
        <v>#VALUE!</v>
      </c>
      <c r="Y455">
        <v>3.43</v>
      </c>
      <c r="Z455" s="150" t="e">
        <f t="shared" si="100"/>
        <v>#VALUE!</v>
      </c>
      <c r="AA455">
        <v>3.43</v>
      </c>
      <c r="AB455" s="150" t="e">
        <f t="shared" si="101"/>
        <v>#VALUE!</v>
      </c>
      <c r="AC455">
        <v>3.43</v>
      </c>
      <c r="AD455" s="150" t="e">
        <f t="shared" si="102"/>
        <v>#VALUE!</v>
      </c>
      <c r="AE455">
        <v>3.43</v>
      </c>
    </row>
    <row r="456" spans="12:31" ht="15" x14ac:dyDescent="0.2">
      <c r="L456" s="150" t="e">
        <f t="shared" si="93"/>
        <v>#VALUE!</v>
      </c>
      <c r="M456">
        <v>3.44</v>
      </c>
      <c r="N456" s="150" t="e">
        <f t="shared" si="94"/>
        <v>#VALUE!</v>
      </c>
      <c r="O456">
        <v>3.44</v>
      </c>
      <c r="P456" s="150" t="e">
        <f t="shared" si="95"/>
        <v>#VALUE!</v>
      </c>
      <c r="Q456">
        <v>3.44</v>
      </c>
      <c r="R456" s="150" t="e">
        <f t="shared" si="96"/>
        <v>#VALUE!</v>
      </c>
      <c r="S456">
        <v>3.44</v>
      </c>
      <c r="T456" s="150" t="e">
        <f t="shared" si="97"/>
        <v>#VALUE!</v>
      </c>
      <c r="U456">
        <v>3.44</v>
      </c>
      <c r="V456" s="150" t="e">
        <f t="shared" si="98"/>
        <v>#VALUE!</v>
      </c>
      <c r="W456">
        <v>3.44</v>
      </c>
      <c r="X456" s="153" t="e">
        <f t="shared" si="99"/>
        <v>#VALUE!</v>
      </c>
      <c r="Y456">
        <v>3.44</v>
      </c>
      <c r="Z456" s="150" t="e">
        <f t="shared" si="100"/>
        <v>#VALUE!</v>
      </c>
      <c r="AA456">
        <v>3.44</v>
      </c>
      <c r="AB456" s="150" t="e">
        <f t="shared" si="101"/>
        <v>#VALUE!</v>
      </c>
      <c r="AC456">
        <v>3.44</v>
      </c>
      <c r="AD456" s="150" t="e">
        <f t="shared" si="102"/>
        <v>#VALUE!</v>
      </c>
      <c r="AE456">
        <v>3.44</v>
      </c>
    </row>
    <row r="457" spans="12:31" ht="15" x14ac:dyDescent="0.2">
      <c r="L457" s="150" t="e">
        <f t="shared" si="93"/>
        <v>#VALUE!</v>
      </c>
      <c r="M457">
        <v>3.45</v>
      </c>
      <c r="N457" s="150" t="e">
        <f t="shared" si="94"/>
        <v>#VALUE!</v>
      </c>
      <c r="O457">
        <v>3.45</v>
      </c>
      <c r="P457" s="150" t="e">
        <f t="shared" si="95"/>
        <v>#VALUE!</v>
      </c>
      <c r="Q457">
        <v>3.45</v>
      </c>
      <c r="R457" s="150" t="e">
        <f t="shared" si="96"/>
        <v>#VALUE!</v>
      </c>
      <c r="S457">
        <v>3.45</v>
      </c>
      <c r="T457" s="150" t="e">
        <f t="shared" si="97"/>
        <v>#VALUE!</v>
      </c>
      <c r="U457">
        <v>3.45</v>
      </c>
      <c r="V457" s="150" t="e">
        <f t="shared" si="98"/>
        <v>#VALUE!</v>
      </c>
      <c r="W457">
        <v>3.45</v>
      </c>
      <c r="X457" s="153" t="e">
        <f t="shared" si="99"/>
        <v>#VALUE!</v>
      </c>
      <c r="Y457">
        <v>3.45</v>
      </c>
      <c r="Z457" s="150" t="e">
        <f t="shared" si="100"/>
        <v>#VALUE!</v>
      </c>
      <c r="AA457">
        <v>3.45</v>
      </c>
      <c r="AB457" s="150" t="e">
        <f t="shared" si="101"/>
        <v>#VALUE!</v>
      </c>
      <c r="AC457">
        <v>3.45</v>
      </c>
      <c r="AD457" s="150" t="e">
        <f t="shared" si="102"/>
        <v>#VALUE!</v>
      </c>
      <c r="AE457">
        <v>3.45</v>
      </c>
    </row>
    <row r="458" spans="12:31" ht="15" x14ac:dyDescent="0.2">
      <c r="L458" s="150" t="e">
        <f t="shared" si="93"/>
        <v>#VALUE!</v>
      </c>
      <c r="M458">
        <v>3.46</v>
      </c>
      <c r="N458" s="150" t="e">
        <f t="shared" si="94"/>
        <v>#VALUE!</v>
      </c>
      <c r="O458">
        <v>3.46</v>
      </c>
      <c r="P458" s="150" t="e">
        <f t="shared" si="95"/>
        <v>#VALUE!</v>
      </c>
      <c r="Q458">
        <v>3.46</v>
      </c>
      <c r="R458" s="150" t="e">
        <f t="shared" si="96"/>
        <v>#VALUE!</v>
      </c>
      <c r="S458">
        <v>3.46</v>
      </c>
      <c r="T458" s="150" t="e">
        <f t="shared" si="97"/>
        <v>#VALUE!</v>
      </c>
      <c r="U458">
        <v>3.46</v>
      </c>
      <c r="V458" s="150" t="e">
        <f t="shared" si="98"/>
        <v>#VALUE!</v>
      </c>
      <c r="W458">
        <v>3.46</v>
      </c>
      <c r="X458" s="153" t="e">
        <f t="shared" si="99"/>
        <v>#VALUE!</v>
      </c>
      <c r="Y458">
        <v>3.46</v>
      </c>
      <c r="Z458" s="150" t="e">
        <f t="shared" si="100"/>
        <v>#VALUE!</v>
      </c>
      <c r="AA458">
        <v>3.46</v>
      </c>
      <c r="AB458" s="150" t="e">
        <f t="shared" si="101"/>
        <v>#VALUE!</v>
      </c>
      <c r="AC458">
        <v>3.46</v>
      </c>
      <c r="AD458" s="150" t="e">
        <f t="shared" si="102"/>
        <v>#VALUE!</v>
      </c>
      <c r="AE458">
        <v>3.46</v>
      </c>
    </row>
    <row r="459" spans="12:31" ht="15" x14ac:dyDescent="0.2">
      <c r="L459" s="150" t="e">
        <f t="shared" si="93"/>
        <v>#VALUE!</v>
      </c>
      <c r="M459">
        <v>3.47</v>
      </c>
      <c r="N459" s="150" t="e">
        <f t="shared" si="94"/>
        <v>#VALUE!</v>
      </c>
      <c r="O459">
        <v>3.47</v>
      </c>
      <c r="P459" s="150" t="e">
        <f t="shared" si="95"/>
        <v>#VALUE!</v>
      </c>
      <c r="Q459">
        <v>3.47</v>
      </c>
      <c r="R459" s="150" t="e">
        <f t="shared" si="96"/>
        <v>#VALUE!</v>
      </c>
      <c r="S459">
        <v>3.47</v>
      </c>
      <c r="T459" s="150" t="e">
        <f t="shared" si="97"/>
        <v>#VALUE!</v>
      </c>
      <c r="U459">
        <v>3.47</v>
      </c>
      <c r="V459" s="150" t="e">
        <f t="shared" si="98"/>
        <v>#VALUE!</v>
      </c>
      <c r="W459">
        <v>3.47</v>
      </c>
      <c r="X459" s="153" t="e">
        <f t="shared" si="99"/>
        <v>#VALUE!</v>
      </c>
      <c r="Y459">
        <v>3.47</v>
      </c>
      <c r="Z459" s="150" t="e">
        <f t="shared" si="100"/>
        <v>#VALUE!</v>
      </c>
      <c r="AA459">
        <v>3.47</v>
      </c>
      <c r="AB459" s="150" t="e">
        <f t="shared" si="101"/>
        <v>#VALUE!</v>
      </c>
      <c r="AC459">
        <v>3.47</v>
      </c>
      <c r="AD459" s="150" t="e">
        <f t="shared" si="102"/>
        <v>#VALUE!</v>
      </c>
      <c r="AE459">
        <v>3.47</v>
      </c>
    </row>
    <row r="460" spans="12:31" ht="15" x14ac:dyDescent="0.2">
      <c r="L460" s="150" t="e">
        <f t="shared" si="93"/>
        <v>#VALUE!</v>
      </c>
      <c r="M460">
        <v>3.48</v>
      </c>
      <c r="N460" s="150" t="e">
        <f t="shared" si="94"/>
        <v>#VALUE!</v>
      </c>
      <c r="O460">
        <v>3.48</v>
      </c>
      <c r="P460" s="150" t="e">
        <f t="shared" si="95"/>
        <v>#VALUE!</v>
      </c>
      <c r="Q460">
        <v>3.48</v>
      </c>
      <c r="R460" s="150" t="e">
        <f t="shared" si="96"/>
        <v>#VALUE!</v>
      </c>
      <c r="S460">
        <v>3.48</v>
      </c>
      <c r="T460" s="150" t="e">
        <f t="shared" si="97"/>
        <v>#VALUE!</v>
      </c>
      <c r="U460">
        <v>3.48</v>
      </c>
      <c r="V460" s="150" t="e">
        <f t="shared" si="98"/>
        <v>#VALUE!</v>
      </c>
      <c r="W460">
        <v>3.48</v>
      </c>
      <c r="X460" s="153" t="e">
        <f t="shared" si="99"/>
        <v>#VALUE!</v>
      </c>
      <c r="Y460">
        <v>3.48</v>
      </c>
      <c r="Z460" s="150" t="e">
        <f t="shared" si="100"/>
        <v>#VALUE!</v>
      </c>
      <c r="AA460">
        <v>3.48</v>
      </c>
      <c r="AB460" s="150" t="e">
        <f t="shared" si="101"/>
        <v>#VALUE!</v>
      </c>
      <c r="AC460">
        <v>3.48</v>
      </c>
      <c r="AD460" s="150" t="e">
        <f t="shared" si="102"/>
        <v>#VALUE!</v>
      </c>
      <c r="AE460">
        <v>3.48</v>
      </c>
    </row>
    <row r="461" spans="12:31" ht="15" x14ac:dyDescent="0.2">
      <c r="L461" s="150" t="e">
        <f t="shared" si="93"/>
        <v>#VALUE!</v>
      </c>
      <c r="M461">
        <v>3.49</v>
      </c>
      <c r="N461" s="150" t="e">
        <f t="shared" si="94"/>
        <v>#VALUE!</v>
      </c>
      <c r="O461">
        <v>3.49</v>
      </c>
      <c r="P461" s="150" t="e">
        <f t="shared" si="95"/>
        <v>#VALUE!</v>
      </c>
      <c r="Q461">
        <v>3.49</v>
      </c>
      <c r="R461" s="150" t="e">
        <f t="shared" si="96"/>
        <v>#VALUE!</v>
      </c>
      <c r="S461">
        <v>3.49</v>
      </c>
      <c r="T461" s="150" t="e">
        <f t="shared" si="97"/>
        <v>#VALUE!</v>
      </c>
      <c r="U461">
        <v>3.49</v>
      </c>
      <c r="V461" s="150" t="e">
        <f t="shared" si="98"/>
        <v>#VALUE!</v>
      </c>
      <c r="W461">
        <v>3.49</v>
      </c>
      <c r="X461" s="153" t="e">
        <f t="shared" si="99"/>
        <v>#VALUE!</v>
      </c>
      <c r="Y461">
        <v>3.49</v>
      </c>
      <c r="Z461" s="150" t="e">
        <f t="shared" si="100"/>
        <v>#VALUE!</v>
      </c>
      <c r="AA461">
        <v>3.49</v>
      </c>
      <c r="AB461" s="150" t="e">
        <f t="shared" si="101"/>
        <v>#VALUE!</v>
      </c>
      <c r="AC461">
        <v>3.49</v>
      </c>
      <c r="AD461" s="150" t="e">
        <f t="shared" si="102"/>
        <v>#VALUE!</v>
      </c>
      <c r="AE461">
        <v>3.49</v>
      </c>
    </row>
    <row r="462" spans="12:31" ht="15" x14ac:dyDescent="0.2">
      <c r="L462" s="150" t="e">
        <f t="shared" si="93"/>
        <v>#VALUE!</v>
      </c>
      <c r="M462">
        <v>3.5</v>
      </c>
      <c r="N462" s="150" t="e">
        <f t="shared" si="94"/>
        <v>#VALUE!</v>
      </c>
      <c r="O462">
        <v>3.5</v>
      </c>
      <c r="P462" s="150" t="e">
        <f t="shared" si="95"/>
        <v>#VALUE!</v>
      </c>
      <c r="Q462">
        <v>3.5</v>
      </c>
      <c r="R462" s="150" t="e">
        <f t="shared" si="96"/>
        <v>#VALUE!</v>
      </c>
      <c r="S462">
        <v>3.5</v>
      </c>
      <c r="T462" s="150" t="e">
        <f t="shared" si="97"/>
        <v>#VALUE!</v>
      </c>
      <c r="U462">
        <v>3.5</v>
      </c>
      <c r="V462" s="150" t="e">
        <f t="shared" si="98"/>
        <v>#VALUE!</v>
      </c>
      <c r="W462">
        <v>3.5</v>
      </c>
      <c r="X462" s="153" t="e">
        <f t="shared" si="99"/>
        <v>#VALUE!</v>
      </c>
      <c r="Y462">
        <v>3.5</v>
      </c>
      <c r="Z462" s="150" t="e">
        <f t="shared" si="100"/>
        <v>#VALUE!</v>
      </c>
      <c r="AA462">
        <v>3.5</v>
      </c>
      <c r="AB462" s="150" t="e">
        <f t="shared" si="101"/>
        <v>#VALUE!</v>
      </c>
      <c r="AC462">
        <v>3.5</v>
      </c>
      <c r="AD462" s="150" t="e">
        <f t="shared" si="102"/>
        <v>#VALUE!</v>
      </c>
      <c r="AE462">
        <v>3.5</v>
      </c>
    </row>
    <row r="463" spans="12:31" ht="15" x14ac:dyDescent="0.2">
      <c r="L463" s="150" t="e">
        <f t="shared" si="93"/>
        <v>#VALUE!</v>
      </c>
      <c r="M463">
        <v>3.51</v>
      </c>
      <c r="N463" s="150" t="e">
        <f t="shared" si="94"/>
        <v>#VALUE!</v>
      </c>
      <c r="O463">
        <v>3.51</v>
      </c>
      <c r="P463" s="150" t="e">
        <f t="shared" si="95"/>
        <v>#VALUE!</v>
      </c>
      <c r="Q463">
        <v>3.51</v>
      </c>
      <c r="R463" s="150" t="e">
        <f t="shared" si="96"/>
        <v>#VALUE!</v>
      </c>
      <c r="S463">
        <v>3.51</v>
      </c>
      <c r="T463" s="150" t="e">
        <f t="shared" si="97"/>
        <v>#VALUE!</v>
      </c>
      <c r="U463">
        <v>3.51</v>
      </c>
      <c r="V463" s="150" t="e">
        <f t="shared" si="98"/>
        <v>#VALUE!</v>
      </c>
      <c r="W463">
        <v>3.51</v>
      </c>
      <c r="X463" s="153" t="e">
        <f t="shared" si="99"/>
        <v>#VALUE!</v>
      </c>
      <c r="Y463">
        <v>3.51</v>
      </c>
      <c r="Z463" s="150" t="e">
        <f t="shared" si="100"/>
        <v>#VALUE!</v>
      </c>
      <c r="AA463">
        <v>3.51</v>
      </c>
      <c r="AB463" s="150" t="e">
        <f t="shared" si="101"/>
        <v>#VALUE!</v>
      </c>
      <c r="AC463">
        <v>3.51</v>
      </c>
      <c r="AD463" s="150" t="e">
        <f t="shared" si="102"/>
        <v>#VALUE!</v>
      </c>
      <c r="AE463">
        <v>3.51</v>
      </c>
    </row>
    <row r="464" spans="12:31" ht="15" x14ac:dyDescent="0.2">
      <c r="L464" s="150" t="e">
        <f t="shared" si="93"/>
        <v>#VALUE!</v>
      </c>
      <c r="M464">
        <v>3.52</v>
      </c>
      <c r="N464" s="150" t="e">
        <f t="shared" si="94"/>
        <v>#VALUE!</v>
      </c>
      <c r="O464">
        <v>3.52</v>
      </c>
      <c r="P464" s="150" t="e">
        <f t="shared" si="95"/>
        <v>#VALUE!</v>
      </c>
      <c r="Q464">
        <v>3.52</v>
      </c>
      <c r="R464" s="150" t="e">
        <f t="shared" si="96"/>
        <v>#VALUE!</v>
      </c>
      <c r="S464">
        <v>3.52</v>
      </c>
      <c r="T464" s="150" t="e">
        <f t="shared" si="97"/>
        <v>#VALUE!</v>
      </c>
      <c r="U464">
        <v>3.52</v>
      </c>
      <c r="V464" s="150" t="e">
        <f t="shared" si="98"/>
        <v>#VALUE!</v>
      </c>
      <c r="W464">
        <v>3.52</v>
      </c>
      <c r="X464" s="153" t="e">
        <f t="shared" si="99"/>
        <v>#VALUE!</v>
      </c>
      <c r="Y464">
        <v>3.52</v>
      </c>
      <c r="Z464" s="150" t="e">
        <f t="shared" si="100"/>
        <v>#VALUE!</v>
      </c>
      <c r="AA464">
        <v>3.52</v>
      </c>
      <c r="AB464" s="150" t="e">
        <f t="shared" si="101"/>
        <v>#VALUE!</v>
      </c>
      <c r="AC464">
        <v>3.52</v>
      </c>
      <c r="AD464" s="150" t="e">
        <f t="shared" si="102"/>
        <v>#VALUE!</v>
      </c>
      <c r="AE464">
        <v>3.52</v>
      </c>
    </row>
    <row r="465" spans="12:31" ht="15" x14ac:dyDescent="0.2">
      <c r="L465" s="150" t="e">
        <f t="shared" si="93"/>
        <v>#VALUE!</v>
      </c>
      <c r="M465">
        <v>3.53</v>
      </c>
      <c r="N465" s="150" t="e">
        <f t="shared" si="94"/>
        <v>#VALUE!</v>
      </c>
      <c r="O465">
        <v>3.53</v>
      </c>
      <c r="P465" s="150" t="e">
        <f t="shared" si="95"/>
        <v>#VALUE!</v>
      </c>
      <c r="Q465">
        <v>3.53</v>
      </c>
      <c r="R465" s="150" t="e">
        <f t="shared" si="96"/>
        <v>#VALUE!</v>
      </c>
      <c r="S465">
        <v>3.53</v>
      </c>
      <c r="T465" s="150" t="e">
        <f t="shared" si="97"/>
        <v>#VALUE!</v>
      </c>
      <c r="U465">
        <v>3.53</v>
      </c>
      <c r="V465" s="150" t="e">
        <f t="shared" si="98"/>
        <v>#VALUE!</v>
      </c>
      <c r="W465">
        <v>3.53</v>
      </c>
      <c r="X465" s="153" t="e">
        <f t="shared" si="99"/>
        <v>#VALUE!</v>
      </c>
      <c r="Y465">
        <v>3.53</v>
      </c>
      <c r="Z465" s="150" t="e">
        <f t="shared" si="100"/>
        <v>#VALUE!</v>
      </c>
      <c r="AA465">
        <v>3.53</v>
      </c>
      <c r="AB465" s="150" t="e">
        <f t="shared" si="101"/>
        <v>#VALUE!</v>
      </c>
      <c r="AC465">
        <v>3.53</v>
      </c>
      <c r="AD465" s="150" t="e">
        <f t="shared" si="102"/>
        <v>#VALUE!</v>
      </c>
      <c r="AE465">
        <v>3.53</v>
      </c>
    </row>
    <row r="466" spans="12:31" ht="15" x14ac:dyDescent="0.2">
      <c r="L466" s="150" t="e">
        <f t="shared" si="93"/>
        <v>#VALUE!</v>
      </c>
      <c r="M466">
        <v>3.54</v>
      </c>
      <c r="N466" s="150" t="e">
        <f t="shared" si="94"/>
        <v>#VALUE!</v>
      </c>
      <c r="O466">
        <v>3.54</v>
      </c>
      <c r="P466" s="150" t="e">
        <f t="shared" si="95"/>
        <v>#VALUE!</v>
      </c>
      <c r="Q466">
        <v>3.54</v>
      </c>
      <c r="R466" s="150" t="e">
        <f t="shared" si="96"/>
        <v>#VALUE!</v>
      </c>
      <c r="S466">
        <v>3.54</v>
      </c>
      <c r="T466" s="150" t="e">
        <f t="shared" si="97"/>
        <v>#VALUE!</v>
      </c>
      <c r="U466">
        <v>3.54</v>
      </c>
      <c r="V466" s="150" t="e">
        <f t="shared" si="98"/>
        <v>#VALUE!</v>
      </c>
      <c r="W466">
        <v>3.54</v>
      </c>
      <c r="X466" s="153" t="e">
        <f t="shared" si="99"/>
        <v>#VALUE!</v>
      </c>
      <c r="Y466">
        <v>3.54</v>
      </c>
      <c r="Z466" s="150" t="e">
        <f t="shared" si="100"/>
        <v>#VALUE!</v>
      </c>
      <c r="AA466">
        <v>3.54</v>
      </c>
      <c r="AB466" s="150" t="e">
        <f t="shared" si="101"/>
        <v>#VALUE!</v>
      </c>
      <c r="AC466">
        <v>3.54</v>
      </c>
      <c r="AD466" s="150" t="e">
        <f t="shared" si="102"/>
        <v>#VALUE!</v>
      </c>
      <c r="AE466">
        <v>3.54</v>
      </c>
    </row>
    <row r="467" spans="12:31" ht="15" x14ac:dyDescent="0.2">
      <c r="L467" s="150" t="e">
        <f t="shared" si="93"/>
        <v>#VALUE!</v>
      </c>
      <c r="M467">
        <v>3.55</v>
      </c>
      <c r="N467" s="150" t="e">
        <f t="shared" si="94"/>
        <v>#VALUE!</v>
      </c>
      <c r="O467">
        <v>3.55</v>
      </c>
      <c r="P467" s="150" t="e">
        <f t="shared" si="95"/>
        <v>#VALUE!</v>
      </c>
      <c r="Q467">
        <v>3.55</v>
      </c>
      <c r="R467" s="150" t="e">
        <f t="shared" si="96"/>
        <v>#VALUE!</v>
      </c>
      <c r="S467">
        <v>3.55</v>
      </c>
      <c r="T467" s="150" t="e">
        <f t="shared" si="97"/>
        <v>#VALUE!</v>
      </c>
      <c r="U467">
        <v>3.55</v>
      </c>
      <c r="V467" s="150" t="e">
        <f t="shared" si="98"/>
        <v>#VALUE!</v>
      </c>
      <c r="W467">
        <v>3.55</v>
      </c>
      <c r="X467" s="153" t="e">
        <f t="shared" si="99"/>
        <v>#VALUE!</v>
      </c>
      <c r="Y467">
        <v>3.55</v>
      </c>
      <c r="Z467" s="150" t="e">
        <f t="shared" si="100"/>
        <v>#VALUE!</v>
      </c>
      <c r="AA467">
        <v>3.55</v>
      </c>
      <c r="AB467" s="150" t="e">
        <f t="shared" si="101"/>
        <v>#VALUE!</v>
      </c>
      <c r="AC467">
        <v>3.55</v>
      </c>
      <c r="AD467" s="150" t="e">
        <f t="shared" si="102"/>
        <v>#VALUE!</v>
      </c>
      <c r="AE467">
        <v>3.55</v>
      </c>
    </row>
    <row r="468" spans="12:31" ht="15" x14ac:dyDescent="0.2">
      <c r="L468" s="150" t="e">
        <f t="shared" si="93"/>
        <v>#VALUE!</v>
      </c>
      <c r="M468">
        <v>3.56</v>
      </c>
      <c r="N468" s="150" t="e">
        <f t="shared" si="94"/>
        <v>#VALUE!</v>
      </c>
      <c r="O468">
        <v>3.56</v>
      </c>
      <c r="P468" s="150" t="e">
        <f t="shared" si="95"/>
        <v>#VALUE!</v>
      </c>
      <c r="Q468">
        <v>3.56</v>
      </c>
      <c r="R468" s="150" t="e">
        <f t="shared" si="96"/>
        <v>#VALUE!</v>
      </c>
      <c r="S468">
        <v>3.56</v>
      </c>
      <c r="T468" s="150" t="e">
        <f t="shared" si="97"/>
        <v>#VALUE!</v>
      </c>
      <c r="U468">
        <v>3.56</v>
      </c>
      <c r="V468" s="150" t="e">
        <f t="shared" si="98"/>
        <v>#VALUE!</v>
      </c>
      <c r="W468">
        <v>3.56</v>
      </c>
      <c r="X468" s="153" t="e">
        <f t="shared" si="99"/>
        <v>#VALUE!</v>
      </c>
      <c r="Y468">
        <v>3.56</v>
      </c>
      <c r="Z468" s="150" t="e">
        <f t="shared" si="100"/>
        <v>#VALUE!</v>
      </c>
      <c r="AA468">
        <v>3.56</v>
      </c>
      <c r="AB468" s="150" t="e">
        <f t="shared" si="101"/>
        <v>#VALUE!</v>
      </c>
      <c r="AC468">
        <v>3.56</v>
      </c>
      <c r="AD468" s="150" t="e">
        <f t="shared" si="102"/>
        <v>#VALUE!</v>
      </c>
      <c r="AE468">
        <v>3.56</v>
      </c>
    </row>
    <row r="469" spans="12:31" ht="15" x14ac:dyDescent="0.2">
      <c r="L469" s="150" t="e">
        <f t="shared" si="93"/>
        <v>#VALUE!</v>
      </c>
      <c r="M469">
        <v>3.57</v>
      </c>
      <c r="N469" s="150" t="e">
        <f t="shared" si="94"/>
        <v>#VALUE!</v>
      </c>
      <c r="O469">
        <v>3.57</v>
      </c>
      <c r="P469" s="150" t="e">
        <f t="shared" si="95"/>
        <v>#VALUE!</v>
      </c>
      <c r="Q469">
        <v>3.57</v>
      </c>
      <c r="R469" s="150" t="e">
        <f t="shared" si="96"/>
        <v>#VALUE!</v>
      </c>
      <c r="S469">
        <v>3.57</v>
      </c>
      <c r="T469" s="150" t="e">
        <f t="shared" si="97"/>
        <v>#VALUE!</v>
      </c>
      <c r="U469">
        <v>3.57</v>
      </c>
      <c r="V469" s="150" t="e">
        <f t="shared" si="98"/>
        <v>#VALUE!</v>
      </c>
      <c r="W469">
        <v>3.57</v>
      </c>
      <c r="X469" s="153" t="e">
        <f t="shared" si="99"/>
        <v>#VALUE!</v>
      </c>
      <c r="Y469">
        <v>3.57</v>
      </c>
      <c r="Z469" s="150" t="e">
        <f t="shared" si="100"/>
        <v>#VALUE!</v>
      </c>
      <c r="AA469">
        <v>3.57</v>
      </c>
      <c r="AB469" s="150" t="e">
        <f t="shared" si="101"/>
        <v>#VALUE!</v>
      </c>
      <c r="AC469">
        <v>3.57</v>
      </c>
      <c r="AD469" s="150" t="e">
        <f t="shared" si="102"/>
        <v>#VALUE!</v>
      </c>
      <c r="AE469">
        <v>3.57</v>
      </c>
    </row>
    <row r="470" spans="12:31" ht="15" x14ac:dyDescent="0.2">
      <c r="L470" s="150" t="e">
        <f t="shared" si="93"/>
        <v>#VALUE!</v>
      </c>
      <c r="M470">
        <v>3.58</v>
      </c>
      <c r="N470" s="150" t="e">
        <f t="shared" si="94"/>
        <v>#VALUE!</v>
      </c>
      <c r="O470">
        <v>3.58</v>
      </c>
      <c r="P470" s="150" t="e">
        <f t="shared" si="95"/>
        <v>#VALUE!</v>
      </c>
      <c r="Q470">
        <v>3.58</v>
      </c>
      <c r="R470" s="150" t="e">
        <f t="shared" si="96"/>
        <v>#VALUE!</v>
      </c>
      <c r="S470">
        <v>3.58</v>
      </c>
      <c r="T470" s="150" t="e">
        <f t="shared" si="97"/>
        <v>#VALUE!</v>
      </c>
      <c r="U470">
        <v>3.58</v>
      </c>
      <c r="V470" s="150" t="e">
        <f t="shared" si="98"/>
        <v>#VALUE!</v>
      </c>
      <c r="W470">
        <v>3.58</v>
      </c>
      <c r="X470" s="153" t="e">
        <f t="shared" si="99"/>
        <v>#VALUE!</v>
      </c>
      <c r="Y470">
        <v>3.58</v>
      </c>
      <c r="Z470" s="150" t="e">
        <f t="shared" si="100"/>
        <v>#VALUE!</v>
      </c>
      <c r="AA470">
        <v>3.58</v>
      </c>
      <c r="AB470" s="150" t="e">
        <f t="shared" si="101"/>
        <v>#VALUE!</v>
      </c>
      <c r="AC470">
        <v>3.58</v>
      </c>
      <c r="AD470" s="150" t="e">
        <f t="shared" si="102"/>
        <v>#VALUE!</v>
      </c>
      <c r="AE470">
        <v>3.58</v>
      </c>
    </row>
    <row r="471" spans="12:31" ht="15" x14ac:dyDescent="0.2">
      <c r="L471" s="150" t="e">
        <f t="shared" si="93"/>
        <v>#VALUE!</v>
      </c>
      <c r="M471">
        <v>3.59</v>
      </c>
      <c r="N471" s="150" t="e">
        <f t="shared" si="94"/>
        <v>#VALUE!</v>
      </c>
      <c r="O471">
        <v>3.59</v>
      </c>
      <c r="P471" s="150" t="e">
        <f t="shared" si="95"/>
        <v>#VALUE!</v>
      </c>
      <c r="Q471">
        <v>3.59</v>
      </c>
      <c r="R471" s="150" t="e">
        <f t="shared" si="96"/>
        <v>#VALUE!</v>
      </c>
      <c r="S471">
        <v>3.59</v>
      </c>
      <c r="T471" s="150" t="e">
        <f t="shared" si="97"/>
        <v>#VALUE!</v>
      </c>
      <c r="U471">
        <v>3.59</v>
      </c>
      <c r="V471" s="150" t="e">
        <f t="shared" si="98"/>
        <v>#VALUE!</v>
      </c>
      <c r="W471">
        <v>3.59</v>
      </c>
      <c r="X471" s="153" t="e">
        <f t="shared" si="99"/>
        <v>#VALUE!</v>
      </c>
      <c r="Y471">
        <v>3.59</v>
      </c>
      <c r="Z471" s="150" t="e">
        <f t="shared" si="100"/>
        <v>#VALUE!</v>
      </c>
      <c r="AA471">
        <v>3.59</v>
      </c>
      <c r="AB471" s="150" t="e">
        <f t="shared" si="101"/>
        <v>#VALUE!</v>
      </c>
      <c r="AC471">
        <v>3.59</v>
      </c>
      <c r="AD471" s="150" t="e">
        <f t="shared" si="102"/>
        <v>#VALUE!</v>
      </c>
      <c r="AE471">
        <v>3.59</v>
      </c>
    </row>
    <row r="472" spans="12:31" ht="15" x14ac:dyDescent="0.2">
      <c r="L472" s="150" t="e">
        <f t="shared" si="93"/>
        <v>#VALUE!</v>
      </c>
      <c r="M472">
        <v>3.6</v>
      </c>
      <c r="N472" s="150" t="e">
        <f t="shared" si="94"/>
        <v>#VALUE!</v>
      </c>
      <c r="O472">
        <v>3.6</v>
      </c>
      <c r="P472" s="150" t="e">
        <f t="shared" si="95"/>
        <v>#VALUE!</v>
      </c>
      <c r="Q472">
        <v>3.6</v>
      </c>
      <c r="R472" s="150" t="e">
        <f t="shared" si="96"/>
        <v>#VALUE!</v>
      </c>
      <c r="S472">
        <v>3.6</v>
      </c>
      <c r="T472" s="150" t="e">
        <f t="shared" si="97"/>
        <v>#VALUE!</v>
      </c>
      <c r="U472">
        <v>3.6</v>
      </c>
      <c r="V472" s="150" t="e">
        <f t="shared" si="98"/>
        <v>#VALUE!</v>
      </c>
      <c r="W472">
        <v>3.6</v>
      </c>
      <c r="X472" s="153" t="e">
        <f t="shared" si="99"/>
        <v>#VALUE!</v>
      </c>
      <c r="Y472">
        <v>3.6</v>
      </c>
      <c r="Z472" s="150" t="e">
        <f t="shared" si="100"/>
        <v>#VALUE!</v>
      </c>
      <c r="AA472">
        <v>3.6</v>
      </c>
      <c r="AB472" s="150" t="e">
        <f t="shared" si="101"/>
        <v>#VALUE!</v>
      </c>
      <c r="AC472">
        <v>3.6</v>
      </c>
      <c r="AD472" s="150" t="e">
        <f t="shared" si="102"/>
        <v>#VALUE!</v>
      </c>
      <c r="AE472">
        <v>3.6</v>
      </c>
    </row>
    <row r="473" spans="12:31" ht="15" x14ac:dyDescent="0.2">
      <c r="L473" s="150" t="e">
        <f t="shared" si="93"/>
        <v>#VALUE!</v>
      </c>
      <c r="M473">
        <v>3.61</v>
      </c>
      <c r="N473" s="150" t="e">
        <f t="shared" si="94"/>
        <v>#VALUE!</v>
      </c>
      <c r="O473">
        <v>3.61</v>
      </c>
      <c r="P473" s="150" t="e">
        <f t="shared" si="95"/>
        <v>#VALUE!</v>
      </c>
      <c r="Q473">
        <v>3.61</v>
      </c>
      <c r="R473" s="150" t="e">
        <f t="shared" si="96"/>
        <v>#VALUE!</v>
      </c>
      <c r="S473">
        <v>3.61</v>
      </c>
      <c r="T473" s="150" t="e">
        <f t="shared" si="97"/>
        <v>#VALUE!</v>
      </c>
      <c r="U473">
        <v>3.61</v>
      </c>
      <c r="V473" s="150" t="e">
        <f t="shared" si="98"/>
        <v>#VALUE!</v>
      </c>
      <c r="W473">
        <v>3.61</v>
      </c>
      <c r="X473" s="153" t="e">
        <f t="shared" si="99"/>
        <v>#VALUE!</v>
      </c>
      <c r="Y473">
        <v>3.61</v>
      </c>
      <c r="Z473" s="150" t="e">
        <f t="shared" si="100"/>
        <v>#VALUE!</v>
      </c>
      <c r="AA473">
        <v>3.61</v>
      </c>
      <c r="AB473" s="150" t="e">
        <f t="shared" si="101"/>
        <v>#VALUE!</v>
      </c>
      <c r="AC473">
        <v>3.61</v>
      </c>
      <c r="AD473" s="150" t="e">
        <f t="shared" si="102"/>
        <v>#VALUE!</v>
      </c>
      <c r="AE473">
        <v>3.61</v>
      </c>
    </row>
    <row r="474" spans="12:31" ht="15" x14ac:dyDescent="0.2">
      <c r="L474" s="150" t="e">
        <f t="shared" si="93"/>
        <v>#VALUE!</v>
      </c>
      <c r="M474">
        <v>3.62</v>
      </c>
      <c r="N474" s="150" t="e">
        <f t="shared" si="94"/>
        <v>#VALUE!</v>
      </c>
      <c r="O474">
        <v>3.62</v>
      </c>
      <c r="P474" s="150" t="e">
        <f t="shared" si="95"/>
        <v>#VALUE!</v>
      </c>
      <c r="Q474">
        <v>3.62</v>
      </c>
      <c r="R474" s="150" t="e">
        <f t="shared" si="96"/>
        <v>#VALUE!</v>
      </c>
      <c r="S474">
        <v>3.62</v>
      </c>
      <c r="T474" s="150" t="e">
        <f t="shared" si="97"/>
        <v>#VALUE!</v>
      </c>
      <c r="U474">
        <v>3.62</v>
      </c>
      <c r="V474" s="150" t="e">
        <f t="shared" si="98"/>
        <v>#VALUE!</v>
      </c>
      <c r="W474">
        <v>3.62</v>
      </c>
      <c r="X474" s="153" t="e">
        <f t="shared" si="99"/>
        <v>#VALUE!</v>
      </c>
      <c r="Y474">
        <v>3.62</v>
      </c>
      <c r="Z474" s="150" t="e">
        <f t="shared" si="100"/>
        <v>#VALUE!</v>
      </c>
      <c r="AA474">
        <v>3.62</v>
      </c>
      <c r="AB474" s="150" t="e">
        <f t="shared" si="101"/>
        <v>#VALUE!</v>
      </c>
      <c r="AC474">
        <v>3.62</v>
      </c>
      <c r="AD474" s="150" t="e">
        <f t="shared" si="102"/>
        <v>#VALUE!</v>
      </c>
      <c r="AE474">
        <v>3.62</v>
      </c>
    </row>
    <row r="475" spans="12:31" ht="15" x14ac:dyDescent="0.2">
      <c r="L475" s="150" t="e">
        <f t="shared" si="93"/>
        <v>#VALUE!</v>
      </c>
      <c r="M475">
        <v>3.63</v>
      </c>
      <c r="N475" s="150" t="e">
        <f t="shared" si="94"/>
        <v>#VALUE!</v>
      </c>
      <c r="O475">
        <v>3.63</v>
      </c>
      <c r="P475" s="150" t="e">
        <f t="shared" si="95"/>
        <v>#VALUE!</v>
      </c>
      <c r="Q475">
        <v>3.63</v>
      </c>
      <c r="R475" s="150" t="e">
        <f t="shared" si="96"/>
        <v>#VALUE!</v>
      </c>
      <c r="S475">
        <v>3.63</v>
      </c>
      <c r="T475" s="150" t="e">
        <f t="shared" si="97"/>
        <v>#VALUE!</v>
      </c>
      <c r="U475">
        <v>3.63</v>
      </c>
      <c r="V475" s="150" t="e">
        <f t="shared" si="98"/>
        <v>#VALUE!</v>
      </c>
      <c r="W475">
        <v>3.63</v>
      </c>
      <c r="X475" s="153" t="e">
        <f t="shared" si="99"/>
        <v>#VALUE!</v>
      </c>
      <c r="Y475">
        <v>3.63</v>
      </c>
      <c r="Z475" s="150" t="e">
        <f t="shared" si="100"/>
        <v>#VALUE!</v>
      </c>
      <c r="AA475">
        <v>3.63</v>
      </c>
      <c r="AB475" s="150" t="e">
        <f t="shared" si="101"/>
        <v>#VALUE!</v>
      </c>
      <c r="AC475">
        <v>3.63</v>
      </c>
      <c r="AD475" s="150" t="e">
        <f t="shared" si="102"/>
        <v>#VALUE!</v>
      </c>
      <c r="AE475">
        <v>3.63</v>
      </c>
    </row>
    <row r="476" spans="12:31" ht="15" x14ac:dyDescent="0.2">
      <c r="L476" s="150" t="e">
        <f t="shared" si="93"/>
        <v>#VALUE!</v>
      </c>
      <c r="M476">
        <v>3.64</v>
      </c>
      <c r="N476" s="150" t="e">
        <f t="shared" si="94"/>
        <v>#VALUE!</v>
      </c>
      <c r="O476">
        <v>3.64</v>
      </c>
      <c r="P476" s="150" t="e">
        <f t="shared" si="95"/>
        <v>#VALUE!</v>
      </c>
      <c r="Q476">
        <v>3.64</v>
      </c>
      <c r="R476" s="150" t="e">
        <f t="shared" si="96"/>
        <v>#VALUE!</v>
      </c>
      <c r="S476">
        <v>3.64</v>
      </c>
      <c r="T476" s="150" t="e">
        <f t="shared" si="97"/>
        <v>#VALUE!</v>
      </c>
      <c r="U476">
        <v>3.64</v>
      </c>
      <c r="V476" s="150" t="e">
        <f t="shared" si="98"/>
        <v>#VALUE!</v>
      </c>
      <c r="W476">
        <v>3.64</v>
      </c>
      <c r="X476" s="153" t="e">
        <f t="shared" si="99"/>
        <v>#VALUE!</v>
      </c>
      <c r="Y476">
        <v>3.64</v>
      </c>
      <c r="Z476" s="150" t="e">
        <f t="shared" si="100"/>
        <v>#VALUE!</v>
      </c>
      <c r="AA476">
        <v>3.64</v>
      </c>
      <c r="AB476" s="150" t="e">
        <f t="shared" si="101"/>
        <v>#VALUE!</v>
      </c>
      <c r="AC476">
        <v>3.64</v>
      </c>
      <c r="AD476" s="150" t="e">
        <f t="shared" si="102"/>
        <v>#VALUE!</v>
      </c>
      <c r="AE476">
        <v>3.64</v>
      </c>
    </row>
    <row r="477" spans="12:31" ht="15" x14ac:dyDescent="0.2">
      <c r="L477" s="150" t="e">
        <f t="shared" si="93"/>
        <v>#VALUE!</v>
      </c>
      <c r="M477">
        <v>3.65</v>
      </c>
      <c r="N477" s="150" t="e">
        <f t="shared" si="94"/>
        <v>#VALUE!</v>
      </c>
      <c r="O477">
        <v>3.65</v>
      </c>
      <c r="P477" s="150" t="e">
        <f t="shared" si="95"/>
        <v>#VALUE!</v>
      </c>
      <c r="Q477">
        <v>3.65</v>
      </c>
      <c r="R477" s="150" t="e">
        <f t="shared" si="96"/>
        <v>#VALUE!</v>
      </c>
      <c r="S477">
        <v>3.65</v>
      </c>
      <c r="T477" s="150" t="e">
        <f t="shared" si="97"/>
        <v>#VALUE!</v>
      </c>
      <c r="U477">
        <v>3.65</v>
      </c>
      <c r="V477" s="150" t="e">
        <f t="shared" si="98"/>
        <v>#VALUE!</v>
      </c>
      <c r="W477">
        <v>3.65</v>
      </c>
      <c r="X477" s="153" t="e">
        <f t="shared" si="99"/>
        <v>#VALUE!</v>
      </c>
      <c r="Y477">
        <v>3.65</v>
      </c>
      <c r="Z477" s="150" t="e">
        <f t="shared" si="100"/>
        <v>#VALUE!</v>
      </c>
      <c r="AA477">
        <v>3.65</v>
      </c>
      <c r="AB477" s="150" t="e">
        <f t="shared" si="101"/>
        <v>#VALUE!</v>
      </c>
      <c r="AC477">
        <v>3.65</v>
      </c>
      <c r="AD477" s="150" t="e">
        <f t="shared" si="102"/>
        <v>#VALUE!</v>
      </c>
      <c r="AE477">
        <v>3.65</v>
      </c>
    </row>
    <row r="478" spans="12:31" ht="15" x14ac:dyDescent="0.2">
      <c r="L478" s="150" t="e">
        <f t="shared" si="93"/>
        <v>#VALUE!</v>
      </c>
      <c r="M478">
        <v>3.66</v>
      </c>
      <c r="N478" s="150" t="e">
        <f t="shared" si="94"/>
        <v>#VALUE!</v>
      </c>
      <c r="O478">
        <v>3.66</v>
      </c>
      <c r="P478" s="150" t="e">
        <f t="shared" si="95"/>
        <v>#VALUE!</v>
      </c>
      <c r="Q478">
        <v>3.66</v>
      </c>
      <c r="R478" s="150" t="e">
        <f t="shared" si="96"/>
        <v>#VALUE!</v>
      </c>
      <c r="S478">
        <v>3.66</v>
      </c>
      <c r="T478" s="150" t="e">
        <f t="shared" si="97"/>
        <v>#VALUE!</v>
      </c>
      <c r="U478">
        <v>3.66</v>
      </c>
      <c r="V478" s="150" t="e">
        <f t="shared" si="98"/>
        <v>#VALUE!</v>
      </c>
      <c r="W478">
        <v>3.66</v>
      </c>
      <c r="X478" s="153" t="e">
        <f t="shared" si="99"/>
        <v>#VALUE!</v>
      </c>
      <c r="Y478">
        <v>3.66</v>
      </c>
      <c r="Z478" s="150" t="e">
        <f t="shared" si="100"/>
        <v>#VALUE!</v>
      </c>
      <c r="AA478">
        <v>3.66</v>
      </c>
      <c r="AB478" s="150" t="e">
        <f t="shared" si="101"/>
        <v>#VALUE!</v>
      </c>
      <c r="AC478">
        <v>3.66</v>
      </c>
      <c r="AD478" s="150" t="e">
        <f t="shared" si="102"/>
        <v>#VALUE!</v>
      </c>
      <c r="AE478">
        <v>3.66</v>
      </c>
    </row>
    <row r="479" spans="12:31" ht="15" x14ac:dyDescent="0.2">
      <c r="L479" s="150" t="e">
        <f t="shared" si="93"/>
        <v>#VALUE!</v>
      </c>
      <c r="M479">
        <v>3.67</v>
      </c>
      <c r="N479" s="150" t="e">
        <f t="shared" si="94"/>
        <v>#VALUE!</v>
      </c>
      <c r="O479">
        <v>3.67</v>
      </c>
      <c r="P479" s="150" t="e">
        <f t="shared" si="95"/>
        <v>#VALUE!</v>
      </c>
      <c r="Q479">
        <v>3.67</v>
      </c>
      <c r="R479" s="150" t="e">
        <f t="shared" si="96"/>
        <v>#VALUE!</v>
      </c>
      <c r="S479">
        <v>3.67</v>
      </c>
      <c r="T479" s="150" t="e">
        <f t="shared" si="97"/>
        <v>#VALUE!</v>
      </c>
      <c r="U479">
        <v>3.67</v>
      </c>
      <c r="V479" s="150" t="e">
        <f t="shared" si="98"/>
        <v>#VALUE!</v>
      </c>
      <c r="W479">
        <v>3.67</v>
      </c>
      <c r="X479" s="153" t="e">
        <f t="shared" si="99"/>
        <v>#VALUE!</v>
      </c>
      <c r="Y479">
        <v>3.67</v>
      </c>
      <c r="Z479" s="150" t="e">
        <f t="shared" si="100"/>
        <v>#VALUE!</v>
      </c>
      <c r="AA479">
        <v>3.67</v>
      </c>
      <c r="AB479" s="150" t="e">
        <f t="shared" si="101"/>
        <v>#VALUE!</v>
      </c>
      <c r="AC479">
        <v>3.67</v>
      </c>
      <c r="AD479" s="150" t="e">
        <f t="shared" si="102"/>
        <v>#VALUE!</v>
      </c>
      <c r="AE479">
        <v>3.67</v>
      </c>
    </row>
    <row r="480" spans="12:31" ht="15" x14ac:dyDescent="0.2">
      <c r="L480" s="150" t="e">
        <f t="shared" si="93"/>
        <v>#VALUE!</v>
      </c>
      <c r="M480">
        <v>3.68</v>
      </c>
      <c r="N480" s="150" t="e">
        <f t="shared" si="94"/>
        <v>#VALUE!</v>
      </c>
      <c r="O480">
        <v>3.68</v>
      </c>
      <c r="P480" s="150" t="e">
        <f t="shared" si="95"/>
        <v>#VALUE!</v>
      </c>
      <c r="Q480">
        <v>3.68</v>
      </c>
      <c r="R480" s="150" t="e">
        <f t="shared" si="96"/>
        <v>#VALUE!</v>
      </c>
      <c r="S480">
        <v>3.68</v>
      </c>
      <c r="T480" s="150" t="e">
        <f t="shared" si="97"/>
        <v>#VALUE!</v>
      </c>
      <c r="U480">
        <v>3.68</v>
      </c>
      <c r="V480" s="150" t="e">
        <f t="shared" si="98"/>
        <v>#VALUE!</v>
      </c>
      <c r="W480">
        <v>3.68</v>
      </c>
      <c r="X480" s="153" t="e">
        <f t="shared" si="99"/>
        <v>#VALUE!</v>
      </c>
      <c r="Y480">
        <v>3.68</v>
      </c>
      <c r="Z480" s="150" t="e">
        <f t="shared" si="100"/>
        <v>#VALUE!</v>
      </c>
      <c r="AA480">
        <v>3.68</v>
      </c>
      <c r="AB480" s="150" t="e">
        <f t="shared" si="101"/>
        <v>#VALUE!</v>
      </c>
      <c r="AC480">
        <v>3.68</v>
      </c>
      <c r="AD480" s="150" t="e">
        <f t="shared" si="102"/>
        <v>#VALUE!</v>
      </c>
      <c r="AE480">
        <v>3.68</v>
      </c>
    </row>
    <row r="481" spans="12:31" ht="15" x14ac:dyDescent="0.2">
      <c r="L481" s="150" t="e">
        <f t="shared" si="93"/>
        <v>#VALUE!</v>
      </c>
      <c r="M481">
        <v>3.69</v>
      </c>
      <c r="N481" s="150" t="e">
        <f t="shared" si="94"/>
        <v>#VALUE!</v>
      </c>
      <c r="O481">
        <v>3.69</v>
      </c>
      <c r="P481" s="150" t="e">
        <f t="shared" si="95"/>
        <v>#VALUE!</v>
      </c>
      <c r="Q481">
        <v>3.69</v>
      </c>
      <c r="R481" s="150" t="e">
        <f t="shared" si="96"/>
        <v>#VALUE!</v>
      </c>
      <c r="S481">
        <v>3.69</v>
      </c>
      <c r="T481" s="150" t="e">
        <f t="shared" si="97"/>
        <v>#VALUE!</v>
      </c>
      <c r="U481">
        <v>3.69</v>
      </c>
      <c r="V481" s="150" t="e">
        <f t="shared" si="98"/>
        <v>#VALUE!</v>
      </c>
      <c r="W481">
        <v>3.69</v>
      </c>
      <c r="X481" s="153" t="e">
        <f t="shared" si="99"/>
        <v>#VALUE!</v>
      </c>
      <c r="Y481">
        <v>3.69</v>
      </c>
      <c r="Z481" s="150" t="e">
        <f t="shared" si="100"/>
        <v>#VALUE!</v>
      </c>
      <c r="AA481">
        <v>3.69</v>
      </c>
      <c r="AB481" s="150" t="e">
        <f t="shared" si="101"/>
        <v>#VALUE!</v>
      </c>
      <c r="AC481">
        <v>3.69</v>
      </c>
      <c r="AD481" s="150" t="e">
        <f t="shared" si="102"/>
        <v>#VALUE!</v>
      </c>
      <c r="AE481">
        <v>3.69</v>
      </c>
    </row>
    <row r="482" spans="12:31" ht="15" x14ac:dyDescent="0.2">
      <c r="L482" s="150" t="e">
        <f t="shared" si="93"/>
        <v>#VALUE!</v>
      </c>
      <c r="M482">
        <v>3.7</v>
      </c>
      <c r="N482" s="150" t="e">
        <f t="shared" si="94"/>
        <v>#VALUE!</v>
      </c>
      <c r="O482">
        <v>3.7</v>
      </c>
      <c r="P482" s="150" t="e">
        <f t="shared" si="95"/>
        <v>#VALUE!</v>
      </c>
      <c r="Q482">
        <v>3.7</v>
      </c>
      <c r="R482" s="150" t="e">
        <f t="shared" si="96"/>
        <v>#VALUE!</v>
      </c>
      <c r="S482">
        <v>3.7</v>
      </c>
      <c r="T482" s="150" t="e">
        <f t="shared" si="97"/>
        <v>#VALUE!</v>
      </c>
      <c r="U482">
        <v>3.7</v>
      </c>
      <c r="V482" s="150" t="e">
        <f t="shared" si="98"/>
        <v>#VALUE!</v>
      </c>
      <c r="W482">
        <v>3.7</v>
      </c>
      <c r="X482" s="153" t="e">
        <f t="shared" si="99"/>
        <v>#VALUE!</v>
      </c>
      <c r="Y482">
        <v>3.7</v>
      </c>
      <c r="Z482" s="150" t="e">
        <f t="shared" si="100"/>
        <v>#VALUE!</v>
      </c>
      <c r="AA482">
        <v>3.7</v>
      </c>
      <c r="AB482" s="150" t="e">
        <f t="shared" si="101"/>
        <v>#VALUE!</v>
      </c>
      <c r="AC482">
        <v>3.7</v>
      </c>
      <c r="AD482" s="150" t="e">
        <f t="shared" si="102"/>
        <v>#VALUE!</v>
      </c>
      <c r="AE482">
        <v>3.7</v>
      </c>
    </row>
    <row r="483" spans="12:31" ht="15" x14ac:dyDescent="0.2">
      <c r="L483" s="150" t="e">
        <f t="shared" si="93"/>
        <v>#VALUE!</v>
      </c>
      <c r="M483">
        <v>3.71</v>
      </c>
      <c r="N483" s="150" t="e">
        <f t="shared" si="94"/>
        <v>#VALUE!</v>
      </c>
      <c r="O483">
        <v>3.71</v>
      </c>
      <c r="P483" s="150" t="e">
        <f t="shared" si="95"/>
        <v>#VALUE!</v>
      </c>
      <c r="Q483">
        <v>3.71</v>
      </c>
      <c r="R483" s="150" t="e">
        <f t="shared" si="96"/>
        <v>#VALUE!</v>
      </c>
      <c r="S483">
        <v>3.71</v>
      </c>
      <c r="T483" s="150" t="e">
        <f t="shared" si="97"/>
        <v>#VALUE!</v>
      </c>
      <c r="U483">
        <v>3.71</v>
      </c>
      <c r="V483" s="150" t="e">
        <f t="shared" si="98"/>
        <v>#VALUE!</v>
      </c>
      <c r="W483">
        <v>3.71</v>
      </c>
      <c r="X483" s="153" t="e">
        <f t="shared" si="99"/>
        <v>#VALUE!</v>
      </c>
      <c r="Y483">
        <v>3.71</v>
      </c>
      <c r="Z483" s="150" t="e">
        <f t="shared" si="100"/>
        <v>#VALUE!</v>
      </c>
      <c r="AA483">
        <v>3.71</v>
      </c>
      <c r="AB483" s="150" t="e">
        <f t="shared" si="101"/>
        <v>#VALUE!</v>
      </c>
      <c r="AC483">
        <v>3.71</v>
      </c>
      <c r="AD483" s="150" t="e">
        <f t="shared" si="102"/>
        <v>#VALUE!</v>
      </c>
      <c r="AE483">
        <v>3.71</v>
      </c>
    </row>
    <row r="484" spans="12:31" ht="15" x14ac:dyDescent="0.2">
      <c r="L484" s="150" t="e">
        <f t="shared" si="93"/>
        <v>#VALUE!</v>
      </c>
      <c r="M484">
        <v>3.72</v>
      </c>
      <c r="N484" s="150" t="e">
        <f t="shared" si="94"/>
        <v>#VALUE!</v>
      </c>
      <c r="O484">
        <v>3.72</v>
      </c>
      <c r="P484" s="150" t="e">
        <f t="shared" si="95"/>
        <v>#VALUE!</v>
      </c>
      <c r="Q484">
        <v>3.72</v>
      </c>
      <c r="R484" s="150" t="e">
        <f t="shared" si="96"/>
        <v>#VALUE!</v>
      </c>
      <c r="S484">
        <v>3.72</v>
      </c>
      <c r="T484" s="150" t="e">
        <f t="shared" si="97"/>
        <v>#VALUE!</v>
      </c>
      <c r="U484">
        <v>3.72</v>
      </c>
      <c r="V484" s="150" t="e">
        <f t="shared" si="98"/>
        <v>#VALUE!</v>
      </c>
      <c r="W484">
        <v>3.72</v>
      </c>
      <c r="X484" s="153" t="e">
        <f t="shared" si="99"/>
        <v>#VALUE!</v>
      </c>
      <c r="Y484">
        <v>3.72</v>
      </c>
      <c r="Z484" s="150" t="e">
        <f t="shared" si="100"/>
        <v>#VALUE!</v>
      </c>
      <c r="AA484">
        <v>3.72</v>
      </c>
      <c r="AB484" s="150" t="e">
        <f t="shared" si="101"/>
        <v>#VALUE!</v>
      </c>
      <c r="AC484">
        <v>3.72</v>
      </c>
      <c r="AD484" s="150" t="e">
        <f t="shared" si="102"/>
        <v>#VALUE!</v>
      </c>
      <c r="AE484">
        <v>3.72</v>
      </c>
    </row>
    <row r="485" spans="12:31" ht="15" x14ac:dyDescent="0.2">
      <c r="L485" s="150" t="e">
        <f t="shared" si="93"/>
        <v>#VALUE!</v>
      </c>
      <c r="M485">
        <v>3.73</v>
      </c>
      <c r="N485" s="150" t="e">
        <f t="shared" si="94"/>
        <v>#VALUE!</v>
      </c>
      <c r="O485">
        <v>3.73</v>
      </c>
      <c r="P485" s="150" t="e">
        <f t="shared" si="95"/>
        <v>#VALUE!</v>
      </c>
      <c r="Q485">
        <v>3.73</v>
      </c>
      <c r="R485" s="150" t="e">
        <f t="shared" si="96"/>
        <v>#VALUE!</v>
      </c>
      <c r="S485">
        <v>3.73</v>
      </c>
      <c r="T485" s="150" t="e">
        <f t="shared" si="97"/>
        <v>#VALUE!</v>
      </c>
      <c r="U485">
        <v>3.73</v>
      </c>
      <c r="V485" s="150" t="e">
        <f t="shared" si="98"/>
        <v>#VALUE!</v>
      </c>
      <c r="W485">
        <v>3.73</v>
      </c>
      <c r="X485" s="153" t="e">
        <f t="shared" si="99"/>
        <v>#VALUE!</v>
      </c>
      <c r="Y485">
        <v>3.73</v>
      </c>
      <c r="Z485" s="150" t="e">
        <f t="shared" si="100"/>
        <v>#VALUE!</v>
      </c>
      <c r="AA485">
        <v>3.73</v>
      </c>
      <c r="AB485" s="150" t="e">
        <f t="shared" si="101"/>
        <v>#VALUE!</v>
      </c>
      <c r="AC485">
        <v>3.73</v>
      </c>
      <c r="AD485" s="150" t="e">
        <f t="shared" si="102"/>
        <v>#VALUE!</v>
      </c>
      <c r="AE485">
        <v>3.73</v>
      </c>
    </row>
    <row r="486" spans="12:31" ht="15" x14ac:dyDescent="0.2">
      <c r="L486" s="150" t="e">
        <f t="shared" si="93"/>
        <v>#VALUE!</v>
      </c>
      <c r="M486">
        <v>3.74</v>
      </c>
      <c r="N486" s="150" t="e">
        <f t="shared" si="94"/>
        <v>#VALUE!</v>
      </c>
      <c r="O486">
        <v>3.74</v>
      </c>
      <c r="P486" s="150" t="e">
        <f t="shared" si="95"/>
        <v>#VALUE!</v>
      </c>
      <c r="Q486">
        <v>3.74</v>
      </c>
      <c r="R486" s="150" t="e">
        <f t="shared" si="96"/>
        <v>#VALUE!</v>
      </c>
      <c r="S486">
        <v>3.74</v>
      </c>
      <c r="T486" s="150" t="e">
        <f t="shared" si="97"/>
        <v>#VALUE!</v>
      </c>
      <c r="U486">
        <v>3.74</v>
      </c>
      <c r="V486" s="150" t="e">
        <f t="shared" si="98"/>
        <v>#VALUE!</v>
      </c>
      <c r="W486">
        <v>3.74</v>
      </c>
      <c r="X486" s="153" t="e">
        <f t="shared" si="99"/>
        <v>#VALUE!</v>
      </c>
      <c r="Y486">
        <v>3.74</v>
      </c>
      <c r="Z486" s="150" t="e">
        <f t="shared" si="100"/>
        <v>#VALUE!</v>
      </c>
      <c r="AA486">
        <v>3.74</v>
      </c>
      <c r="AB486" s="150" t="e">
        <f t="shared" si="101"/>
        <v>#VALUE!</v>
      </c>
      <c r="AC486">
        <v>3.74</v>
      </c>
      <c r="AD486" s="150" t="e">
        <f t="shared" si="102"/>
        <v>#VALUE!</v>
      </c>
      <c r="AE486">
        <v>3.74</v>
      </c>
    </row>
    <row r="487" spans="12:31" ht="15" x14ac:dyDescent="0.2">
      <c r="L487" s="150" t="e">
        <f t="shared" si="93"/>
        <v>#VALUE!</v>
      </c>
      <c r="M487">
        <v>3.75</v>
      </c>
      <c r="N487" s="150" t="e">
        <f t="shared" si="94"/>
        <v>#VALUE!</v>
      </c>
      <c r="O487">
        <v>3.75</v>
      </c>
      <c r="P487" s="150" t="e">
        <f t="shared" si="95"/>
        <v>#VALUE!</v>
      </c>
      <c r="Q487">
        <v>3.75</v>
      </c>
      <c r="R487" s="150" t="e">
        <f t="shared" si="96"/>
        <v>#VALUE!</v>
      </c>
      <c r="S487">
        <v>3.75</v>
      </c>
      <c r="T487" s="150" t="e">
        <f t="shared" si="97"/>
        <v>#VALUE!</v>
      </c>
      <c r="U487">
        <v>3.75</v>
      </c>
      <c r="V487" s="150" t="e">
        <f t="shared" si="98"/>
        <v>#VALUE!</v>
      </c>
      <c r="W487">
        <v>3.75</v>
      </c>
      <c r="X487" s="153" t="e">
        <f t="shared" si="99"/>
        <v>#VALUE!</v>
      </c>
      <c r="Y487">
        <v>3.75</v>
      </c>
      <c r="Z487" s="150" t="e">
        <f t="shared" si="100"/>
        <v>#VALUE!</v>
      </c>
      <c r="AA487">
        <v>3.75</v>
      </c>
      <c r="AB487" s="150" t="e">
        <f t="shared" si="101"/>
        <v>#VALUE!</v>
      </c>
      <c r="AC487">
        <v>3.75</v>
      </c>
      <c r="AD487" s="150" t="e">
        <f t="shared" si="102"/>
        <v>#VALUE!</v>
      </c>
      <c r="AE487">
        <v>3.75</v>
      </c>
    </row>
    <row r="488" spans="12:31" ht="15" x14ac:dyDescent="0.2">
      <c r="L488" s="150" t="e">
        <f t="shared" si="93"/>
        <v>#VALUE!</v>
      </c>
      <c r="M488">
        <v>3.76</v>
      </c>
      <c r="N488" s="150" t="e">
        <f t="shared" si="94"/>
        <v>#VALUE!</v>
      </c>
      <c r="O488">
        <v>3.76</v>
      </c>
      <c r="P488" s="150" t="e">
        <f t="shared" si="95"/>
        <v>#VALUE!</v>
      </c>
      <c r="Q488">
        <v>3.76</v>
      </c>
      <c r="R488" s="150" t="e">
        <f t="shared" si="96"/>
        <v>#VALUE!</v>
      </c>
      <c r="S488">
        <v>3.76</v>
      </c>
      <c r="T488" s="150" t="e">
        <f t="shared" si="97"/>
        <v>#VALUE!</v>
      </c>
      <c r="U488">
        <v>3.76</v>
      </c>
      <c r="V488" s="150" t="e">
        <f t="shared" si="98"/>
        <v>#VALUE!</v>
      </c>
      <c r="W488">
        <v>3.76</v>
      </c>
      <c r="X488" s="153" t="e">
        <f t="shared" si="99"/>
        <v>#VALUE!</v>
      </c>
      <c r="Y488">
        <v>3.76</v>
      </c>
      <c r="Z488" s="150" t="e">
        <f t="shared" si="100"/>
        <v>#VALUE!</v>
      </c>
      <c r="AA488">
        <v>3.76</v>
      </c>
      <c r="AB488" s="150" t="e">
        <f t="shared" si="101"/>
        <v>#VALUE!</v>
      </c>
      <c r="AC488">
        <v>3.76</v>
      </c>
      <c r="AD488" s="150" t="e">
        <f t="shared" si="102"/>
        <v>#VALUE!</v>
      </c>
      <c r="AE488">
        <v>3.76</v>
      </c>
    </row>
    <row r="489" spans="12:31" ht="15" x14ac:dyDescent="0.2">
      <c r="L489" s="150" t="e">
        <f t="shared" si="93"/>
        <v>#VALUE!</v>
      </c>
      <c r="M489">
        <v>3.77</v>
      </c>
      <c r="N489" s="150" t="e">
        <f t="shared" si="94"/>
        <v>#VALUE!</v>
      </c>
      <c r="O489">
        <v>3.77</v>
      </c>
      <c r="P489" s="150" t="e">
        <f t="shared" si="95"/>
        <v>#VALUE!</v>
      </c>
      <c r="Q489">
        <v>3.77</v>
      </c>
      <c r="R489" s="150" t="e">
        <f t="shared" si="96"/>
        <v>#VALUE!</v>
      </c>
      <c r="S489">
        <v>3.77</v>
      </c>
      <c r="T489" s="150" t="e">
        <f t="shared" si="97"/>
        <v>#VALUE!</v>
      </c>
      <c r="U489">
        <v>3.77</v>
      </c>
      <c r="V489" s="150" t="e">
        <f t="shared" si="98"/>
        <v>#VALUE!</v>
      </c>
      <c r="W489">
        <v>3.77</v>
      </c>
      <c r="X489" s="153" t="e">
        <f t="shared" si="99"/>
        <v>#VALUE!</v>
      </c>
      <c r="Y489">
        <v>3.77</v>
      </c>
      <c r="Z489" s="150" t="e">
        <f t="shared" si="100"/>
        <v>#VALUE!</v>
      </c>
      <c r="AA489">
        <v>3.77</v>
      </c>
      <c r="AB489" s="150" t="e">
        <f t="shared" si="101"/>
        <v>#VALUE!</v>
      </c>
      <c r="AC489">
        <v>3.77</v>
      </c>
      <c r="AD489" s="150" t="e">
        <f t="shared" si="102"/>
        <v>#VALUE!</v>
      </c>
      <c r="AE489">
        <v>3.77</v>
      </c>
    </row>
    <row r="490" spans="12:31" ht="15" x14ac:dyDescent="0.2">
      <c r="L490" s="150" t="e">
        <f t="shared" si="93"/>
        <v>#VALUE!</v>
      </c>
      <c r="M490">
        <v>3.78</v>
      </c>
      <c r="N490" s="150" t="e">
        <f t="shared" si="94"/>
        <v>#VALUE!</v>
      </c>
      <c r="O490">
        <v>3.78</v>
      </c>
      <c r="P490" s="150" t="e">
        <f t="shared" si="95"/>
        <v>#VALUE!</v>
      </c>
      <c r="Q490">
        <v>3.78</v>
      </c>
      <c r="R490" s="150" t="e">
        <f t="shared" si="96"/>
        <v>#VALUE!</v>
      </c>
      <c r="S490">
        <v>3.78</v>
      </c>
      <c r="T490" s="150" t="e">
        <f t="shared" si="97"/>
        <v>#VALUE!</v>
      </c>
      <c r="U490">
        <v>3.78</v>
      </c>
      <c r="V490" s="150" t="e">
        <f t="shared" si="98"/>
        <v>#VALUE!</v>
      </c>
      <c r="W490">
        <v>3.78</v>
      </c>
      <c r="X490" s="153" t="e">
        <f t="shared" si="99"/>
        <v>#VALUE!</v>
      </c>
      <c r="Y490">
        <v>3.78</v>
      </c>
      <c r="Z490" s="150" t="e">
        <f t="shared" si="100"/>
        <v>#VALUE!</v>
      </c>
      <c r="AA490">
        <v>3.78</v>
      </c>
      <c r="AB490" s="150" t="e">
        <f t="shared" si="101"/>
        <v>#VALUE!</v>
      </c>
      <c r="AC490">
        <v>3.78</v>
      </c>
      <c r="AD490" s="150" t="e">
        <f t="shared" si="102"/>
        <v>#VALUE!</v>
      </c>
      <c r="AE490">
        <v>3.78</v>
      </c>
    </row>
    <row r="491" spans="12:31" ht="15" x14ac:dyDescent="0.2">
      <c r="L491" s="150" t="e">
        <f t="shared" si="93"/>
        <v>#VALUE!</v>
      </c>
      <c r="M491">
        <v>3.79</v>
      </c>
      <c r="N491" s="150" t="e">
        <f t="shared" si="94"/>
        <v>#VALUE!</v>
      </c>
      <c r="O491">
        <v>3.79</v>
      </c>
      <c r="P491" s="150" t="e">
        <f t="shared" si="95"/>
        <v>#VALUE!</v>
      </c>
      <c r="Q491">
        <v>3.79</v>
      </c>
      <c r="R491" s="150" t="e">
        <f t="shared" si="96"/>
        <v>#VALUE!</v>
      </c>
      <c r="S491">
        <v>3.79</v>
      </c>
      <c r="T491" s="150" t="e">
        <f t="shared" si="97"/>
        <v>#VALUE!</v>
      </c>
      <c r="U491">
        <v>3.79</v>
      </c>
      <c r="V491" s="150" t="e">
        <f t="shared" si="98"/>
        <v>#VALUE!</v>
      </c>
      <c r="W491">
        <v>3.79</v>
      </c>
      <c r="X491" s="153" t="e">
        <f t="shared" si="99"/>
        <v>#VALUE!</v>
      </c>
      <c r="Y491">
        <v>3.79</v>
      </c>
      <c r="Z491" s="150" t="e">
        <f t="shared" si="100"/>
        <v>#VALUE!</v>
      </c>
      <c r="AA491">
        <v>3.79</v>
      </c>
      <c r="AB491" s="150" t="e">
        <f t="shared" si="101"/>
        <v>#VALUE!</v>
      </c>
      <c r="AC491">
        <v>3.79</v>
      </c>
      <c r="AD491" s="150" t="e">
        <f t="shared" si="102"/>
        <v>#VALUE!</v>
      </c>
      <c r="AE491">
        <v>3.79</v>
      </c>
    </row>
    <row r="492" spans="12:31" ht="15" x14ac:dyDescent="0.2">
      <c r="L492" s="150" t="e">
        <f t="shared" si="93"/>
        <v>#VALUE!</v>
      </c>
      <c r="M492">
        <v>3.8</v>
      </c>
      <c r="N492" s="150" t="e">
        <f t="shared" si="94"/>
        <v>#VALUE!</v>
      </c>
      <c r="O492">
        <v>3.8</v>
      </c>
      <c r="P492" s="150" t="e">
        <f t="shared" si="95"/>
        <v>#VALUE!</v>
      </c>
      <c r="Q492">
        <v>3.8</v>
      </c>
      <c r="R492" s="150" t="e">
        <f t="shared" si="96"/>
        <v>#VALUE!</v>
      </c>
      <c r="S492">
        <v>3.8</v>
      </c>
      <c r="T492" s="150" t="e">
        <f t="shared" si="97"/>
        <v>#VALUE!</v>
      </c>
      <c r="U492">
        <v>3.8</v>
      </c>
      <c r="V492" s="150" t="e">
        <f t="shared" si="98"/>
        <v>#VALUE!</v>
      </c>
      <c r="W492">
        <v>3.8</v>
      </c>
      <c r="X492" s="153" t="e">
        <f t="shared" si="99"/>
        <v>#VALUE!</v>
      </c>
      <c r="Y492">
        <v>3.8</v>
      </c>
      <c r="Z492" s="150" t="e">
        <f t="shared" si="100"/>
        <v>#VALUE!</v>
      </c>
      <c r="AA492">
        <v>3.8</v>
      </c>
      <c r="AB492" s="150" t="e">
        <f t="shared" si="101"/>
        <v>#VALUE!</v>
      </c>
      <c r="AC492">
        <v>3.8</v>
      </c>
      <c r="AD492" s="150" t="e">
        <f t="shared" si="102"/>
        <v>#VALUE!</v>
      </c>
      <c r="AE492">
        <v>3.8</v>
      </c>
    </row>
    <row r="493" spans="12:31" ht="15" x14ac:dyDescent="0.2">
      <c r="L493" s="150" t="e">
        <f t="shared" si="93"/>
        <v>#VALUE!</v>
      </c>
      <c r="M493">
        <v>3.81</v>
      </c>
      <c r="N493" s="150" t="e">
        <f t="shared" si="94"/>
        <v>#VALUE!</v>
      </c>
      <c r="O493">
        <v>3.81</v>
      </c>
      <c r="P493" s="150" t="e">
        <f t="shared" si="95"/>
        <v>#VALUE!</v>
      </c>
      <c r="Q493">
        <v>3.81</v>
      </c>
      <c r="R493" s="150" t="e">
        <f t="shared" si="96"/>
        <v>#VALUE!</v>
      </c>
      <c r="S493">
        <v>3.81</v>
      </c>
      <c r="T493" s="150" t="e">
        <f t="shared" si="97"/>
        <v>#VALUE!</v>
      </c>
      <c r="U493">
        <v>3.81</v>
      </c>
      <c r="V493" s="150" t="e">
        <f t="shared" si="98"/>
        <v>#VALUE!</v>
      </c>
      <c r="W493">
        <v>3.81</v>
      </c>
      <c r="X493" s="153" t="e">
        <f t="shared" si="99"/>
        <v>#VALUE!</v>
      </c>
      <c r="Y493">
        <v>3.81</v>
      </c>
      <c r="Z493" s="150" t="e">
        <f t="shared" si="100"/>
        <v>#VALUE!</v>
      </c>
      <c r="AA493">
        <v>3.81</v>
      </c>
      <c r="AB493" s="150" t="e">
        <f t="shared" si="101"/>
        <v>#VALUE!</v>
      </c>
      <c r="AC493">
        <v>3.81</v>
      </c>
      <c r="AD493" s="150" t="e">
        <f t="shared" si="102"/>
        <v>#VALUE!</v>
      </c>
      <c r="AE493">
        <v>3.81</v>
      </c>
    </row>
    <row r="494" spans="12:31" ht="15" x14ac:dyDescent="0.2">
      <c r="L494" s="150" t="e">
        <f t="shared" si="93"/>
        <v>#VALUE!</v>
      </c>
      <c r="M494">
        <v>3.82</v>
      </c>
      <c r="N494" s="150" t="e">
        <f t="shared" si="94"/>
        <v>#VALUE!</v>
      </c>
      <c r="O494">
        <v>3.82</v>
      </c>
      <c r="P494" s="150" t="e">
        <f t="shared" si="95"/>
        <v>#VALUE!</v>
      </c>
      <c r="Q494">
        <v>3.82</v>
      </c>
      <c r="R494" s="150" t="e">
        <f t="shared" si="96"/>
        <v>#VALUE!</v>
      </c>
      <c r="S494">
        <v>3.82</v>
      </c>
      <c r="T494" s="150" t="e">
        <f t="shared" si="97"/>
        <v>#VALUE!</v>
      </c>
      <c r="U494">
        <v>3.82</v>
      </c>
      <c r="V494" s="150" t="e">
        <f t="shared" si="98"/>
        <v>#VALUE!</v>
      </c>
      <c r="W494">
        <v>3.82</v>
      </c>
      <c r="X494" s="153" t="e">
        <f t="shared" si="99"/>
        <v>#VALUE!</v>
      </c>
      <c r="Y494">
        <v>3.82</v>
      </c>
      <c r="Z494" s="150" t="e">
        <f t="shared" si="100"/>
        <v>#VALUE!</v>
      </c>
      <c r="AA494">
        <v>3.82</v>
      </c>
      <c r="AB494" s="150" t="e">
        <f t="shared" si="101"/>
        <v>#VALUE!</v>
      </c>
      <c r="AC494">
        <v>3.82</v>
      </c>
      <c r="AD494" s="150" t="e">
        <f t="shared" si="102"/>
        <v>#VALUE!</v>
      </c>
      <c r="AE494">
        <v>3.82</v>
      </c>
    </row>
    <row r="495" spans="12:31" ht="15" x14ac:dyDescent="0.2">
      <c r="L495" s="150" t="e">
        <f t="shared" si="93"/>
        <v>#VALUE!</v>
      </c>
      <c r="M495">
        <v>3.83</v>
      </c>
      <c r="N495" s="150" t="e">
        <f t="shared" si="94"/>
        <v>#VALUE!</v>
      </c>
      <c r="O495">
        <v>3.83</v>
      </c>
      <c r="P495" s="150" t="e">
        <f t="shared" si="95"/>
        <v>#VALUE!</v>
      </c>
      <c r="Q495">
        <v>3.83</v>
      </c>
      <c r="R495" s="150" t="e">
        <f t="shared" si="96"/>
        <v>#VALUE!</v>
      </c>
      <c r="S495">
        <v>3.83</v>
      </c>
      <c r="T495" s="150" t="e">
        <f t="shared" si="97"/>
        <v>#VALUE!</v>
      </c>
      <c r="U495">
        <v>3.83</v>
      </c>
      <c r="V495" s="150" t="e">
        <f t="shared" si="98"/>
        <v>#VALUE!</v>
      </c>
      <c r="W495">
        <v>3.83</v>
      </c>
      <c r="X495" s="153" t="e">
        <f t="shared" si="99"/>
        <v>#VALUE!</v>
      </c>
      <c r="Y495">
        <v>3.83</v>
      </c>
      <c r="Z495" s="150" t="e">
        <f t="shared" si="100"/>
        <v>#VALUE!</v>
      </c>
      <c r="AA495">
        <v>3.83</v>
      </c>
      <c r="AB495" s="150" t="e">
        <f t="shared" si="101"/>
        <v>#VALUE!</v>
      </c>
      <c r="AC495">
        <v>3.83</v>
      </c>
      <c r="AD495" s="150" t="e">
        <f t="shared" si="102"/>
        <v>#VALUE!</v>
      </c>
      <c r="AE495">
        <v>3.83</v>
      </c>
    </row>
    <row r="496" spans="12:31" ht="15" x14ac:dyDescent="0.2">
      <c r="L496" s="150" t="e">
        <f t="shared" si="93"/>
        <v>#VALUE!</v>
      </c>
      <c r="M496">
        <v>3.84</v>
      </c>
      <c r="N496" s="150" t="e">
        <f t="shared" si="94"/>
        <v>#VALUE!</v>
      </c>
      <c r="O496">
        <v>3.84</v>
      </c>
      <c r="P496" s="150" t="e">
        <f t="shared" si="95"/>
        <v>#VALUE!</v>
      </c>
      <c r="Q496">
        <v>3.84</v>
      </c>
      <c r="R496" s="150" t="e">
        <f t="shared" si="96"/>
        <v>#VALUE!</v>
      </c>
      <c r="S496">
        <v>3.84</v>
      </c>
      <c r="T496" s="150" t="e">
        <f t="shared" si="97"/>
        <v>#VALUE!</v>
      </c>
      <c r="U496">
        <v>3.84</v>
      </c>
      <c r="V496" s="150" t="e">
        <f t="shared" si="98"/>
        <v>#VALUE!</v>
      </c>
      <c r="W496">
        <v>3.84</v>
      </c>
      <c r="X496" s="153" t="e">
        <f t="shared" si="99"/>
        <v>#VALUE!</v>
      </c>
      <c r="Y496">
        <v>3.84</v>
      </c>
      <c r="Z496" s="150" t="e">
        <f t="shared" si="100"/>
        <v>#VALUE!</v>
      </c>
      <c r="AA496">
        <v>3.84</v>
      </c>
      <c r="AB496" s="150" t="e">
        <f t="shared" si="101"/>
        <v>#VALUE!</v>
      </c>
      <c r="AC496">
        <v>3.84</v>
      </c>
      <c r="AD496" s="150" t="e">
        <f t="shared" si="102"/>
        <v>#VALUE!</v>
      </c>
      <c r="AE496">
        <v>3.84</v>
      </c>
    </row>
    <row r="497" spans="12:31" ht="15" x14ac:dyDescent="0.2">
      <c r="L497" s="150" t="e">
        <f t="shared" ref="L497:L560" si="103">((1.486/$D$33)*((((PI()*($D$46/12)^2)/4)-((($D$46/12)/2)^2*((2*ACOS(((($D$46/12)/2)-(($D$46/12)-(M497/12)))/(($D$46/12)/2)))-SIN(2*ACOS(((($D$46/12)/2)-(($D$46/12)-(M497/12)))/(($D$46/12)/2))))/2))/((PI()*($D$46/12))-((2*ACOS(((($D$46/12)/2)-(($D$46/12)-(M497/12)))/(($D$46/12)/2)))*(($D$46/12)/2))))^(2/3)*$H$17^0.5)*(((PI()*($D$46/12)^2)/4)-((($D$46/12)/2)^2*((2*ACOS(((($D$46/12)/2)-(($D$46/12)-(M497/12)))/(($D$46/12)/2)))-SIN(2*ACOS(((($D$46/12)/2)-(($D$46/12)-(M497/12)))/(($D$46/12)/2))))/2))</f>
        <v>#VALUE!</v>
      </c>
      <c r="M497">
        <v>3.85</v>
      </c>
      <c r="N497" s="150" t="e">
        <f t="shared" ref="N497:N560" si="104">((1.486/$D$34)*((((PI()*($D$47/12)^2)/4)-((($D$47/12)/2)^2*((2*ACOS(((($D$47/12)/2)-(($D$47/12)-(O497/12)))/(($D$47/12)/2)))-SIN(2*ACOS(((($D$47/12)/2)-(($D$47/12)-(O497/12)))/(($D$47/12)/2))))/2))/((PI()*($D$47/12))-((2*ACOS(((($D$47/12)/2)-(($D$47/12)-(O497/12)))/(($D$47/12)/2)))*(($D$47/12)/2))))^(2/3)*$H$18^0.5)*(((PI()*($D$47/12)^2)/4)-((($D$47/12)/2)^2*((2*ACOS(((($D$47/12)/2)-(($D$47/12)-(O497/12)))/(($D$47/12)/2)))-SIN(2*ACOS(((($D$47/12)/2)-(($D$47/12)-(O497/12)))/(($D$47/12)/2))))/2))</f>
        <v>#VALUE!</v>
      </c>
      <c r="O497">
        <v>3.85</v>
      </c>
      <c r="P497" s="150" t="e">
        <f t="shared" ref="P497:P560" si="105">((1.486/$D$35)*((((PI()*($D$48/12)^2)/4)-((($D$48/12)/2)^2*((2*ACOS(((($D$48/12)/2)-(($D$48/12)-(Q497/12)))/(($D$48/12)/2)))-SIN(2*ACOS(((($D$48/12)/2)-(($D$48/12)-(Q497/12)))/(($D$48/12)/2))))/2))/((PI()*($D$48/12))-((2*ACOS(((($D$48/12)/2)-(($D$48/12)-(Q497/12)))/(($D$48/12)/2)))*(($D$48/12)/2))))^(2/3)*$H$19^0.5)*(((PI()*($D$48/12)^2)/4)-((($D$48/12)/2)^2*((2*ACOS(((($D$48/12)/2)-(($D$48/12)-(Q497/12)))/(($D$48/12)/2)))-SIN(2*ACOS(((($D$48/12)/2)-(($D$48/12)-(Q497/12)))/(($D$48/12)/2))))/2))</f>
        <v>#VALUE!</v>
      </c>
      <c r="Q497">
        <v>3.85</v>
      </c>
      <c r="R497" s="150" t="e">
        <f t="shared" ref="R497:R560" si="106">((1.486/$D$36)*((((PI()*($D$49/12)^2)/4)-((($D$49/12)/2)^2*((2*ACOS(((($D$49/12)/2)-(($D$49/12)-(S497/12)))/(($D$49/12)/2)))-SIN(2*ACOS(((($D$49/12)/2)-(($D$49/12)-(S497/12)))/(($D$49/12)/2))))/2))/((PI()*($D$49/12))-((2*ACOS(((($D$49/12)/2)-(($D$49/12)-(S497/12)))/(($D$49/12)/2)))*(($D$49/12)/2))))^(2/3)*$H$20^0.5)*(((PI()*($D$49/12)^2)/4)-((($D$49/12)/2)^2*((2*ACOS(((($D$49/12)/2)-(($D$49/12)-(S497/12)))/(($D$49/12)/2)))-SIN(2*ACOS(((($D$49/12)/2)-(($D$49/12)-(S497/12)))/(($D$49/12)/2))))/2))</f>
        <v>#VALUE!</v>
      </c>
      <c r="S497">
        <v>3.85</v>
      </c>
      <c r="T497" s="150" t="e">
        <f t="shared" ref="T497:T560" si="107">((1.486/$D$37)*((((PI()*($D$50/12)^2)/4)-((($D$50/12)/2)^2*((2*ACOS(((($D$50/12)/2)-(($D$50/12)-(U497/12)))/(($D$50/12)/2)))-SIN(2*ACOS(((($D$50/12)/2)-(($D$50/12)-(U497/12)))/(($D$50/12)/2))))/2))/((PI()*($D$50/12))-((2*ACOS(((($D$50/12)/2)-(($D$50/12)-(U497/12)))/(($D$50/12)/2)))*(($D$50/12)/2))))^(2/3)*$H$21^0.5)*(((PI()*($D$50/12)^2)/4)-((($D$50/12)/2)^2*((2*ACOS(((($D$50/12)/2)-(($D$50/12)-(U497/12)))/(($D$50/12)/2)))-SIN(2*ACOS(((($D$50/12)/2)-(($D$50/12)-(U497/12)))/(($D$50/12)/2))))/2))</f>
        <v>#VALUE!</v>
      </c>
      <c r="U497">
        <v>3.85</v>
      </c>
      <c r="V497" s="150" t="e">
        <f t="shared" ref="V497:V560" si="108">((1.486/$D$38)*((((PI()*($D$51/12)^2)/4)-((($D$51/12)/2)^2*((2*ACOS(((($D$51/12)/2)-(($D$51/12)-(W497/12)))/(($D$51/12)/2)))-SIN(2*ACOS(((($D$51/12)/2)-(($D$51/12)-(W497/12)))/(($D$51/12)/2))))/2))/((PI()*($D$51/12))-((2*ACOS(((($D$51/12)/2)-(($D$51/12)-(W497/12)))/(($D$51/12)/2)))*(($D$51/12)/2))))^(2/3)*$H$22^0.5)*(((PI()*($D$51/12)^2)/4)-((($D$51/12)/2)^2*((2*ACOS(((($D$51/12)/2)-(($D$51/12)-(W497/12)))/(($D$51/12)/2)))-SIN(2*ACOS(((($D$51/12)/2)-(($D$51/12)-(W497/12)))/(($D$51/12)/2))))/2))</f>
        <v>#VALUE!</v>
      </c>
      <c r="W497">
        <v>3.85</v>
      </c>
      <c r="X497" s="153" t="e">
        <f t="shared" ref="X497:X560" si="109">((1.486/$D$39)*((((PI()*($D$52/12)^2)/4)-((($D$52/12)/2)^2*((2*ACOS(((($D$52/12)/2)-(($D$52/12)-(Y497/12)))/(($D$52/12)/2)))-SIN(2*ACOS(((($D$52/12)/2)-(($D$52/12)-(Y497/12)))/(($D$52/12)/2))))/2))/((PI()*($D$52/12))-((2*ACOS(((($D$52/12)/2)-(($D$52/12)-(Y497/12)))/(($D$52/12)/2)))*(($D$52/12)/2))))^(2/3)*$H$23^0.5)*(((PI()*($D$52/12)^2)/4)-((($D$52/12)/2)^2*((2*ACOS(((($D$52/12)/2)-(($D$52/12)-(Y497/12)))/(($D$52/12)/2)))-SIN(2*ACOS(((($D$52/12)/2)-(($D$52/12)-(Y497/12)))/(($D$52/12)/2))))/2))</f>
        <v>#VALUE!</v>
      </c>
      <c r="Y497">
        <v>3.85</v>
      </c>
      <c r="Z497" s="150" t="e">
        <f t="shared" ref="Z497:Z560" si="110">((1.486/$D$40)*((((PI()*($D$53/12)^2)/4)-((($D$53/12)/2)^2*((2*ACOS(((($D$53/12)/2)-(($D$53/12)-(AA497/12)))/(($D$53/12)/2)))-SIN(2*ACOS(((($D$53/12)/2)-(($D$53/12)-(AA497/12)))/(($D$53/12)/2))))/2))/((PI()*($D$53/12))-((2*ACOS(((($D$53/12)/2)-(($D$53/12)-(AA497/12)))/(($D$53/12)/2)))*(($D$53/12)/2))))^(2/3)*$H$24^0.5)*(((PI()*($D$53/12)^2)/4)-((($D$53/12)/2)^2*((2*ACOS(((($D$53/12)/2)-(($D$53/12)-(AA497/12)))/(($D$53/12)/2)))-SIN(2*ACOS(((($D$53/12)/2)-(($D$53/12)-(AA497/12)))/(($D$53/12)/2))))/2))</f>
        <v>#VALUE!</v>
      </c>
      <c r="AA497">
        <v>3.85</v>
      </c>
      <c r="AB497" s="150" t="e">
        <f t="shared" ref="AB497:AB560" si="111">((1.486/$D$41)*((((PI()*($D$54/12)^2)/4)-((($D$54/12)/2)^2*((2*ACOS(((($D$54/12)/2)-(($D$54/12)-(AC497/12)))/(($D$54/12)/2)))-SIN(2*ACOS(((($D$54/12)/2)-(($D$54/12)-(AC497/12)))/(($D$54/12)/2))))/2))/((PI()*($D$54/12))-((2*ACOS(((($D$54/12)/2)-(($D$54/12)-(AC497/12)))/(($D$54/12)/2)))*(($D$54/12)/2))))^(2/3)*$H$25^0.5)*(((PI()*($D$54/12)^2)/4)-((($D$54/12)/2)^2*((2*ACOS(((($D$54/12)/2)-(($D$54/12)-(AC497/12)))/(($D$54/12)/2)))-SIN(2*ACOS(((($D$54/12)/2)-(($D$54/12)-(AC497/12)))/(($D$54/12)/2))))/2))</f>
        <v>#VALUE!</v>
      </c>
      <c r="AC497">
        <v>3.85</v>
      </c>
      <c r="AD497" s="150" t="e">
        <f t="shared" ref="AD497:AD560" si="112">((1.486/$D$42)*((((PI()*($D$55/12)^2)/4)-((($D$55/12)/2)^2*((2*ACOS(((($D$55/12)/2)-(($D$55/12)-(AE497/12)))/(($D$55/12)/2)))-SIN(2*ACOS(((($D$55/12)/2)-(($D$55/12)-(AE497/12)))/(($D$55/12)/2))))/2))/((PI()*($D$55/12))-((2*ACOS(((($D$55/12)/2)-(($D$55/12)-(AE497/12)))/(($D$55/12)/2)))*(($D$55/12)/2))))^(2/3)*$H$26^0.5)*(((PI()*($D$55/12)^2)/4)-((($D$55/12)/2)^2*((2*ACOS(((($D$55/12)/2)-(($D$55/12)-(AE497/12)))/(($D$55/12)/2)))-SIN(2*ACOS(((($D$55/12)/2)-(($D$55/12)-(AE497/12)))/(($D$55/12)/2))))/2))</f>
        <v>#VALUE!</v>
      </c>
      <c r="AE497">
        <v>3.85</v>
      </c>
    </row>
    <row r="498" spans="12:31" ht="15" x14ac:dyDescent="0.2">
      <c r="L498" s="150" t="e">
        <f t="shared" si="103"/>
        <v>#VALUE!</v>
      </c>
      <c r="M498">
        <v>3.86</v>
      </c>
      <c r="N498" s="150" t="e">
        <f t="shared" si="104"/>
        <v>#VALUE!</v>
      </c>
      <c r="O498">
        <v>3.86</v>
      </c>
      <c r="P498" s="150" t="e">
        <f t="shared" si="105"/>
        <v>#VALUE!</v>
      </c>
      <c r="Q498">
        <v>3.86</v>
      </c>
      <c r="R498" s="150" t="e">
        <f t="shared" si="106"/>
        <v>#VALUE!</v>
      </c>
      <c r="S498">
        <v>3.86</v>
      </c>
      <c r="T498" s="150" t="e">
        <f t="shared" si="107"/>
        <v>#VALUE!</v>
      </c>
      <c r="U498">
        <v>3.86</v>
      </c>
      <c r="V498" s="150" t="e">
        <f t="shared" si="108"/>
        <v>#VALUE!</v>
      </c>
      <c r="W498">
        <v>3.86</v>
      </c>
      <c r="X498" s="153" t="e">
        <f t="shared" si="109"/>
        <v>#VALUE!</v>
      </c>
      <c r="Y498">
        <v>3.86</v>
      </c>
      <c r="Z498" s="150" t="e">
        <f t="shared" si="110"/>
        <v>#VALUE!</v>
      </c>
      <c r="AA498">
        <v>3.86</v>
      </c>
      <c r="AB498" s="150" t="e">
        <f t="shared" si="111"/>
        <v>#VALUE!</v>
      </c>
      <c r="AC498">
        <v>3.86</v>
      </c>
      <c r="AD498" s="150" t="e">
        <f t="shared" si="112"/>
        <v>#VALUE!</v>
      </c>
      <c r="AE498">
        <v>3.86</v>
      </c>
    </row>
    <row r="499" spans="12:31" ht="15" x14ac:dyDescent="0.2">
      <c r="L499" s="150" t="e">
        <f t="shared" si="103"/>
        <v>#VALUE!</v>
      </c>
      <c r="M499">
        <v>3.87</v>
      </c>
      <c r="N499" s="150" t="e">
        <f t="shared" si="104"/>
        <v>#VALUE!</v>
      </c>
      <c r="O499">
        <v>3.87</v>
      </c>
      <c r="P499" s="150" t="e">
        <f t="shared" si="105"/>
        <v>#VALUE!</v>
      </c>
      <c r="Q499">
        <v>3.87</v>
      </c>
      <c r="R499" s="150" t="e">
        <f t="shared" si="106"/>
        <v>#VALUE!</v>
      </c>
      <c r="S499">
        <v>3.87</v>
      </c>
      <c r="T499" s="150" t="e">
        <f t="shared" si="107"/>
        <v>#VALUE!</v>
      </c>
      <c r="U499">
        <v>3.87</v>
      </c>
      <c r="V499" s="150" t="e">
        <f t="shared" si="108"/>
        <v>#VALUE!</v>
      </c>
      <c r="W499">
        <v>3.87</v>
      </c>
      <c r="X499" s="153" t="e">
        <f t="shared" si="109"/>
        <v>#VALUE!</v>
      </c>
      <c r="Y499">
        <v>3.87</v>
      </c>
      <c r="Z499" s="150" t="e">
        <f t="shared" si="110"/>
        <v>#VALUE!</v>
      </c>
      <c r="AA499">
        <v>3.87</v>
      </c>
      <c r="AB499" s="150" t="e">
        <f t="shared" si="111"/>
        <v>#VALUE!</v>
      </c>
      <c r="AC499">
        <v>3.87</v>
      </c>
      <c r="AD499" s="150" t="e">
        <f t="shared" si="112"/>
        <v>#VALUE!</v>
      </c>
      <c r="AE499">
        <v>3.87</v>
      </c>
    </row>
    <row r="500" spans="12:31" ht="15" x14ac:dyDescent="0.2">
      <c r="L500" s="150" t="e">
        <f t="shared" si="103"/>
        <v>#VALUE!</v>
      </c>
      <c r="M500">
        <v>3.88</v>
      </c>
      <c r="N500" s="150" t="e">
        <f t="shared" si="104"/>
        <v>#VALUE!</v>
      </c>
      <c r="O500">
        <v>3.88</v>
      </c>
      <c r="P500" s="150" t="e">
        <f t="shared" si="105"/>
        <v>#VALUE!</v>
      </c>
      <c r="Q500">
        <v>3.88</v>
      </c>
      <c r="R500" s="150" t="e">
        <f t="shared" si="106"/>
        <v>#VALUE!</v>
      </c>
      <c r="S500">
        <v>3.88</v>
      </c>
      <c r="T500" s="150" t="e">
        <f t="shared" si="107"/>
        <v>#VALUE!</v>
      </c>
      <c r="U500">
        <v>3.88</v>
      </c>
      <c r="V500" s="150" t="e">
        <f t="shared" si="108"/>
        <v>#VALUE!</v>
      </c>
      <c r="W500">
        <v>3.88</v>
      </c>
      <c r="X500" s="153" t="e">
        <f t="shared" si="109"/>
        <v>#VALUE!</v>
      </c>
      <c r="Y500">
        <v>3.88</v>
      </c>
      <c r="Z500" s="150" t="e">
        <f t="shared" si="110"/>
        <v>#VALUE!</v>
      </c>
      <c r="AA500">
        <v>3.88</v>
      </c>
      <c r="AB500" s="150" t="e">
        <f t="shared" si="111"/>
        <v>#VALUE!</v>
      </c>
      <c r="AC500">
        <v>3.88</v>
      </c>
      <c r="AD500" s="150" t="e">
        <f t="shared" si="112"/>
        <v>#VALUE!</v>
      </c>
      <c r="AE500">
        <v>3.88</v>
      </c>
    </row>
    <row r="501" spans="12:31" ht="15" x14ac:dyDescent="0.2">
      <c r="L501" s="150" t="e">
        <f t="shared" si="103"/>
        <v>#VALUE!</v>
      </c>
      <c r="M501">
        <v>3.89</v>
      </c>
      <c r="N501" s="150" t="e">
        <f t="shared" si="104"/>
        <v>#VALUE!</v>
      </c>
      <c r="O501">
        <v>3.89</v>
      </c>
      <c r="P501" s="150" t="e">
        <f t="shared" si="105"/>
        <v>#VALUE!</v>
      </c>
      <c r="Q501">
        <v>3.89</v>
      </c>
      <c r="R501" s="150" t="e">
        <f t="shared" si="106"/>
        <v>#VALUE!</v>
      </c>
      <c r="S501">
        <v>3.89</v>
      </c>
      <c r="T501" s="150" t="e">
        <f t="shared" si="107"/>
        <v>#VALUE!</v>
      </c>
      <c r="U501">
        <v>3.89</v>
      </c>
      <c r="V501" s="150" t="e">
        <f t="shared" si="108"/>
        <v>#VALUE!</v>
      </c>
      <c r="W501">
        <v>3.89</v>
      </c>
      <c r="X501" s="153" t="e">
        <f t="shared" si="109"/>
        <v>#VALUE!</v>
      </c>
      <c r="Y501">
        <v>3.89</v>
      </c>
      <c r="Z501" s="150" t="e">
        <f t="shared" si="110"/>
        <v>#VALUE!</v>
      </c>
      <c r="AA501">
        <v>3.89</v>
      </c>
      <c r="AB501" s="150" t="e">
        <f t="shared" si="111"/>
        <v>#VALUE!</v>
      </c>
      <c r="AC501">
        <v>3.89</v>
      </c>
      <c r="AD501" s="150" t="e">
        <f t="shared" si="112"/>
        <v>#VALUE!</v>
      </c>
      <c r="AE501">
        <v>3.89</v>
      </c>
    </row>
    <row r="502" spans="12:31" ht="15" x14ac:dyDescent="0.2">
      <c r="L502" s="150" t="e">
        <f t="shared" si="103"/>
        <v>#VALUE!</v>
      </c>
      <c r="M502">
        <v>3.9</v>
      </c>
      <c r="N502" s="150" t="e">
        <f t="shared" si="104"/>
        <v>#VALUE!</v>
      </c>
      <c r="O502">
        <v>3.9</v>
      </c>
      <c r="P502" s="150" t="e">
        <f t="shared" si="105"/>
        <v>#VALUE!</v>
      </c>
      <c r="Q502">
        <v>3.9</v>
      </c>
      <c r="R502" s="150" t="e">
        <f t="shared" si="106"/>
        <v>#VALUE!</v>
      </c>
      <c r="S502">
        <v>3.9</v>
      </c>
      <c r="T502" s="150" t="e">
        <f t="shared" si="107"/>
        <v>#VALUE!</v>
      </c>
      <c r="U502">
        <v>3.9</v>
      </c>
      <c r="V502" s="150" t="e">
        <f t="shared" si="108"/>
        <v>#VALUE!</v>
      </c>
      <c r="W502">
        <v>3.9</v>
      </c>
      <c r="X502" s="153" t="e">
        <f t="shared" si="109"/>
        <v>#VALUE!</v>
      </c>
      <c r="Y502">
        <v>3.9</v>
      </c>
      <c r="Z502" s="150" t="e">
        <f t="shared" si="110"/>
        <v>#VALUE!</v>
      </c>
      <c r="AA502">
        <v>3.9</v>
      </c>
      <c r="AB502" s="150" t="e">
        <f t="shared" si="111"/>
        <v>#VALUE!</v>
      </c>
      <c r="AC502">
        <v>3.9</v>
      </c>
      <c r="AD502" s="150" t="e">
        <f t="shared" si="112"/>
        <v>#VALUE!</v>
      </c>
      <c r="AE502">
        <v>3.9</v>
      </c>
    </row>
    <row r="503" spans="12:31" ht="15" x14ac:dyDescent="0.2">
      <c r="L503" s="150" t="e">
        <f t="shared" si="103"/>
        <v>#VALUE!</v>
      </c>
      <c r="M503">
        <v>3.91</v>
      </c>
      <c r="N503" s="150" t="e">
        <f t="shared" si="104"/>
        <v>#VALUE!</v>
      </c>
      <c r="O503">
        <v>3.91</v>
      </c>
      <c r="P503" s="150" t="e">
        <f t="shared" si="105"/>
        <v>#VALUE!</v>
      </c>
      <c r="Q503">
        <v>3.91</v>
      </c>
      <c r="R503" s="150" t="e">
        <f t="shared" si="106"/>
        <v>#VALUE!</v>
      </c>
      <c r="S503">
        <v>3.91</v>
      </c>
      <c r="T503" s="150" t="e">
        <f t="shared" si="107"/>
        <v>#VALUE!</v>
      </c>
      <c r="U503">
        <v>3.91</v>
      </c>
      <c r="V503" s="150" t="e">
        <f t="shared" si="108"/>
        <v>#VALUE!</v>
      </c>
      <c r="W503">
        <v>3.91</v>
      </c>
      <c r="X503" s="153" t="e">
        <f t="shared" si="109"/>
        <v>#VALUE!</v>
      </c>
      <c r="Y503">
        <v>3.91</v>
      </c>
      <c r="Z503" s="150" t="e">
        <f t="shared" si="110"/>
        <v>#VALUE!</v>
      </c>
      <c r="AA503">
        <v>3.91</v>
      </c>
      <c r="AB503" s="150" t="e">
        <f t="shared" si="111"/>
        <v>#VALUE!</v>
      </c>
      <c r="AC503">
        <v>3.91</v>
      </c>
      <c r="AD503" s="150" t="e">
        <f t="shared" si="112"/>
        <v>#VALUE!</v>
      </c>
      <c r="AE503">
        <v>3.91</v>
      </c>
    </row>
    <row r="504" spans="12:31" ht="15" x14ac:dyDescent="0.2">
      <c r="L504" s="150" t="e">
        <f t="shared" si="103"/>
        <v>#VALUE!</v>
      </c>
      <c r="M504">
        <v>3.92</v>
      </c>
      <c r="N504" s="150" t="e">
        <f t="shared" si="104"/>
        <v>#VALUE!</v>
      </c>
      <c r="O504">
        <v>3.92</v>
      </c>
      <c r="P504" s="150" t="e">
        <f t="shared" si="105"/>
        <v>#VALUE!</v>
      </c>
      <c r="Q504">
        <v>3.92</v>
      </c>
      <c r="R504" s="150" t="e">
        <f t="shared" si="106"/>
        <v>#VALUE!</v>
      </c>
      <c r="S504">
        <v>3.92</v>
      </c>
      <c r="T504" s="150" t="e">
        <f t="shared" si="107"/>
        <v>#VALUE!</v>
      </c>
      <c r="U504">
        <v>3.92</v>
      </c>
      <c r="V504" s="150" t="e">
        <f t="shared" si="108"/>
        <v>#VALUE!</v>
      </c>
      <c r="W504">
        <v>3.92</v>
      </c>
      <c r="X504" s="153" t="e">
        <f t="shared" si="109"/>
        <v>#VALUE!</v>
      </c>
      <c r="Y504">
        <v>3.92</v>
      </c>
      <c r="Z504" s="150" t="e">
        <f t="shared" si="110"/>
        <v>#VALUE!</v>
      </c>
      <c r="AA504">
        <v>3.92</v>
      </c>
      <c r="AB504" s="150" t="e">
        <f t="shared" si="111"/>
        <v>#VALUE!</v>
      </c>
      <c r="AC504">
        <v>3.92</v>
      </c>
      <c r="AD504" s="150" t="e">
        <f t="shared" si="112"/>
        <v>#VALUE!</v>
      </c>
      <c r="AE504">
        <v>3.92</v>
      </c>
    </row>
    <row r="505" spans="12:31" ht="15" x14ac:dyDescent="0.2">
      <c r="L505" s="150" t="e">
        <f t="shared" si="103"/>
        <v>#VALUE!</v>
      </c>
      <c r="M505">
        <v>3.93</v>
      </c>
      <c r="N505" s="150" t="e">
        <f t="shared" si="104"/>
        <v>#VALUE!</v>
      </c>
      <c r="O505">
        <v>3.93</v>
      </c>
      <c r="P505" s="150" t="e">
        <f t="shared" si="105"/>
        <v>#VALUE!</v>
      </c>
      <c r="Q505">
        <v>3.93</v>
      </c>
      <c r="R505" s="150" t="e">
        <f t="shared" si="106"/>
        <v>#VALUE!</v>
      </c>
      <c r="S505">
        <v>3.93</v>
      </c>
      <c r="T505" s="150" t="e">
        <f t="shared" si="107"/>
        <v>#VALUE!</v>
      </c>
      <c r="U505">
        <v>3.93</v>
      </c>
      <c r="V505" s="150" t="e">
        <f t="shared" si="108"/>
        <v>#VALUE!</v>
      </c>
      <c r="W505">
        <v>3.93</v>
      </c>
      <c r="X505" s="153" t="e">
        <f t="shared" si="109"/>
        <v>#VALUE!</v>
      </c>
      <c r="Y505">
        <v>3.93</v>
      </c>
      <c r="Z505" s="150" t="e">
        <f t="shared" si="110"/>
        <v>#VALUE!</v>
      </c>
      <c r="AA505">
        <v>3.93</v>
      </c>
      <c r="AB505" s="150" t="e">
        <f t="shared" si="111"/>
        <v>#VALUE!</v>
      </c>
      <c r="AC505">
        <v>3.93</v>
      </c>
      <c r="AD505" s="150" t="e">
        <f t="shared" si="112"/>
        <v>#VALUE!</v>
      </c>
      <c r="AE505">
        <v>3.93</v>
      </c>
    </row>
    <row r="506" spans="12:31" ht="15" x14ac:dyDescent="0.2">
      <c r="L506" s="150" t="e">
        <f t="shared" si="103"/>
        <v>#VALUE!</v>
      </c>
      <c r="M506">
        <v>3.94</v>
      </c>
      <c r="N506" s="150" t="e">
        <f t="shared" si="104"/>
        <v>#VALUE!</v>
      </c>
      <c r="O506">
        <v>3.94</v>
      </c>
      <c r="P506" s="150" t="e">
        <f t="shared" si="105"/>
        <v>#VALUE!</v>
      </c>
      <c r="Q506">
        <v>3.94</v>
      </c>
      <c r="R506" s="150" t="e">
        <f t="shared" si="106"/>
        <v>#VALUE!</v>
      </c>
      <c r="S506">
        <v>3.94</v>
      </c>
      <c r="T506" s="150" t="e">
        <f t="shared" si="107"/>
        <v>#VALUE!</v>
      </c>
      <c r="U506">
        <v>3.94</v>
      </c>
      <c r="V506" s="150" t="e">
        <f t="shared" si="108"/>
        <v>#VALUE!</v>
      </c>
      <c r="W506">
        <v>3.94</v>
      </c>
      <c r="X506" s="153" t="e">
        <f t="shared" si="109"/>
        <v>#VALUE!</v>
      </c>
      <c r="Y506">
        <v>3.94</v>
      </c>
      <c r="Z506" s="150" t="e">
        <f t="shared" si="110"/>
        <v>#VALUE!</v>
      </c>
      <c r="AA506">
        <v>3.94</v>
      </c>
      <c r="AB506" s="150" t="e">
        <f t="shared" si="111"/>
        <v>#VALUE!</v>
      </c>
      <c r="AC506">
        <v>3.94</v>
      </c>
      <c r="AD506" s="150" t="e">
        <f t="shared" si="112"/>
        <v>#VALUE!</v>
      </c>
      <c r="AE506">
        <v>3.94</v>
      </c>
    </row>
    <row r="507" spans="12:31" ht="15" x14ac:dyDescent="0.2">
      <c r="L507" s="150" t="e">
        <f t="shared" si="103"/>
        <v>#VALUE!</v>
      </c>
      <c r="M507">
        <v>3.95</v>
      </c>
      <c r="N507" s="150" t="e">
        <f t="shared" si="104"/>
        <v>#VALUE!</v>
      </c>
      <c r="O507">
        <v>3.95</v>
      </c>
      <c r="P507" s="150" t="e">
        <f t="shared" si="105"/>
        <v>#VALUE!</v>
      </c>
      <c r="Q507">
        <v>3.95</v>
      </c>
      <c r="R507" s="150" t="e">
        <f t="shared" si="106"/>
        <v>#VALUE!</v>
      </c>
      <c r="S507">
        <v>3.95</v>
      </c>
      <c r="T507" s="150" t="e">
        <f t="shared" si="107"/>
        <v>#VALUE!</v>
      </c>
      <c r="U507">
        <v>3.95</v>
      </c>
      <c r="V507" s="150" t="e">
        <f t="shared" si="108"/>
        <v>#VALUE!</v>
      </c>
      <c r="W507">
        <v>3.95</v>
      </c>
      <c r="X507" s="153" t="e">
        <f t="shared" si="109"/>
        <v>#VALUE!</v>
      </c>
      <c r="Y507">
        <v>3.95</v>
      </c>
      <c r="Z507" s="150" t="e">
        <f t="shared" si="110"/>
        <v>#VALUE!</v>
      </c>
      <c r="AA507">
        <v>3.95</v>
      </c>
      <c r="AB507" s="150" t="e">
        <f t="shared" si="111"/>
        <v>#VALUE!</v>
      </c>
      <c r="AC507">
        <v>3.95</v>
      </c>
      <c r="AD507" s="150" t="e">
        <f t="shared" si="112"/>
        <v>#VALUE!</v>
      </c>
      <c r="AE507">
        <v>3.95</v>
      </c>
    </row>
    <row r="508" spans="12:31" ht="15" x14ac:dyDescent="0.2">
      <c r="L508" s="150" t="e">
        <f t="shared" si="103"/>
        <v>#VALUE!</v>
      </c>
      <c r="M508">
        <v>3.96</v>
      </c>
      <c r="N508" s="150" t="e">
        <f t="shared" si="104"/>
        <v>#VALUE!</v>
      </c>
      <c r="O508">
        <v>3.96</v>
      </c>
      <c r="P508" s="150" t="e">
        <f t="shared" si="105"/>
        <v>#VALUE!</v>
      </c>
      <c r="Q508">
        <v>3.96</v>
      </c>
      <c r="R508" s="150" t="e">
        <f t="shared" si="106"/>
        <v>#VALUE!</v>
      </c>
      <c r="S508">
        <v>3.96</v>
      </c>
      <c r="T508" s="150" t="e">
        <f t="shared" si="107"/>
        <v>#VALUE!</v>
      </c>
      <c r="U508">
        <v>3.96</v>
      </c>
      <c r="V508" s="150" t="e">
        <f t="shared" si="108"/>
        <v>#VALUE!</v>
      </c>
      <c r="W508">
        <v>3.96</v>
      </c>
      <c r="X508" s="153" t="e">
        <f t="shared" si="109"/>
        <v>#VALUE!</v>
      </c>
      <c r="Y508">
        <v>3.96</v>
      </c>
      <c r="Z508" s="150" t="e">
        <f t="shared" si="110"/>
        <v>#VALUE!</v>
      </c>
      <c r="AA508">
        <v>3.96</v>
      </c>
      <c r="AB508" s="150" t="e">
        <f t="shared" si="111"/>
        <v>#VALUE!</v>
      </c>
      <c r="AC508">
        <v>3.96</v>
      </c>
      <c r="AD508" s="150" t="e">
        <f t="shared" si="112"/>
        <v>#VALUE!</v>
      </c>
      <c r="AE508">
        <v>3.96</v>
      </c>
    </row>
    <row r="509" spans="12:31" ht="15" x14ac:dyDescent="0.2">
      <c r="L509" s="150" t="e">
        <f t="shared" si="103"/>
        <v>#VALUE!</v>
      </c>
      <c r="M509">
        <v>3.97</v>
      </c>
      <c r="N509" s="150" t="e">
        <f t="shared" si="104"/>
        <v>#VALUE!</v>
      </c>
      <c r="O509">
        <v>3.97</v>
      </c>
      <c r="P509" s="150" t="e">
        <f t="shared" si="105"/>
        <v>#VALUE!</v>
      </c>
      <c r="Q509">
        <v>3.97</v>
      </c>
      <c r="R509" s="150" t="e">
        <f t="shared" si="106"/>
        <v>#VALUE!</v>
      </c>
      <c r="S509">
        <v>3.97</v>
      </c>
      <c r="T509" s="150" t="e">
        <f t="shared" si="107"/>
        <v>#VALUE!</v>
      </c>
      <c r="U509">
        <v>3.97</v>
      </c>
      <c r="V509" s="150" t="e">
        <f t="shared" si="108"/>
        <v>#VALUE!</v>
      </c>
      <c r="W509">
        <v>3.97</v>
      </c>
      <c r="X509" s="153" t="e">
        <f t="shared" si="109"/>
        <v>#VALUE!</v>
      </c>
      <c r="Y509">
        <v>3.97</v>
      </c>
      <c r="Z509" s="150" t="e">
        <f t="shared" si="110"/>
        <v>#VALUE!</v>
      </c>
      <c r="AA509">
        <v>3.97</v>
      </c>
      <c r="AB509" s="150" t="e">
        <f t="shared" si="111"/>
        <v>#VALUE!</v>
      </c>
      <c r="AC509">
        <v>3.97</v>
      </c>
      <c r="AD509" s="150" t="e">
        <f t="shared" si="112"/>
        <v>#VALUE!</v>
      </c>
      <c r="AE509">
        <v>3.97</v>
      </c>
    </row>
    <row r="510" spans="12:31" ht="15" x14ac:dyDescent="0.2">
      <c r="L510" s="150" t="e">
        <f t="shared" si="103"/>
        <v>#VALUE!</v>
      </c>
      <c r="M510">
        <v>3.98</v>
      </c>
      <c r="N510" s="150" t="e">
        <f t="shared" si="104"/>
        <v>#VALUE!</v>
      </c>
      <c r="O510">
        <v>3.98</v>
      </c>
      <c r="P510" s="150" t="e">
        <f t="shared" si="105"/>
        <v>#VALUE!</v>
      </c>
      <c r="Q510">
        <v>3.98</v>
      </c>
      <c r="R510" s="150" t="e">
        <f t="shared" si="106"/>
        <v>#VALUE!</v>
      </c>
      <c r="S510">
        <v>3.98</v>
      </c>
      <c r="T510" s="150" t="e">
        <f t="shared" si="107"/>
        <v>#VALUE!</v>
      </c>
      <c r="U510">
        <v>3.98</v>
      </c>
      <c r="V510" s="150" t="e">
        <f t="shared" si="108"/>
        <v>#VALUE!</v>
      </c>
      <c r="W510">
        <v>3.98</v>
      </c>
      <c r="X510" s="153" t="e">
        <f t="shared" si="109"/>
        <v>#VALUE!</v>
      </c>
      <c r="Y510">
        <v>3.98</v>
      </c>
      <c r="Z510" s="150" t="e">
        <f t="shared" si="110"/>
        <v>#VALUE!</v>
      </c>
      <c r="AA510">
        <v>3.98</v>
      </c>
      <c r="AB510" s="150" t="e">
        <f t="shared" si="111"/>
        <v>#VALUE!</v>
      </c>
      <c r="AC510">
        <v>3.98</v>
      </c>
      <c r="AD510" s="150" t="e">
        <f t="shared" si="112"/>
        <v>#VALUE!</v>
      </c>
      <c r="AE510">
        <v>3.98</v>
      </c>
    </row>
    <row r="511" spans="12:31" ht="15" x14ac:dyDescent="0.2">
      <c r="L511" s="150" t="e">
        <f t="shared" si="103"/>
        <v>#VALUE!</v>
      </c>
      <c r="M511">
        <v>3.99</v>
      </c>
      <c r="N511" s="150" t="e">
        <f t="shared" si="104"/>
        <v>#VALUE!</v>
      </c>
      <c r="O511">
        <v>3.99</v>
      </c>
      <c r="P511" s="150" t="e">
        <f t="shared" si="105"/>
        <v>#VALUE!</v>
      </c>
      <c r="Q511">
        <v>3.99</v>
      </c>
      <c r="R511" s="150" t="e">
        <f t="shared" si="106"/>
        <v>#VALUE!</v>
      </c>
      <c r="S511">
        <v>3.99</v>
      </c>
      <c r="T511" s="150" t="e">
        <f t="shared" si="107"/>
        <v>#VALUE!</v>
      </c>
      <c r="U511">
        <v>3.99</v>
      </c>
      <c r="V511" s="150" t="e">
        <f t="shared" si="108"/>
        <v>#VALUE!</v>
      </c>
      <c r="W511">
        <v>3.99</v>
      </c>
      <c r="X511" s="153" t="e">
        <f t="shared" si="109"/>
        <v>#VALUE!</v>
      </c>
      <c r="Y511">
        <v>3.99</v>
      </c>
      <c r="Z511" s="150" t="e">
        <f t="shared" si="110"/>
        <v>#VALUE!</v>
      </c>
      <c r="AA511">
        <v>3.99</v>
      </c>
      <c r="AB511" s="150" t="e">
        <f t="shared" si="111"/>
        <v>#VALUE!</v>
      </c>
      <c r="AC511">
        <v>3.99</v>
      </c>
      <c r="AD511" s="150" t="e">
        <f t="shared" si="112"/>
        <v>#VALUE!</v>
      </c>
      <c r="AE511">
        <v>3.99</v>
      </c>
    </row>
    <row r="512" spans="12:31" ht="15" x14ac:dyDescent="0.2">
      <c r="L512" s="150" t="e">
        <f t="shared" si="103"/>
        <v>#VALUE!</v>
      </c>
      <c r="M512">
        <v>4</v>
      </c>
      <c r="N512" s="150" t="e">
        <f t="shared" si="104"/>
        <v>#VALUE!</v>
      </c>
      <c r="O512">
        <v>4</v>
      </c>
      <c r="P512" s="150" t="e">
        <f t="shared" si="105"/>
        <v>#VALUE!</v>
      </c>
      <c r="Q512">
        <v>4</v>
      </c>
      <c r="R512" s="150" t="e">
        <f t="shared" si="106"/>
        <v>#VALUE!</v>
      </c>
      <c r="S512">
        <v>4</v>
      </c>
      <c r="T512" s="150" t="e">
        <f t="shared" si="107"/>
        <v>#VALUE!</v>
      </c>
      <c r="U512">
        <v>4</v>
      </c>
      <c r="V512" s="150" t="e">
        <f t="shared" si="108"/>
        <v>#VALUE!</v>
      </c>
      <c r="W512">
        <v>4</v>
      </c>
      <c r="X512" s="153" t="e">
        <f t="shared" si="109"/>
        <v>#VALUE!</v>
      </c>
      <c r="Y512">
        <v>4</v>
      </c>
      <c r="Z512" s="150" t="e">
        <f t="shared" si="110"/>
        <v>#VALUE!</v>
      </c>
      <c r="AA512">
        <v>4</v>
      </c>
      <c r="AB512" s="150" t="e">
        <f t="shared" si="111"/>
        <v>#VALUE!</v>
      </c>
      <c r="AC512">
        <v>4</v>
      </c>
      <c r="AD512" s="150" t="e">
        <f t="shared" si="112"/>
        <v>#VALUE!</v>
      </c>
      <c r="AE512">
        <v>4</v>
      </c>
    </row>
    <row r="513" spans="12:31" ht="15" x14ac:dyDescent="0.2">
      <c r="L513" s="150" t="e">
        <f t="shared" si="103"/>
        <v>#VALUE!</v>
      </c>
      <c r="M513">
        <v>4.01</v>
      </c>
      <c r="N513" s="150" t="e">
        <f t="shared" si="104"/>
        <v>#VALUE!</v>
      </c>
      <c r="O513">
        <v>4.01</v>
      </c>
      <c r="P513" s="150" t="e">
        <f t="shared" si="105"/>
        <v>#VALUE!</v>
      </c>
      <c r="Q513">
        <v>4.01</v>
      </c>
      <c r="R513" s="150" t="e">
        <f t="shared" si="106"/>
        <v>#VALUE!</v>
      </c>
      <c r="S513">
        <v>4.01</v>
      </c>
      <c r="T513" s="150" t="e">
        <f t="shared" si="107"/>
        <v>#VALUE!</v>
      </c>
      <c r="U513">
        <v>4.01</v>
      </c>
      <c r="V513" s="150" t="e">
        <f t="shared" si="108"/>
        <v>#VALUE!</v>
      </c>
      <c r="W513">
        <v>4.01</v>
      </c>
      <c r="X513" s="153" t="e">
        <f t="shared" si="109"/>
        <v>#VALUE!</v>
      </c>
      <c r="Y513">
        <v>4.01</v>
      </c>
      <c r="Z513" s="150" t="e">
        <f t="shared" si="110"/>
        <v>#VALUE!</v>
      </c>
      <c r="AA513">
        <v>4.01</v>
      </c>
      <c r="AB513" s="150" t="e">
        <f t="shared" si="111"/>
        <v>#VALUE!</v>
      </c>
      <c r="AC513">
        <v>4.01</v>
      </c>
      <c r="AD513" s="150" t="e">
        <f t="shared" si="112"/>
        <v>#VALUE!</v>
      </c>
      <c r="AE513">
        <v>4.01</v>
      </c>
    </row>
    <row r="514" spans="12:31" ht="15" x14ac:dyDescent="0.2">
      <c r="L514" s="150" t="e">
        <f t="shared" si="103"/>
        <v>#VALUE!</v>
      </c>
      <c r="M514">
        <v>4.0199999999999996</v>
      </c>
      <c r="N514" s="150" t="e">
        <f t="shared" si="104"/>
        <v>#VALUE!</v>
      </c>
      <c r="O514">
        <v>4.0199999999999996</v>
      </c>
      <c r="P514" s="150" t="e">
        <f t="shared" si="105"/>
        <v>#VALUE!</v>
      </c>
      <c r="Q514">
        <v>4.0199999999999996</v>
      </c>
      <c r="R514" s="150" t="e">
        <f t="shared" si="106"/>
        <v>#VALUE!</v>
      </c>
      <c r="S514">
        <v>4.0199999999999996</v>
      </c>
      <c r="T514" s="150" t="e">
        <f t="shared" si="107"/>
        <v>#VALUE!</v>
      </c>
      <c r="U514">
        <v>4.0199999999999996</v>
      </c>
      <c r="V514" s="150" t="e">
        <f t="shared" si="108"/>
        <v>#VALUE!</v>
      </c>
      <c r="W514">
        <v>4.0199999999999996</v>
      </c>
      <c r="X514" s="153" t="e">
        <f t="shared" si="109"/>
        <v>#VALUE!</v>
      </c>
      <c r="Y514">
        <v>4.0199999999999996</v>
      </c>
      <c r="Z514" s="150" t="e">
        <f t="shared" si="110"/>
        <v>#VALUE!</v>
      </c>
      <c r="AA514">
        <v>4.0199999999999996</v>
      </c>
      <c r="AB514" s="150" t="e">
        <f t="shared" si="111"/>
        <v>#VALUE!</v>
      </c>
      <c r="AC514">
        <v>4.0199999999999996</v>
      </c>
      <c r="AD514" s="150" t="e">
        <f t="shared" si="112"/>
        <v>#VALUE!</v>
      </c>
      <c r="AE514">
        <v>4.0199999999999996</v>
      </c>
    </row>
    <row r="515" spans="12:31" ht="15" x14ac:dyDescent="0.2">
      <c r="L515" s="150" t="e">
        <f t="shared" si="103"/>
        <v>#VALUE!</v>
      </c>
      <c r="M515">
        <v>4.03</v>
      </c>
      <c r="N515" s="150" t="e">
        <f t="shared" si="104"/>
        <v>#VALUE!</v>
      </c>
      <c r="O515">
        <v>4.03</v>
      </c>
      <c r="P515" s="150" t="e">
        <f t="shared" si="105"/>
        <v>#VALUE!</v>
      </c>
      <c r="Q515">
        <v>4.03</v>
      </c>
      <c r="R515" s="150" t="e">
        <f t="shared" si="106"/>
        <v>#VALUE!</v>
      </c>
      <c r="S515">
        <v>4.03</v>
      </c>
      <c r="T515" s="150" t="e">
        <f t="shared" si="107"/>
        <v>#VALUE!</v>
      </c>
      <c r="U515">
        <v>4.03</v>
      </c>
      <c r="V515" s="150" t="e">
        <f t="shared" si="108"/>
        <v>#VALUE!</v>
      </c>
      <c r="W515">
        <v>4.03</v>
      </c>
      <c r="X515" s="153" t="e">
        <f t="shared" si="109"/>
        <v>#VALUE!</v>
      </c>
      <c r="Y515">
        <v>4.03</v>
      </c>
      <c r="Z515" s="150" t="e">
        <f t="shared" si="110"/>
        <v>#VALUE!</v>
      </c>
      <c r="AA515">
        <v>4.03</v>
      </c>
      <c r="AB515" s="150" t="e">
        <f t="shared" si="111"/>
        <v>#VALUE!</v>
      </c>
      <c r="AC515">
        <v>4.03</v>
      </c>
      <c r="AD515" s="150" t="e">
        <f t="shared" si="112"/>
        <v>#VALUE!</v>
      </c>
      <c r="AE515">
        <v>4.03</v>
      </c>
    </row>
    <row r="516" spans="12:31" ht="15" x14ac:dyDescent="0.2">
      <c r="L516" s="150" t="e">
        <f t="shared" si="103"/>
        <v>#VALUE!</v>
      </c>
      <c r="M516">
        <v>4.04</v>
      </c>
      <c r="N516" s="150" t="e">
        <f t="shared" si="104"/>
        <v>#VALUE!</v>
      </c>
      <c r="O516">
        <v>4.04</v>
      </c>
      <c r="P516" s="150" t="e">
        <f t="shared" si="105"/>
        <v>#VALUE!</v>
      </c>
      <c r="Q516">
        <v>4.04</v>
      </c>
      <c r="R516" s="150" t="e">
        <f t="shared" si="106"/>
        <v>#VALUE!</v>
      </c>
      <c r="S516">
        <v>4.04</v>
      </c>
      <c r="T516" s="150" t="e">
        <f t="shared" si="107"/>
        <v>#VALUE!</v>
      </c>
      <c r="U516">
        <v>4.04</v>
      </c>
      <c r="V516" s="150" t="e">
        <f t="shared" si="108"/>
        <v>#VALUE!</v>
      </c>
      <c r="W516">
        <v>4.04</v>
      </c>
      <c r="X516" s="153" t="e">
        <f t="shared" si="109"/>
        <v>#VALUE!</v>
      </c>
      <c r="Y516">
        <v>4.04</v>
      </c>
      <c r="Z516" s="150" t="e">
        <f t="shared" si="110"/>
        <v>#VALUE!</v>
      </c>
      <c r="AA516">
        <v>4.04</v>
      </c>
      <c r="AB516" s="150" t="e">
        <f t="shared" si="111"/>
        <v>#VALUE!</v>
      </c>
      <c r="AC516">
        <v>4.04</v>
      </c>
      <c r="AD516" s="150" t="e">
        <f t="shared" si="112"/>
        <v>#VALUE!</v>
      </c>
      <c r="AE516">
        <v>4.04</v>
      </c>
    </row>
    <row r="517" spans="12:31" ht="15" x14ac:dyDescent="0.2">
      <c r="L517" s="150" t="e">
        <f t="shared" si="103"/>
        <v>#VALUE!</v>
      </c>
      <c r="M517">
        <v>4.05</v>
      </c>
      <c r="N517" s="150" t="e">
        <f t="shared" si="104"/>
        <v>#VALUE!</v>
      </c>
      <c r="O517">
        <v>4.05</v>
      </c>
      <c r="P517" s="150" t="e">
        <f t="shared" si="105"/>
        <v>#VALUE!</v>
      </c>
      <c r="Q517">
        <v>4.05</v>
      </c>
      <c r="R517" s="150" t="e">
        <f t="shared" si="106"/>
        <v>#VALUE!</v>
      </c>
      <c r="S517">
        <v>4.05</v>
      </c>
      <c r="T517" s="150" t="e">
        <f t="shared" si="107"/>
        <v>#VALUE!</v>
      </c>
      <c r="U517">
        <v>4.05</v>
      </c>
      <c r="V517" s="150" t="e">
        <f t="shared" si="108"/>
        <v>#VALUE!</v>
      </c>
      <c r="W517">
        <v>4.05</v>
      </c>
      <c r="X517" s="153" t="e">
        <f t="shared" si="109"/>
        <v>#VALUE!</v>
      </c>
      <c r="Y517">
        <v>4.05</v>
      </c>
      <c r="Z517" s="150" t="e">
        <f t="shared" si="110"/>
        <v>#VALUE!</v>
      </c>
      <c r="AA517">
        <v>4.05</v>
      </c>
      <c r="AB517" s="150" t="e">
        <f t="shared" si="111"/>
        <v>#VALUE!</v>
      </c>
      <c r="AC517">
        <v>4.05</v>
      </c>
      <c r="AD517" s="150" t="e">
        <f t="shared" si="112"/>
        <v>#VALUE!</v>
      </c>
      <c r="AE517">
        <v>4.05</v>
      </c>
    </row>
    <row r="518" spans="12:31" ht="15" x14ac:dyDescent="0.2">
      <c r="L518" s="150" t="e">
        <f t="shared" si="103"/>
        <v>#VALUE!</v>
      </c>
      <c r="M518">
        <v>4.0599999999999996</v>
      </c>
      <c r="N518" s="150" t="e">
        <f t="shared" si="104"/>
        <v>#VALUE!</v>
      </c>
      <c r="O518">
        <v>4.0599999999999996</v>
      </c>
      <c r="P518" s="150" t="e">
        <f t="shared" si="105"/>
        <v>#VALUE!</v>
      </c>
      <c r="Q518">
        <v>4.0599999999999996</v>
      </c>
      <c r="R518" s="150" t="e">
        <f t="shared" si="106"/>
        <v>#VALUE!</v>
      </c>
      <c r="S518">
        <v>4.0599999999999996</v>
      </c>
      <c r="T518" s="150" t="e">
        <f t="shared" si="107"/>
        <v>#VALUE!</v>
      </c>
      <c r="U518">
        <v>4.0599999999999996</v>
      </c>
      <c r="V518" s="150" t="e">
        <f t="shared" si="108"/>
        <v>#VALUE!</v>
      </c>
      <c r="W518">
        <v>4.0599999999999996</v>
      </c>
      <c r="X518" s="153" t="e">
        <f t="shared" si="109"/>
        <v>#VALUE!</v>
      </c>
      <c r="Y518">
        <v>4.0599999999999996</v>
      </c>
      <c r="Z518" s="150" t="e">
        <f t="shared" si="110"/>
        <v>#VALUE!</v>
      </c>
      <c r="AA518">
        <v>4.0599999999999996</v>
      </c>
      <c r="AB518" s="150" t="e">
        <f t="shared" si="111"/>
        <v>#VALUE!</v>
      </c>
      <c r="AC518">
        <v>4.0599999999999996</v>
      </c>
      <c r="AD518" s="150" t="e">
        <f t="shared" si="112"/>
        <v>#VALUE!</v>
      </c>
      <c r="AE518">
        <v>4.0599999999999996</v>
      </c>
    </row>
    <row r="519" spans="12:31" ht="15" x14ac:dyDescent="0.2">
      <c r="L519" s="150" t="e">
        <f t="shared" si="103"/>
        <v>#VALUE!</v>
      </c>
      <c r="M519">
        <v>4.07</v>
      </c>
      <c r="N519" s="150" t="e">
        <f t="shared" si="104"/>
        <v>#VALUE!</v>
      </c>
      <c r="O519">
        <v>4.07</v>
      </c>
      <c r="P519" s="150" t="e">
        <f t="shared" si="105"/>
        <v>#VALUE!</v>
      </c>
      <c r="Q519">
        <v>4.07</v>
      </c>
      <c r="R519" s="150" t="e">
        <f t="shared" si="106"/>
        <v>#VALUE!</v>
      </c>
      <c r="S519">
        <v>4.07</v>
      </c>
      <c r="T519" s="150" t="e">
        <f t="shared" si="107"/>
        <v>#VALUE!</v>
      </c>
      <c r="U519">
        <v>4.07</v>
      </c>
      <c r="V519" s="150" t="e">
        <f t="shared" si="108"/>
        <v>#VALUE!</v>
      </c>
      <c r="W519">
        <v>4.07</v>
      </c>
      <c r="X519" s="153" t="e">
        <f t="shared" si="109"/>
        <v>#VALUE!</v>
      </c>
      <c r="Y519">
        <v>4.07</v>
      </c>
      <c r="Z519" s="150" t="e">
        <f t="shared" si="110"/>
        <v>#VALUE!</v>
      </c>
      <c r="AA519">
        <v>4.07</v>
      </c>
      <c r="AB519" s="150" t="e">
        <f t="shared" si="111"/>
        <v>#VALUE!</v>
      </c>
      <c r="AC519">
        <v>4.07</v>
      </c>
      <c r="AD519" s="150" t="e">
        <f t="shared" si="112"/>
        <v>#VALUE!</v>
      </c>
      <c r="AE519">
        <v>4.07</v>
      </c>
    </row>
    <row r="520" spans="12:31" ht="15" x14ac:dyDescent="0.2">
      <c r="L520" s="150" t="e">
        <f t="shared" si="103"/>
        <v>#VALUE!</v>
      </c>
      <c r="M520">
        <v>4.08</v>
      </c>
      <c r="N520" s="150" t="e">
        <f t="shared" si="104"/>
        <v>#VALUE!</v>
      </c>
      <c r="O520">
        <v>4.08</v>
      </c>
      <c r="P520" s="150" t="e">
        <f t="shared" si="105"/>
        <v>#VALUE!</v>
      </c>
      <c r="Q520">
        <v>4.08</v>
      </c>
      <c r="R520" s="150" t="e">
        <f t="shared" si="106"/>
        <v>#VALUE!</v>
      </c>
      <c r="S520">
        <v>4.08</v>
      </c>
      <c r="T520" s="150" t="e">
        <f t="shared" si="107"/>
        <v>#VALUE!</v>
      </c>
      <c r="U520">
        <v>4.08</v>
      </c>
      <c r="V520" s="150" t="e">
        <f t="shared" si="108"/>
        <v>#VALUE!</v>
      </c>
      <c r="W520">
        <v>4.08</v>
      </c>
      <c r="X520" s="153" t="e">
        <f t="shared" si="109"/>
        <v>#VALUE!</v>
      </c>
      <c r="Y520">
        <v>4.08</v>
      </c>
      <c r="Z520" s="150" t="e">
        <f t="shared" si="110"/>
        <v>#VALUE!</v>
      </c>
      <c r="AA520">
        <v>4.08</v>
      </c>
      <c r="AB520" s="150" t="e">
        <f t="shared" si="111"/>
        <v>#VALUE!</v>
      </c>
      <c r="AC520">
        <v>4.08</v>
      </c>
      <c r="AD520" s="150" t="e">
        <f t="shared" si="112"/>
        <v>#VALUE!</v>
      </c>
      <c r="AE520">
        <v>4.08</v>
      </c>
    </row>
    <row r="521" spans="12:31" ht="15" x14ac:dyDescent="0.2">
      <c r="L521" s="150" t="e">
        <f t="shared" si="103"/>
        <v>#VALUE!</v>
      </c>
      <c r="M521">
        <v>4.09</v>
      </c>
      <c r="N521" s="150" t="e">
        <f t="shared" si="104"/>
        <v>#VALUE!</v>
      </c>
      <c r="O521">
        <v>4.09</v>
      </c>
      <c r="P521" s="150" t="e">
        <f t="shared" si="105"/>
        <v>#VALUE!</v>
      </c>
      <c r="Q521">
        <v>4.09</v>
      </c>
      <c r="R521" s="150" t="e">
        <f t="shared" si="106"/>
        <v>#VALUE!</v>
      </c>
      <c r="S521">
        <v>4.09</v>
      </c>
      <c r="T521" s="150" t="e">
        <f t="shared" si="107"/>
        <v>#VALUE!</v>
      </c>
      <c r="U521">
        <v>4.09</v>
      </c>
      <c r="V521" s="150" t="e">
        <f t="shared" si="108"/>
        <v>#VALUE!</v>
      </c>
      <c r="W521">
        <v>4.09</v>
      </c>
      <c r="X521" s="153" t="e">
        <f t="shared" si="109"/>
        <v>#VALUE!</v>
      </c>
      <c r="Y521">
        <v>4.09</v>
      </c>
      <c r="Z521" s="150" t="e">
        <f t="shared" si="110"/>
        <v>#VALUE!</v>
      </c>
      <c r="AA521">
        <v>4.09</v>
      </c>
      <c r="AB521" s="150" t="e">
        <f t="shared" si="111"/>
        <v>#VALUE!</v>
      </c>
      <c r="AC521">
        <v>4.09</v>
      </c>
      <c r="AD521" s="150" t="e">
        <f t="shared" si="112"/>
        <v>#VALUE!</v>
      </c>
      <c r="AE521">
        <v>4.09</v>
      </c>
    </row>
    <row r="522" spans="12:31" ht="15" x14ac:dyDescent="0.2">
      <c r="L522" s="150" t="e">
        <f t="shared" si="103"/>
        <v>#VALUE!</v>
      </c>
      <c r="M522">
        <v>4.0999999999999996</v>
      </c>
      <c r="N522" s="150" t="e">
        <f t="shared" si="104"/>
        <v>#VALUE!</v>
      </c>
      <c r="O522">
        <v>4.0999999999999996</v>
      </c>
      <c r="P522" s="150" t="e">
        <f t="shared" si="105"/>
        <v>#VALUE!</v>
      </c>
      <c r="Q522">
        <v>4.0999999999999996</v>
      </c>
      <c r="R522" s="150" t="e">
        <f t="shared" si="106"/>
        <v>#VALUE!</v>
      </c>
      <c r="S522">
        <v>4.0999999999999996</v>
      </c>
      <c r="T522" s="150" t="e">
        <f t="shared" si="107"/>
        <v>#VALUE!</v>
      </c>
      <c r="U522">
        <v>4.0999999999999996</v>
      </c>
      <c r="V522" s="150" t="e">
        <f t="shared" si="108"/>
        <v>#VALUE!</v>
      </c>
      <c r="W522">
        <v>4.0999999999999996</v>
      </c>
      <c r="X522" s="153" t="e">
        <f t="shared" si="109"/>
        <v>#VALUE!</v>
      </c>
      <c r="Y522">
        <v>4.0999999999999996</v>
      </c>
      <c r="Z522" s="150" t="e">
        <f t="shared" si="110"/>
        <v>#VALUE!</v>
      </c>
      <c r="AA522">
        <v>4.0999999999999996</v>
      </c>
      <c r="AB522" s="150" t="e">
        <f t="shared" si="111"/>
        <v>#VALUE!</v>
      </c>
      <c r="AC522">
        <v>4.0999999999999996</v>
      </c>
      <c r="AD522" s="150" t="e">
        <f t="shared" si="112"/>
        <v>#VALUE!</v>
      </c>
      <c r="AE522">
        <v>4.0999999999999996</v>
      </c>
    </row>
    <row r="523" spans="12:31" ht="15" x14ac:dyDescent="0.2">
      <c r="L523" s="150" t="e">
        <f t="shared" si="103"/>
        <v>#VALUE!</v>
      </c>
      <c r="M523">
        <v>4.1100000000000003</v>
      </c>
      <c r="N523" s="150" t="e">
        <f t="shared" si="104"/>
        <v>#VALUE!</v>
      </c>
      <c r="O523">
        <v>4.1100000000000003</v>
      </c>
      <c r="P523" s="150" t="e">
        <f t="shared" si="105"/>
        <v>#VALUE!</v>
      </c>
      <c r="Q523">
        <v>4.1100000000000003</v>
      </c>
      <c r="R523" s="150" t="e">
        <f t="shared" si="106"/>
        <v>#VALUE!</v>
      </c>
      <c r="S523">
        <v>4.1100000000000003</v>
      </c>
      <c r="T523" s="150" t="e">
        <f t="shared" si="107"/>
        <v>#VALUE!</v>
      </c>
      <c r="U523">
        <v>4.1100000000000003</v>
      </c>
      <c r="V523" s="150" t="e">
        <f t="shared" si="108"/>
        <v>#VALUE!</v>
      </c>
      <c r="W523">
        <v>4.1100000000000003</v>
      </c>
      <c r="X523" s="153" t="e">
        <f t="shared" si="109"/>
        <v>#VALUE!</v>
      </c>
      <c r="Y523">
        <v>4.1100000000000003</v>
      </c>
      <c r="Z523" s="150" t="e">
        <f t="shared" si="110"/>
        <v>#VALUE!</v>
      </c>
      <c r="AA523">
        <v>4.1100000000000003</v>
      </c>
      <c r="AB523" s="150" t="e">
        <f t="shared" si="111"/>
        <v>#VALUE!</v>
      </c>
      <c r="AC523">
        <v>4.1100000000000003</v>
      </c>
      <c r="AD523" s="150" t="e">
        <f t="shared" si="112"/>
        <v>#VALUE!</v>
      </c>
      <c r="AE523">
        <v>4.1100000000000003</v>
      </c>
    </row>
    <row r="524" spans="12:31" ht="15" x14ac:dyDescent="0.2">
      <c r="L524" s="150" t="e">
        <f t="shared" si="103"/>
        <v>#VALUE!</v>
      </c>
      <c r="M524" s="66">
        <v>4.12</v>
      </c>
      <c r="N524" s="150" t="e">
        <f t="shared" si="104"/>
        <v>#VALUE!</v>
      </c>
      <c r="O524" s="66">
        <v>4.12</v>
      </c>
      <c r="P524" s="150" t="e">
        <f t="shared" si="105"/>
        <v>#VALUE!</v>
      </c>
      <c r="Q524" s="66">
        <v>4.12</v>
      </c>
      <c r="R524" s="150" t="e">
        <f t="shared" si="106"/>
        <v>#VALUE!</v>
      </c>
      <c r="S524" s="66">
        <v>4.12</v>
      </c>
      <c r="T524" s="150" t="e">
        <f t="shared" si="107"/>
        <v>#VALUE!</v>
      </c>
      <c r="U524" s="66">
        <v>4.12</v>
      </c>
      <c r="V524" s="150" t="e">
        <f t="shared" si="108"/>
        <v>#VALUE!</v>
      </c>
      <c r="W524" s="66">
        <v>4.12</v>
      </c>
      <c r="X524" s="153" t="e">
        <f t="shared" si="109"/>
        <v>#VALUE!</v>
      </c>
      <c r="Y524" s="66">
        <v>4.12</v>
      </c>
      <c r="Z524" s="150" t="e">
        <f t="shared" si="110"/>
        <v>#VALUE!</v>
      </c>
      <c r="AA524" s="66">
        <v>4.12</v>
      </c>
      <c r="AB524" s="150" t="e">
        <f t="shared" si="111"/>
        <v>#VALUE!</v>
      </c>
      <c r="AC524" s="66">
        <v>4.12</v>
      </c>
      <c r="AD524" s="150" t="e">
        <f t="shared" si="112"/>
        <v>#VALUE!</v>
      </c>
      <c r="AE524" s="66">
        <v>4.12</v>
      </c>
    </row>
    <row r="525" spans="12:31" ht="15" x14ac:dyDescent="0.2">
      <c r="L525" s="150" t="e">
        <f t="shared" si="103"/>
        <v>#VALUE!</v>
      </c>
      <c r="M525" s="66">
        <v>4.13</v>
      </c>
      <c r="N525" s="150" t="e">
        <f t="shared" si="104"/>
        <v>#VALUE!</v>
      </c>
      <c r="O525" s="66">
        <v>4.13</v>
      </c>
      <c r="P525" s="150" t="e">
        <f t="shared" si="105"/>
        <v>#VALUE!</v>
      </c>
      <c r="Q525" s="66">
        <v>4.13</v>
      </c>
      <c r="R525" s="150" t="e">
        <f t="shared" si="106"/>
        <v>#VALUE!</v>
      </c>
      <c r="S525" s="66">
        <v>4.13</v>
      </c>
      <c r="T525" s="150" t="e">
        <f t="shared" si="107"/>
        <v>#VALUE!</v>
      </c>
      <c r="U525" s="66">
        <v>4.13</v>
      </c>
      <c r="V525" s="150" t="e">
        <f t="shared" si="108"/>
        <v>#VALUE!</v>
      </c>
      <c r="W525" s="66">
        <v>4.13</v>
      </c>
      <c r="X525" s="153" t="e">
        <f t="shared" si="109"/>
        <v>#VALUE!</v>
      </c>
      <c r="Y525" s="66">
        <v>4.13</v>
      </c>
      <c r="Z525" s="150" t="e">
        <f t="shared" si="110"/>
        <v>#VALUE!</v>
      </c>
      <c r="AA525" s="66">
        <v>4.13</v>
      </c>
      <c r="AB525" s="150" t="e">
        <f t="shared" si="111"/>
        <v>#VALUE!</v>
      </c>
      <c r="AC525" s="66">
        <v>4.13</v>
      </c>
      <c r="AD525" s="150" t="e">
        <f t="shared" si="112"/>
        <v>#VALUE!</v>
      </c>
      <c r="AE525" s="66">
        <v>4.13</v>
      </c>
    </row>
    <row r="526" spans="12:31" ht="15" x14ac:dyDescent="0.2">
      <c r="L526" s="150" t="e">
        <f t="shared" si="103"/>
        <v>#VALUE!</v>
      </c>
      <c r="M526">
        <v>4.1399999999999997</v>
      </c>
      <c r="N526" s="150" t="e">
        <f t="shared" si="104"/>
        <v>#VALUE!</v>
      </c>
      <c r="O526">
        <v>4.1399999999999997</v>
      </c>
      <c r="P526" s="150" t="e">
        <f t="shared" si="105"/>
        <v>#VALUE!</v>
      </c>
      <c r="Q526">
        <v>4.1399999999999997</v>
      </c>
      <c r="R526" s="150" t="e">
        <f t="shared" si="106"/>
        <v>#VALUE!</v>
      </c>
      <c r="S526">
        <v>4.1399999999999997</v>
      </c>
      <c r="T526" s="150" t="e">
        <f t="shared" si="107"/>
        <v>#VALUE!</v>
      </c>
      <c r="U526">
        <v>4.1399999999999997</v>
      </c>
      <c r="V526" s="150" t="e">
        <f t="shared" si="108"/>
        <v>#VALUE!</v>
      </c>
      <c r="W526">
        <v>4.1399999999999997</v>
      </c>
      <c r="X526" s="153" t="e">
        <f t="shared" si="109"/>
        <v>#VALUE!</v>
      </c>
      <c r="Y526">
        <v>4.1399999999999997</v>
      </c>
      <c r="Z526" s="150" t="e">
        <f t="shared" si="110"/>
        <v>#VALUE!</v>
      </c>
      <c r="AA526">
        <v>4.1399999999999997</v>
      </c>
      <c r="AB526" s="150" t="e">
        <f t="shared" si="111"/>
        <v>#VALUE!</v>
      </c>
      <c r="AC526">
        <v>4.1399999999999997</v>
      </c>
      <c r="AD526" s="150" t="e">
        <f t="shared" si="112"/>
        <v>#VALUE!</v>
      </c>
      <c r="AE526">
        <v>4.1399999999999997</v>
      </c>
    </row>
    <row r="527" spans="12:31" ht="15" x14ac:dyDescent="0.2">
      <c r="L527" s="150" t="e">
        <f t="shared" si="103"/>
        <v>#VALUE!</v>
      </c>
      <c r="M527">
        <v>4.1500000000000004</v>
      </c>
      <c r="N527" s="150" t="e">
        <f t="shared" si="104"/>
        <v>#VALUE!</v>
      </c>
      <c r="O527">
        <v>4.1500000000000004</v>
      </c>
      <c r="P527" s="150" t="e">
        <f t="shared" si="105"/>
        <v>#VALUE!</v>
      </c>
      <c r="Q527">
        <v>4.1500000000000004</v>
      </c>
      <c r="R527" s="150" t="e">
        <f t="shared" si="106"/>
        <v>#VALUE!</v>
      </c>
      <c r="S527">
        <v>4.1500000000000004</v>
      </c>
      <c r="T527" s="150" t="e">
        <f t="shared" si="107"/>
        <v>#VALUE!</v>
      </c>
      <c r="U527">
        <v>4.1500000000000004</v>
      </c>
      <c r="V527" s="150" t="e">
        <f t="shared" si="108"/>
        <v>#VALUE!</v>
      </c>
      <c r="W527">
        <v>4.1500000000000004</v>
      </c>
      <c r="X527" s="153" t="e">
        <f t="shared" si="109"/>
        <v>#VALUE!</v>
      </c>
      <c r="Y527">
        <v>4.1500000000000004</v>
      </c>
      <c r="Z527" s="150" t="e">
        <f t="shared" si="110"/>
        <v>#VALUE!</v>
      </c>
      <c r="AA527">
        <v>4.1500000000000004</v>
      </c>
      <c r="AB527" s="150" t="e">
        <f t="shared" si="111"/>
        <v>#VALUE!</v>
      </c>
      <c r="AC527">
        <v>4.1500000000000004</v>
      </c>
      <c r="AD527" s="150" t="e">
        <f t="shared" si="112"/>
        <v>#VALUE!</v>
      </c>
      <c r="AE527">
        <v>4.1500000000000004</v>
      </c>
    </row>
    <row r="528" spans="12:31" ht="15" x14ac:dyDescent="0.2">
      <c r="L528" s="150" t="e">
        <f t="shared" si="103"/>
        <v>#VALUE!</v>
      </c>
      <c r="M528">
        <v>4.16</v>
      </c>
      <c r="N528" s="150" t="e">
        <f t="shared" si="104"/>
        <v>#VALUE!</v>
      </c>
      <c r="O528">
        <v>4.16</v>
      </c>
      <c r="P528" s="150" t="e">
        <f t="shared" si="105"/>
        <v>#VALUE!</v>
      </c>
      <c r="Q528">
        <v>4.16</v>
      </c>
      <c r="R528" s="150" t="e">
        <f t="shared" si="106"/>
        <v>#VALUE!</v>
      </c>
      <c r="S528">
        <v>4.16</v>
      </c>
      <c r="T528" s="150" t="e">
        <f t="shared" si="107"/>
        <v>#VALUE!</v>
      </c>
      <c r="U528">
        <v>4.16</v>
      </c>
      <c r="V528" s="150" t="e">
        <f t="shared" si="108"/>
        <v>#VALUE!</v>
      </c>
      <c r="W528">
        <v>4.16</v>
      </c>
      <c r="X528" s="153" t="e">
        <f t="shared" si="109"/>
        <v>#VALUE!</v>
      </c>
      <c r="Y528">
        <v>4.16</v>
      </c>
      <c r="Z528" s="150" t="e">
        <f t="shared" si="110"/>
        <v>#VALUE!</v>
      </c>
      <c r="AA528">
        <v>4.16</v>
      </c>
      <c r="AB528" s="150" t="e">
        <f t="shared" si="111"/>
        <v>#VALUE!</v>
      </c>
      <c r="AC528">
        <v>4.16</v>
      </c>
      <c r="AD528" s="150" t="e">
        <f t="shared" si="112"/>
        <v>#VALUE!</v>
      </c>
      <c r="AE528">
        <v>4.16</v>
      </c>
    </row>
    <row r="529" spans="12:31" ht="15" x14ac:dyDescent="0.2">
      <c r="L529" s="150" t="e">
        <f t="shared" si="103"/>
        <v>#VALUE!</v>
      </c>
      <c r="M529">
        <v>4.17</v>
      </c>
      <c r="N529" s="150" t="e">
        <f t="shared" si="104"/>
        <v>#VALUE!</v>
      </c>
      <c r="O529">
        <v>4.17</v>
      </c>
      <c r="P529" s="150" t="e">
        <f t="shared" si="105"/>
        <v>#VALUE!</v>
      </c>
      <c r="Q529">
        <v>4.17</v>
      </c>
      <c r="R529" s="150" t="e">
        <f t="shared" si="106"/>
        <v>#VALUE!</v>
      </c>
      <c r="S529">
        <v>4.17</v>
      </c>
      <c r="T529" s="150" t="e">
        <f t="shared" si="107"/>
        <v>#VALUE!</v>
      </c>
      <c r="U529">
        <v>4.17</v>
      </c>
      <c r="V529" s="150" t="e">
        <f t="shared" si="108"/>
        <v>#VALUE!</v>
      </c>
      <c r="W529">
        <v>4.17</v>
      </c>
      <c r="X529" s="153" t="e">
        <f t="shared" si="109"/>
        <v>#VALUE!</v>
      </c>
      <c r="Y529">
        <v>4.17</v>
      </c>
      <c r="Z529" s="150" t="e">
        <f t="shared" si="110"/>
        <v>#VALUE!</v>
      </c>
      <c r="AA529">
        <v>4.17</v>
      </c>
      <c r="AB529" s="150" t="e">
        <f t="shared" si="111"/>
        <v>#VALUE!</v>
      </c>
      <c r="AC529">
        <v>4.17</v>
      </c>
      <c r="AD529" s="150" t="e">
        <f t="shared" si="112"/>
        <v>#VALUE!</v>
      </c>
      <c r="AE529">
        <v>4.17</v>
      </c>
    </row>
    <row r="530" spans="12:31" ht="15" x14ac:dyDescent="0.2">
      <c r="L530" s="150" t="e">
        <f t="shared" si="103"/>
        <v>#VALUE!</v>
      </c>
      <c r="M530">
        <v>4.18</v>
      </c>
      <c r="N530" s="150" t="e">
        <f t="shared" si="104"/>
        <v>#VALUE!</v>
      </c>
      <c r="O530">
        <v>4.18</v>
      </c>
      <c r="P530" s="150" t="e">
        <f t="shared" si="105"/>
        <v>#VALUE!</v>
      </c>
      <c r="Q530">
        <v>4.18</v>
      </c>
      <c r="R530" s="150" t="e">
        <f t="shared" si="106"/>
        <v>#VALUE!</v>
      </c>
      <c r="S530">
        <v>4.18</v>
      </c>
      <c r="T530" s="150" t="e">
        <f t="shared" si="107"/>
        <v>#VALUE!</v>
      </c>
      <c r="U530">
        <v>4.18</v>
      </c>
      <c r="V530" s="150" t="e">
        <f t="shared" si="108"/>
        <v>#VALUE!</v>
      </c>
      <c r="W530">
        <v>4.18</v>
      </c>
      <c r="X530" s="153" t="e">
        <f t="shared" si="109"/>
        <v>#VALUE!</v>
      </c>
      <c r="Y530">
        <v>4.18</v>
      </c>
      <c r="Z530" s="150" t="e">
        <f t="shared" si="110"/>
        <v>#VALUE!</v>
      </c>
      <c r="AA530">
        <v>4.18</v>
      </c>
      <c r="AB530" s="150" t="e">
        <f t="shared" si="111"/>
        <v>#VALUE!</v>
      </c>
      <c r="AC530">
        <v>4.18</v>
      </c>
      <c r="AD530" s="150" t="e">
        <f t="shared" si="112"/>
        <v>#VALUE!</v>
      </c>
      <c r="AE530">
        <v>4.18</v>
      </c>
    </row>
    <row r="531" spans="12:31" ht="15" x14ac:dyDescent="0.2">
      <c r="L531" s="150" t="e">
        <f t="shared" si="103"/>
        <v>#VALUE!</v>
      </c>
      <c r="M531">
        <v>4.1900000000000004</v>
      </c>
      <c r="N531" s="150" t="e">
        <f t="shared" si="104"/>
        <v>#VALUE!</v>
      </c>
      <c r="O531">
        <v>4.1900000000000004</v>
      </c>
      <c r="P531" s="150" t="e">
        <f t="shared" si="105"/>
        <v>#VALUE!</v>
      </c>
      <c r="Q531">
        <v>4.1900000000000004</v>
      </c>
      <c r="R531" s="150" t="e">
        <f t="shared" si="106"/>
        <v>#VALUE!</v>
      </c>
      <c r="S531">
        <v>4.1900000000000004</v>
      </c>
      <c r="T531" s="150" t="e">
        <f t="shared" si="107"/>
        <v>#VALUE!</v>
      </c>
      <c r="U531">
        <v>4.1900000000000004</v>
      </c>
      <c r="V531" s="150" t="e">
        <f t="shared" si="108"/>
        <v>#VALUE!</v>
      </c>
      <c r="W531">
        <v>4.1900000000000004</v>
      </c>
      <c r="X531" s="153" t="e">
        <f t="shared" si="109"/>
        <v>#VALUE!</v>
      </c>
      <c r="Y531">
        <v>4.1900000000000004</v>
      </c>
      <c r="Z531" s="150" t="e">
        <f t="shared" si="110"/>
        <v>#VALUE!</v>
      </c>
      <c r="AA531">
        <v>4.1900000000000004</v>
      </c>
      <c r="AB531" s="150" t="e">
        <f t="shared" si="111"/>
        <v>#VALUE!</v>
      </c>
      <c r="AC531">
        <v>4.1900000000000004</v>
      </c>
      <c r="AD531" s="150" t="e">
        <f t="shared" si="112"/>
        <v>#VALUE!</v>
      </c>
      <c r="AE531">
        <v>4.1900000000000004</v>
      </c>
    </row>
    <row r="532" spans="12:31" ht="15" x14ac:dyDescent="0.2">
      <c r="L532" s="150" t="e">
        <f t="shared" si="103"/>
        <v>#VALUE!</v>
      </c>
      <c r="M532">
        <v>4.2</v>
      </c>
      <c r="N532" s="150" t="e">
        <f t="shared" si="104"/>
        <v>#VALUE!</v>
      </c>
      <c r="O532">
        <v>4.2</v>
      </c>
      <c r="P532" s="150" t="e">
        <f t="shared" si="105"/>
        <v>#VALUE!</v>
      </c>
      <c r="Q532">
        <v>4.2</v>
      </c>
      <c r="R532" s="150" t="e">
        <f t="shared" si="106"/>
        <v>#VALUE!</v>
      </c>
      <c r="S532">
        <v>4.2</v>
      </c>
      <c r="T532" s="150" t="e">
        <f t="shared" si="107"/>
        <v>#VALUE!</v>
      </c>
      <c r="U532">
        <v>4.2</v>
      </c>
      <c r="V532" s="150" t="e">
        <f t="shared" si="108"/>
        <v>#VALUE!</v>
      </c>
      <c r="W532">
        <v>4.2</v>
      </c>
      <c r="X532" s="153" t="e">
        <f t="shared" si="109"/>
        <v>#VALUE!</v>
      </c>
      <c r="Y532">
        <v>4.2</v>
      </c>
      <c r="Z532" s="150" t="e">
        <f t="shared" si="110"/>
        <v>#VALUE!</v>
      </c>
      <c r="AA532">
        <v>4.2</v>
      </c>
      <c r="AB532" s="150" t="e">
        <f t="shared" si="111"/>
        <v>#VALUE!</v>
      </c>
      <c r="AC532">
        <v>4.2</v>
      </c>
      <c r="AD532" s="150" t="e">
        <f t="shared" si="112"/>
        <v>#VALUE!</v>
      </c>
      <c r="AE532">
        <v>4.2</v>
      </c>
    </row>
    <row r="533" spans="12:31" ht="15" x14ac:dyDescent="0.2">
      <c r="L533" s="150" t="e">
        <f t="shared" si="103"/>
        <v>#VALUE!</v>
      </c>
      <c r="M533">
        <v>4.21</v>
      </c>
      <c r="N533" s="150" t="e">
        <f t="shared" si="104"/>
        <v>#VALUE!</v>
      </c>
      <c r="O533">
        <v>4.21</v>
      </c>
      <c r="P533" s="150" t="e">
        <f t="shared" si="105"/>
        <v>#VALUE!</v>
      </c>
      <c r="Q533">
        <v>4.21</v>
      </c>
      <c r="R533" s="150" t="e">
        <f t="shared" si="106"/>
        <v>#VALUE!</v>
      </c>
      <c r="S533">
        <v>4.21</v>
      </c>
      <c r="T533" s="150" t="e">
        <f t="shared" si="107"/>
        <v>#VALUE!</v>
      </c>
      <c r="U533">
        <v>4.21</v>
      </c>
      <c r="V533" s="150" t="e">
        <f t="shared" si="108"/>
        <v>#VALUE!</v>
      </c>
      <c r="W533">
        <v>4.21</v>
      </c>
      <c r="X533" s="153" t="e">
        <f t="shared" si="109"/>
        <v>#VALUE!</v>
      </c>
      <c r="Y533">
        <v>4.21</v>
      </c>
      <c r="Z533" s="150" t="e">
        <f t="shared" si="110"/>
        <v>#VALUE!</v>
      </c>
      <c r="AA533">
        <v>4.21</v>
      </c>
      <c r="AB533" s="150" t="e">
        <f t="shared" si="111"/>
        <v>#VALUE!</v>
      </c>
      <c r="AC533">
        <v>4.21</v>
      </c>
      <c r="AD533" s="150" t="e">
        <f t="shared" si="112"/>
        <v>#VALUE!</v>
      </c>
      <c r="AE533">
        <v>4.21</v>
      </c>
    </row>
    <row r="534" spans="12:31" ht="15" x14ac:dyDescent="0.2">
      <c r="L534" s="150" t="e">
        <f t="shared" si="103"/>
        <v>#VALUE!</v>
      </c>
      <c r="M534">
        <v>4.22</v>
      </c>
      <c r="N534" s="150" t="e">
        <f t="shared" si="104"/>
        <v>#VALUE!</v>
      </c>
      <c r="O534">
        <v>4.22</v>
      </c>
      <c r="P534" s="150" t="e">
        <f t="shared" si="105"/>
        <v>#VALUE!</v>
      </c>
      <c r="Q534">
        <v>4.22</v>
      </c>
      <c r="R534" s="150" t="e">
        <f t="shared" si="106"/>
        <v>#VALUE!</v>
      </c>
      <c r="S534">
        <v>4.22</v>
      </c>
      <c r="T534" s="150" t="e">
        <f t="shared" si="107"/>
        <v>#VALUE!</v>
      </c>
      <c r="U534">
        <v>4.22</v>
      </c>
      <c r="V534" s="150" t="e">
        <f t="shared" si="108"/>
        <v>#VALUE!</v>
      </c>
      <c r="W534">
        <v>4.22</v>
      </c>
      <c r="X534" s="153" t="e">
        <f t="shared" si="109"/>
        <v>#VALUE!</v>
      </c>
      <c r="Y534">
        <v>4.22</v>
      </c>
      <c r="Z534" s="150" t="e">
        <f t="shared" si="110"/>
        <v>#VALUE!</v>
      </c>
      <c r="AA534">
        <v>4.22</v>
      </c>
      <c r="AB534" s="150" t="e">
        <f t="shared" si="111"/>
        <v>#VALUE!</v>
      </c>
      <c r="AC534">
        <v>4.22</v>
      </c>
      <c r="AD534" s="150" t="e">
        <f t="shared" si="112"/>
        <v>#VALUE!</v>
      </c>
      <c r="AE534">
        <v>4.22</v>
      </c>
    </row>
    <row r="535" spans="12:31" ht="15" x14ac:dyDescent="0.2">
      <c r="L535" s="150" t="e">
        <f t="shared" si="103"/>
        <v>#VALUE!</v>
      </c>
      <c r="M535">
        <v>4.2300000000000004</v>
      </c>
      <c r="N535" s="150" t="e">
        <f t="shared" si="104"/>
        <v>#VALUE!</v>
      </c>
      <c r="O535">
        <v>4.2300000000000004</v>
      </c>
      <c r="P535" s="150" t="e">
        <f t="shared" si="105"/>
        <v>#VALUE!</v>
      </c>
      <c r="Q535">
        <v>4.2300000000000004</v>
      </c>
      <c r="R535" s="150" t="e">
        <f t="shared" si="106"/>
        <v>#VALUE!</v>
      </c>
      <c r="S535">
        <v>4.2300000000000004</v>
      </c>
      <c r="T535" s="150" t="e">
        <f t="shared" si="107"/>
        <v>#VALUE!</v>
      </c>
      <c r="U535">
        <v>4.2300000000000004</v>
      </c>
      <c r="V535" s="150" t="e">
        <f t="shared" si="108"/>
        <v>#VALUE!</v>
      </c>
      <c r="W535">
        <v>4.2300000000000004</v>
      </c>
      <c r="X535" s="153" t="e">
        <f t="shared" si="109"/>
        <v>#VALUE!</v>
      </c>
      <c r="Y535">
        <v>4.2300000000000004</v>
      </c>
      <c r="Z535" s="150" t="e">
        <f t="shared" si="110"/>
        <v>#VALUE!</v>
      </c>
      <c r="AA535">
        <v>4.2300000000000004</v>
      </c>
      <c r="AB535" s="150" t="e">
        <f t="shared" si="111"/>
        <v>#VALUE!</v>
      </c>
      <c r="AC535">
        <v>4.2300000000000004</v>
      </c>
      <c r="AD535" s="150" t="e">
        <f t="shared" si="112"/>
        <v>#VALUE!</v>
      </c>
      <c r="AE535">
        <v>4.2300000000000004</v>
      </c>
    </row>
    <row r="536" spans="12:31" ht="15" x14ac:dyDescent="0.2">
      <c r="L536" s="150" t="e">
        <f t="shared" si="103"/>
        <v>#VALUE!</v>
      </c>
      <c r="M536">
        <v>4.24</v>
      </c>
      <c r="N536" s="150" t="e">
        <f t="shared" si="104"/>
        <v>#VALUE!</v>
      </c>
      <c r="O536">
        <v>4.24</v>
      </c>
      <c r="P536" s="150" t="e">
        <f t="shared" si="105"/>
        <v>#VALUE!</v>
      </c>
      <c r="Q536">
        <v>4.24</v>
      </c>
      <c r="R536" s="150" t="e">
        <f t="shared" si="106"/>
        <v>#VALUE!</v>
      </c>
      <c r="S536">
        <v>4.24</v>
      </c>
      <c r="T536" s="150" t="e">
        <f t="shared" si="107"/>
        <v>#VALUE!</v>
      </c>
      <c r="U536">
        <v>4.24</v>
      </c>
      <c r="V536" s="150" t="e">
        <f t="shared" si="108"/>
        <v>#VALUE!</v>
      </c>
      <c r="W536">
        <v>4.24</v>
      </c>
      <c r="X536" s="153" t="e">
        <f t="shared" si="109"/>
        <v>#VALUE!</v>
      </c>
      <c r="Y536">
        <v>4.24</v>
      </c>
      <c r="Z536" s="150" t="e">
        <f t="shared" si="110"/>
        <v>#VALUE!</v>
      </c>
      <c r="AA536">
        <v>4.24</v>
      </c>
      <c r="AB536" s="150" t="e">
        <f t="shared" si="111"/>
        <v>#VALUE!</v>
      </c>
      <c r="AC536">
        <v>4.24</v>
      </c>
      <c r="AD536" s="150" t="e">
        <f t="shared" si="112"/>
        <v>#VALUE!</v>
      </c>
      <c r="AE536">
        <v>4.24</v>
      </c>
    </row>
    <row r="537" spans="12:31" ht="15" x14ac:dyDescent="0.2">
      <c r="L537" s="150" t="e">
        <f t="shared" si="103"/>
        <v>#VALUE!</v>
      </c>
      <c r="M537">
        <v>4.25</v>
      </c>
      <c r="N537" s="150" t="e">
        <f t="shared" si="104"/>
        <v>#VALUE!</v>
      </c>
      <c r="O537">
        <v>4.25</v>
      </c>
      <c r="P537" s="150" t="e">
        <f t="shared" si="105"/>
        <v>#VALUE!</v>
      </c>
      <c r="Q537">
        <v>4.25</v>
      </c>
      <c r="R537" s="150" t="e">
        <f t="shared" si="106"/>
        <v>#VALUE!</v>
      </c>
      <c r="S537">
        <v>4.25</v>
      </c>
      <c r="T537" s="150" t="e">
        <f t="shared" si="107"/>
        <v>#VALUE!</v>
      </c>
      <c r="U537">
        <v>4.25</v>
      </c>
      <c r="V537" s="150" t="e">
        <f t="shared" si="108"/>
        <v>#VALUE!</v>
      </c>
      <c r="W537">
        <v>4.25</v>
      </c>
      <c r="X537" s="153" t="e">
        <f t="shared" si="109"/>
        <v>#VALUE!</v>
      </c>
      <c r="Y537">
        <v>4.25</v>
      </c>
      <c r="Z537" s="150" t="e">
        <f t="shared" si="110"/>
        <v>#VALUE!</v>
      </c>
      <c r="AA537">
        <v>4.25</v>
      </c>
      <c r="AB537" s="150" t="e">
        <f t="shared" si="111"/>
        <v>#VALUE!</v>
      </c>
      <c r="AC537">
        <v>4.25</v>
      </c>
      <c r="AD537" s="150" t="e">
        <f t="shared" si="112"/>
        <v>#VALUE!</v>
      </c>
      <c r="AE537">
        <v>4.25</v>
      </c>
    </row>
    <row r="538" spans="12:31" ht="15" x14ac:dyDescent="0.2">
      <c r="L538" s="150" t="e">
        <f t="shared" si="103"/>
        <v>#VALUE!</v>
      </c>
      <c r="M538">
        <v>4.26</v>
      </c>
      <c r="N538" s="150" t="e">
        <f t="shared" si="104"/>
        <v>#VALUE!</v>
      </c>
      <c r="O538">
        <v>4.26</v>
      </c>
      <c r="P538" s="150" t="e">
        <f t="shared" si="105"/>
        <v>#VALUE!</v>
      </c>
      <c r="Q538">
        <v>4.26</v>
      </c>
      <c r="R538" s="150" t="e">
        <f t="shared" si="106"/>
        <v>#VALUE!</v>
      </c>
      <c r="S538">
        <v>4.26</v>
      </c>
      <c r="T538" s="150" t="e">
        <f t="shared" si="107"/>
        <v>#VALUE!</v>
      </c>
      <c r="U538">
        <v>4.26</v>
      </c>
      <c r="V538" s="150" t="e">
        <f t="shared" si="108"/>
        <v>#VALUE!</v>
      </c>
      <c r="W538">
        <v>4.26</v>
      </c>
      <c r="X538" s="153" t="e">
        <f t="shared" si="109"/>
        <v>#VALUE!</v>
      </c>
      <c r="Y538">
        <v>4.26</v>
      </c>
      <c r="Z538" s="150" t="e">
        <f t="shared" si="110"/>
        <v>#VALUE!</v>
      </c>
      <c r="AA538">
        <v>4.26</v>
      </c>
      <c r="AB538" s="150" t="e">
        <f t="shared" si="111"/>
        <v>#VALUE!</v>
      </c>
      <c r="AC538">
        <v>4.26</v>
      </c>
      <c r="AD538" s="150" t="e">
        <f t="shared" si="112"/>
        <v>#VALUE!</v>
      </c>
      <c r="AE538">
        <v>4.26</v>
      </c>
    </row>
    <row r="539" spans="12:31" ht="15" x14ac:dyDescent="0.2">
      <c r="L539" s="150" t="e">
        <f t="shared" si="103"/>
        <v>#VALUE!</v>
      </c>
      <c r="M539">
        <v>4.2699999999999996</v>
      </c>
      <c r="N539" s="150" t="e">
        <f t="shared" si="104"/>
        <v>#VALUE!</v>
      </c>
      <c r="O539">
        <v>4.2699999999999996</v>
      </c>
      <c r="P539" s="150" t="e">
        <f t="shared" si="105"/>
        <v>#VALUE!</v>
      </c>
      <c r="Q539">
        <v>4.2699999999999996</v>
      </c>
      <c r="R539" s="150" t="e">
        <f t="shared" si="106"/>
        <v>#VALUE!</v>
      </c>
      <c r="S539">
        <v>4.2699999999999996</v>
      </c>
      <c r="T539" s="150" t="e">
        <f t="shared" si="107"/>
        <v>#VALUE!</v>
      </c>
      <c r="U539">
        <v>4.2699999999999996</v>
      </c>
      <c r="V539" s="150" t="e">
        <f t="shared" si="108"/>
        <v>#VALUE!</v>
      </c>
      <c r="W539">
        <v>4.2699999999999996</v>
      </c>
      <c r="X539" s="153" t="e">
        <f t="shared" si="109"/>
        <v>#VALUE!</v>
      </c>
      <c r="Y539">
        <v>4.2699999999999996</v>
      </c>
      <c r="Z539" s="150" t="e">
        <f t="shared" si="110"/>
        <v>#VALUE!</v>
      </c>
      <c r="AA539">
        <v>4.2699999999999996</v>
      </c>
      <c r="AB539" s="150" t="e">
        <f t="shared" si="111"/>
        <v>#VALUE!</v>
      </c>
      <c r="AC539">
        <v>4.2699999999999996</v>
      </c>
      <c r="AD539" s="150" t="e">
        <f t="shared" si="112"/>
        <v>#VALUE!</v>
      </c>
      <c r="AE539">
        <v>4.2699999999999996</v>
      </c>
    </row>
    <row r="540" spans="12:31" ht="15" x14ac:dyDescent="0.2">
      <c r="L540" s="150" t="e">
        <f t="shared" si="103"/>
        <v>#VALUE!</v>
      </c>
      <c r="M540">
        <v>4.28</v>
      </c>
      <c r="N540" s="150" t="e">
        <f t="shared" si="104"/>
        <v>#VALUE!</v>
      </c>
      <c r="O540">
        <v>4.28</v>
      </c>
      <c r="P540" s="150" t="e">
        <f t="shared" si="105"/>
        <v>#VALUE!</v>
      </c>
      <c r="Q540">
        <v>4.28</v>
      </c>
      <c r="R540" s="150" t="e">
        <f t="shared" si="106"/>
        <v>#VALUE!</v>
      </c>
      <c r="S540">
        <v>4.28</v>
      </c>
      <c r="T540" s="150" t="e">
        <f t="shared" si="107"/>
        <v>#VALUE!</v>
      </c>
      <c r="U540">
        <v>4.28</v>
      </c>
      <c r="V540" s="150" t="e">
        <f t="shared" si="108"/>
        <v>#VALUE!</v>
      </c>
      <c r="W540">
        <v>4.28</v>
      </c>
      <c r="X540" s="153" t="e">
        <f t="shared" si="109"/>
        <v>#VALUE!</v>
      </c>
      <c r="Y540">
        <v>4.28</v>
      </c>
      <c r="Z540" s="150" t="e">
        <f t="shared" si="110"/>
        <v>#VALUE!</v>
      </c>
      <c r="AA540">
        <v>4.28</v>
      </c>
      <c r="AB540" s="150" t="e">
        <f t="shared" si="111"/>
        <v>#VALUE!</v>
      </c>
      <c r="AC540">
        <v>4.28</v>
      </c>
      <c r="AD540" s="150" t="e">
        <f t="shared" si="112"/>
        <v>#VALUE!</v>
      </c>
      <c r="AE540">
        <v>4.28</v>
      </c>
    </row>
    <row r="541" spans="12:31" ht="15" x14ac:dyDescent="0.2">
      <c r="L541" s="150" t="e">
        <f t="shared" si="103"/>
        <v>#VALUE!</v>
      </c>
      <c r="M541">
        <v>4.29</v>
      </c>
      <c r="N541" s="150" t="e">
        <f t="shared" si="104"/>
        <v>#VALUE!</v>
      </c>
      <c r="O541">
        <v>4.29</v>
      </c>
      <c r="P541" s="150" t="e">
        <f t="shared" si="105"/>
        <v>#VALUE!</v>
      </c>
      <c r="Q541">
        <v>4.29</v>
      </c>
      <c r="R541" s="150" t="e">
        <f t="shared" si="106"/>
        <v>#VALUE!</v>
      </c>
      <c r="S541">
        <v>4.29</v>
      </c>
      <c r="T541" s="150" t="e">
        <f t="shared" si="107"/>
        <v>#VALUE!</v>
      </c>
      <c r="U541">
        <v>4.29</v>
      </c>
      <c r="V541" s="150" t="e">
        <f t="shared" si="108"/>
        <v>#VALUE!</v>
      </c>
      <c r="W541">
        <v>4.29</v>
      </c>
      <c r="X541" s="153" t="e">
        <f t="shared" si="109"/>
        <v>#VALUE!</v>
      </c>
      <c r="Y541">
        <v>4.29</v>
      </c>
      <c r="Z541" s="150" t="e">
        <f t="shared" si="110"/>
        <v>#VALUE!</v>
      </c>
      <c r="AA541">
        <v>4.29</v>
      </c>
      <c r="AB541" s="150" t="e">
        <f t="shared" si="111"/>
        <v>#VALUE!</v>
      </c>
      <c r="AC541">
        <v>4.29</v>
      </c>
      <c r="AD541" s="150" t="e">
        <f t="shared" si="112"/>
        <v>#VALUE!</v>
      </c>
      <c r="AE541">
        <v>4.29</v>
      </c>
    </row>
    <row r="542" spans="12:31" ht="15" x14ac:dyDescent="0.2">
      <c r="L542" s="150" t="e">
        <f t="shared" si="103"/>
        <v>#VALUE!</v>
      </c>
      <c r="M542">
        <v>4.3</v>
      </c>
      <c r="N542" s="150" t="e">
        <f t="shared" si="104"/>
        <v>#VALUE!</v>
      </c>
      <c r="O542">
        <v>4.3</v>
      </c>
      <c r="P542" s="150" t="e">
        <f t="shared" si="105"/>
        <v>#VALUE!</v>
      </c>
      <c r="Q542">
        <v>4.3</v>
      </c>
      <c r="R542" s="150" t="e">
        <f t="shared" si="106"/>
        <v>#VALUE!</v>
      </c>
      <c r="S542">
        <v>4.3</v>
      </c>
      <c r="T542" s="150" t="e">
        <f t="shared" si="107"/>
        <v>#VALUE!</v>
      </c>
      <c r="U542">
        <v>4.3</v>
      </c>
      <c r="V542" s="150" t="e">
        <f t="shared" si="108"/>
        <v>#VALUE!</v>
      </c>
      <c r="W542">
        <v>4.3</v>
      </c>
      <c r="X542" s="153" t="e">
        <f t="shared" si="109"/>
        <v>#VALUE!</v>
      </c>
      <c r="Y542">
        <v>4.3</v>
      </c>
      <c r="Z542" s="150" t="e">
        <f t="shared" si="110"/>
        <v>#VALUE!</v>
      </c>
      <c r="AA542">
        <v>4.3</v>
      </c>
      <c r="AB542" s="150" t="e">
        <f t="shared" si="111"/>
        <v>#VALUE!</v>
      </c>
      <c r="AC542">
        <v>4.3</v>
      </c>
      <c r="AD542" s="150" t="e">
        <f t="shared" si="112"/>
        <v>#VALUE!</v>
      </c>
      <c r="AE542">
        <v>4.3</v>
      </c>
    </row>
    <row r="543" spans="12:31" ht="15" x14ac:dyDescent="0.2">
      <c r="L543" s="150" t="e">
        <f t="shared" si="103"/>
        <v>#VALUE!</v>
      </c>
      <c r="M543">
        <v>4.3099999999999996</v>
      </c>
      <c r="N543" s="150" t="e">
        <f t="shared" si="104"/>
        <v>#VALUE!</v>
      </c>
      <c r="O543">
        <v>4.3099999999999996</v>
      </c>
      <c r="P543" s="150" t="e">
        <f t="shared" si="105"/>
        <v>#VALUE!</v>
      </c>
      <c r="Q543">
        <v>4.3099999999999996</v>
      </c>
      <c r="R543" s="150" t="e">
        <f t="shared" si="106"/>
        <v>#VALUE!</v>
      </c>
      <c r="S543">
        <v>4.3099999999999996</v>
      </c>
      <c r="T543" s="150" t="e">
        <f t="shared" si="107"/>
        <v>#VALUE!</v>
      </c>
      <c r="U543">
        <v>4.3099999999999996</v>
      </c>
      <c r="V543" s="150" t="e">
        <f t="shared" si="108"/>
        <v>#VALUE!</v>
      </c>
      <c r="W543">
        <v>4.3099999999999996</v>
      </c>
      <c r="X543" s="153" t="e">
        <f t="shared" si="109"/>
        <v>#VALUE!</v>
      </c>
      <c r="Y543">
        <v>4.3099999999999996</v>
      </c>
      <c r="Z543" s="150" t="e">
        <f t="shared" si="110"/>
        <v>#VALUE!</v>
      </c>
      <c r="AA543">
        <v>4.3099999999999996</v>
      </c>
      <c r="AB543" s="150" t="e">
        <f t="shared" si="111"/>
        <v>#VALUE!</v>
      </c>
      <c r="AC543">
        <v>4.3099999999999996</v>
      </c>
      <c r="AD543" s="150" t="e">
        <f t="shared" si="112"/>
        <v>#VALUE!</v>
      </c>
      <c r="AE543">
        <v>4.3099999999999996</v>
      </c>
    </row>
    <row r="544" spans="12:31" ht="15" x14ac:dyDescent="0.2">
      <c r="L544" s="150" t="e">
        <f t="shared" si="103"/>
        <v>#VALUE!</v>
      </c>
      <c r="M544">
        <v>4.32</v>
      </c>
      <c r="N544" s="150" t="e">
        <f t="shared" si="104"/>
        <v>#VALUE!</v>
      </c>
      <c r="O544">
        <v>4.32</v>
      </c>
      <c r="P544" s="150" t="e">
        <f t="shared" si="105"/>
        <v>#VALUE!</v>
      </c>
      <c r="Q544">
        <v>4.32</v>
      </c>
      <c r="R544" s="150" t="e">
        <f t="shared" si="106"/>
        <v>#VALUE!</v>
      </c>
      <c r="S544">
        <v>4.32</v>
      </c>
      <c r="T544" s="150" t="e">
        <f t="shared" si="107"/>
        <v>#VALUE!</v>
      </c>
      <c r="U544">
        <v>4.32</v>
      </c>
      <c r="V544" s="150" t="e">
        <f t="shared" si="108"/>
        <v>#VALUE!</v>
      </c>
      <c r="W544">
        <v>4.32</v>
      </c>
      <c r="X544" s="153" t="e">
        <f t="shared" si="109"/>
        <v>#VALUE!</v>
      </c>
      <c r="Y544">
        <v>4.32</v>
      </c>
      <c r="Z544" s="150" t="e">
        <f t="shared" si="110"/>
        <v>#VALUE!</v>
      </c>
      <c r="AA544">
        <v>4.32</v>
      </c>
      <c r="AB544" s="150" t="e">
        <f t="shared" si="111"/>
        <v>#VALUE!</v>
      </c>
      <c r="AC544">
        <v>4.32</v>
      </c>
      <c r="AD544" s="150" t="e">
        <f t="shared" si="112"/>
        <v>#VALUE!</v>
      </c>
      <c r="AE544">
        <v>4.32</v>
      </c>
    </row>
    <row r="545" spans="12:31" ht="15" x14ac:dyDescent="0.2">
      <c r="L545" s="150" t="e">
        <f t="shared" si="103"/>
        <v>#VALUE!</v>
      </c>
      <c r="M545">
        <v>4.33</v>
      </c>
      <c r="N545" s="150" t="e">
        <f t="shared" si="104"/>
        <v>#VALUE!</v>
      </c>
      <c r="O545">
        <v>4.33</v>
      </c>
      <c r="P545" s="150" t="e">
        <f t="shared" si="105"/>
        <v>#VALUE!</v>
      </c>
      <c r="Q545">
        <v>4.33</v>
      </c>
      <c r="R545" s="150" t="e">
        <f t="shared" si="106"/>
        <v>#VALUE!</v>
      </c>
      <c r="S545">
        <v>4.33</v>
      </c>
      <c r="T545" s="150" t="e">
        <f t="shared" si="107"/>
        <v>#VALUE!</v>
      </c>
      <c r="U545">
        <v>4.33</v>
      </c>
      <c r="V545" s="150" t="e">
        <f t="shared" si="108"/>
        <v>#VALUE!</v>
      </c>
      <c r="W545">
        <v>4.33</v>
      </c>
      <c r="X545" s="153" t="e">
        <f t="shared" si="109"/>
        <v>#VALUE!</v>
      </c>
      <c r="Y545">
        <v>4.33</v>
      </c>
      <c r="Z545" s="150" t="e">
        <f t="shared" si="110"/>
        <v>#VALUE!</v>
      </c>
      <c r="AA545">
        <v>4.33</v>
      </c>
      <c r="AB545" s="150" t="e">
        <f t="shared" si="111"/>
        <v>#VALUE!</v>
      </c>
      <c r="AC545">
        <v>4.33</v>
      </c>
      <c r="AD545" s="150" t="e">
        <f t="shared" si="112"/>
        <v>#VALUE!</v>
      </c>
      <c r="AE545">
        <v>4.33</v>
      </c>
    </row>
    <row r="546" spans="12:31" ht="15" x14ac:dyDescent="0.2">
      <c r="L546" s="150" t="e">
        <f t="shared" si="103"/>
        <v>#VALUE!</v>
      </c>
      <c r="M546">
        <v>4.34</v>
      </c>
      <c r="N546" s="150" t="e">
        <f t="shared" si="104"/>
        <v>#VALUE!</v>
      </c>
      <c r="O546">
        <v>4.34</v>
      </c>
      <c r="P546" s="150" t="e">
        <f t="shared" si="105"/>
        <v>#VALUE!</v>
      </c>
      <c r="Q546">
        <v>4.34</v>
      </c>
      <c r="R546" s="150" t="e">
        <f t="shared" si="106"/>
        <v>#VALUE!</v>
      </c>
      <c r="S546">
        <v>4.34</v>
      </c>
      <c r="T546" s="150" t="e">
        <f t="shared" si="107"/>
        <v>#VALUE!</v>
      </c>
      <c r="U546">
        <v>4.34</v>
      </c>
      <c r="V546" s="150" t="e">
        <f t="shared" si="108"/>
        <v>#VALUE!</v>
      </c>
      <c r="W546">
        <v>4.34</v>
      </c>
      <c r="X546" s="153" t="e">
        <f t="shared" si="109"/>
        <v>#VALUE!</v>
      </c>
      <c r="Y546">
        <v>4.34</v>
      </c>
      <c r="Z546" s="150" t="e">
        <f t="shared" si="110"/>
        <v>#VALUE!</v>
      </c>
      <c r="AA546">
        <v>4.34</v>
      </c>
      <c r="AB546" s="150" t="e">
        <f t="shared" si="111"/>
        <v>#VALUE!</v>
      </c>
      <c r="AC546">
        <v>4.34</v>
      </c>
      <c r="AD546" s="150" t="e">
        <f t="shared" si="112"/>
        <v>#VALUE!</v>
      </c>
      <c r="AE546">
        <v>4.34</v>
      </c>
    </row>
    <row r="547" spans="12:31" ht="15" x14ac:dyDescent="0.2">
      <c r="L547" s="150" t="e">
        <f t="shared" si="103"/>
        <v>#VALUE!</v>
      </c>
      <c r="M547">
        <v>4.3499999999999996</v>
      </c>
      <c r="N547" s="150" t="e">
        <f t="shared" si="104"/>
        <v>#VALUE!</v>
      </c>
      <c r="O547">
        <v>4.3499999999999996</v>
      </c>
      <c r="P547" s="150" t="e">
        <f t="shared" si="105"/>
        <v>#VALUE!</v>
      </c>
      <c r="Q547">
        <v>4.3499999999999996</v>
      </c>
      <c r="R547" s="150" t="e">
        <f t="shared" si="106"/>
        <v>#VALUE!</v>
      </c>
      <c r="S547">
        <v>4.3499999999999996</v>
      </c>
      <c r="T547" s="150" t="e">
        <f t="shared" si="107"/>
        <v>#VALUE!</v>
      </c>
      <c r="U547">
        <v>4.3499999999999996</v>
      </c>
      <c r="V547" s="150" t="e">
        <f t="shared" si="108"/>
        <v>#VALUE!</v>
      </c>
      <c r="W547">
        <v>4.3499999999999996</v>
      </c>
      <c r="X547" s="153" t="e">
        <f t="shared" si="109"/>
        <v>#VALUE!</v>
      </c>
      <c r="Y547">
        <v>4.3499999999999996</v>
      </c>
      <c r="Z547" s="150" t="e">
        <f t="shared" si="110"/>
        <v>#VALUE!</v>
      </c>
      <c r="AA547">
        <v>4.3499999999999996</v>
      </c>
      <c r="AB547" s="150" t="e">
        <f t="shared" si="111"/>
        <v>#VALUE!</v>
      </c>
      <c r="AC547">
        <v>4.3499999999999996</v>
      </c>
      <c r="AD547" s="150" t="e">
        <f t="shared" si="112"/>
        <v>#VALUE!</v>
      </c>
      <c r="AE547">
        <v>4.3499999999999996</v>
      </c>
    </row>
    <row r="548" spans="12:31" ht="15" x14ac:dyDescent="0.2">
      <c r="L548" s="150" t="e">
        <f t="shared" si="103"/>
        <v>#VALUE!</v>
      </c>
      <c r="M548">
        <v>4.3600000000000003</v>
      </c>
      <c r="N548" s="150" t="e">
        <f t="shared" si="104"/>
        <v>#VALUE!</v>
      </c>
      <c r="O548">
        <v>4.3600000000000003</v>
      </c>
      <c r="P548" s="150" t="e">
        <f t="shared" si="105"/>
        <v>#VALUE!</v>
      </c>
      <c r="Q548">
        <v>4.3600000000000003</v>
      </c>
      <c r="R548" s="150" t="e">
        <f t="shared" si="106"/>
        <v>#VALUE!</v>
      </c>
      <c r="S548">
        <v>4.3600000000000003</v>
      </c>
      <c r="T548" s="150" t="e">
        <f t="shared" si="107"/>
        <v>#VALUE!</v>
      </c>
      <c r="U548">
        <v>4.3600000000000003</v>
      </c>
      <c r="V548" s="150" t="e">
        <f t="shared" si="108"/>
        <v>#VALUE!</v>
      </c>
      <c r="W548">
        <v>4.3600000000000003</v>
      </c>
      <c r="X548" s="153" t="e">
        <f t="shared" si="109"/>
        <v>#VALUE!</v>
      </c>
      <c r="Y548">
        <v>4.3600000000000003</v>
      </c>
      <c r="Z548" s="150" t="e">
        <f t="shared" si="110"/>
        <v>#VALUE!</v>
      </c>
      <c r="AA548">
        <v>4.3600000000000003</v>
      </c>
      <c r="AB548" s="150" t="e">
        <f t="shared" si="111"/>
        <v>#VALUE!</v>
      </c>
      <c r="AC548">
        <v>4.3600000000000003</v>
      </c>
      <c r="AD548" s="150" t="e">
        <f t="shared" si="112"/>
        <v>#VALUE!</v>
      </c>
      <c r="AE548">
        <v>4.3600000000000003</v>
      </c>
    </row>
    <row r="549" spans="12:31" ht="15" x14ac:dyDescent="0.2">
      <c r="L549" s="150" t="e">
        <f t="shared" si="103"/>
        <v>#VALUE!</v>
      </c>
      <c r="M549">
        <v>4.37</v>
      </c>
      <c r="N549" s="150" t="e">
        <f t="shared" si="104"/>
        <v>#VALUE!</v>
      </c>
      <c r="O549">
        <v>4.37</v>
      </c>
      <c r="P549" s="150" t="e">
        <f t="shared" si="105"/>
        <v>#VALUE!</v>
      </c>
      <c r="Q549">
        <v>4.37</v>
      </c>
      <c r="R549" s="150" t="e">
        <f t="shared" si="106"/>
        <v>#VALUE!</v>
      </c>
      <c r="S549">
        <v>4.37</v>
      </c>
      <c r="T549" s="150" t="e">
        <f t="shared" si="107"/>
        <v>#VALUE!</v>
      </c>
      <c r="U549">
        <v>4.37</v>
      </c>
      <c r="V549" s="150" t="e">
        <f t="shared" si="108"/>
        <v>#VALUE!</v>
      </c>
      <c r="W549">
        <v>4.37</v>
      </c>
      <c r="X549" s="153" t="e">
        <f t="shared" si="109"/>
        <v>#VALUE!</v>
      </c>
      <c r="Y549">
        <v>4.37</v>
      </c>
      <c r="Z549" s="150" t="e">
        <f t="shared" si="110"/>
        <v>#VALUE!</v>
      </c>
      <c r="AA549">
        <v>4.37</v>
      </c>
      <c r="AB549" s="150" t="e">
        <f t="shared" si="111"/>
        <v>#VALUE!</v>
      </c>
      <c r="AC549">
        <v>4.37</v>
      </c>
      <c r="AD549" s="150" t="e">
        <f t="shared" si="112"/>
        <v>#VALUE!</v>
      </c>
      <c r="AE549">
        <v>4.37</v>
      </c>
    </row>
    <row r="550" spans="12:31" ht="15" x14ac:dyDescent="0.2">
      <c r="L550" s="150" t="e">
        <f t="shared" si="103"/>
        <v>#VALUE!</v>
      </c>
      <c r="M550">
        <v>4.38</v>
      </c>
      <c r="N550" s="150" t="e">
        <f t="shared" si="104"/>
        <v>#VALUE!</v>
      </c>
      <c r="O550">
        <v>4.38</v>
      </c>
      <c r="P550" s="150" t="e">
        <f t="shared" si="105"/>
        <v>#VALUE!</v>
      </c>
      <c r="Q550">
        <v>4.38</v>
      </c>
      <c r="R550" s="150" t="e">
        <f t="shared" si="106"/>
        <v>#VALUE!</v>
      </c>
      <c r="S550">
        <v>4.38</v>
      </c>
      <c r="T550" s="150" t="e">
        <f t="shared" si="107"/>
        <v>#VALUE!</v>
      </c>
      <c r="U550">
        <v>4.38</v>
      </c>
      <c r="V550" s="150" t="e">
        <f t="shared" si="108"/>
        <v>#VALUE!</v>
      </c>
      <c r="W550">
        <v>4.38</v>
      </c>
      <c r="X550" s="153" t="e">
        <f t="shared" si="109"/>
        <v>#VALUE!</v>
      </c>
      <c r="Y550">
        <v>4.38</v>
      </c>
      <c r="Z550" s="150" t="e">
        <f t="shared" si="110"/>
        <v>#VALUE!</v>
      </c>
      <c r="AA550">
        <v>4.38</v>
      </c>
      <c r="AB550" s="150" t="e">
        <f t="shared" si="111"/>
        <v>#VALUE!</v>
      </c>
      <c r="AC550">
        <v>4.38</v>
      </c>
      <c r="AD550" s="150" t="e">
        <f t="shared" si="112"/>
        <v>#VALUE!</v>
      </c>
      <c r="AE550">
        <v>4.38</v>
      </c>
    </row>
    <row r="551" spans="12:31" ht="15" x14ac:dyDescent="0.2">
      <c r="L551" s="150" t="e">
        <f t="shared" si="103"/>
        <v>#VALUE!</v>
      </c>
      <c r="M551">
        <v>4.3899999999999997</v>
      </c>
      <c r="N551" s="150" t="e">
        <f t="shared" si="104"/>
        <v>#VALUE!</v>
      </c>
      <c r="O551">
        <v>4.3899999999999997</v>
      </c>
      <c r="P551" s="150" t="e">
        <f t="shared" si="105"/>
        <v>#VALUE!</v>
      </c>
      <c r="Q551">
        <v>4.3899999999999997</v>
      </c>
      <c r="R551" s="150" t="e">
        <f t="shared" si="106"/>
        <v>#VALUE!</v>
      </c>
      <c r="S551">
        <v>4.3899999999999997</v>
      </c>
      <c r="T551" s="150" t="e">
        <f t="shared" si="107"/>
        <v>#VALUE!</v>
      </c>
      <c r="U551">
        <v>4.3899999999999997</v>
      </c>
      <c r="V551" s="150" t="e">
        <f t="shared" si="108"/>
        <v>#VALUE!</v>
      </c>
      <c r="W551">
        <v>4.3899999999999997</v>
      </c>
      <c r="X551" s="153" t="e">
        <f t="shared" si="109"/>
        <v>#VALUE!</v>
      </c>
      <c r="Y551">
        <v>4.3899999999999997</v>
      </c>
      <c r="Z551" s="150" t="e">
        <f t="shared" si="110"/>
        <v>#VALUE!</v>
      </c>
      <c r="AA551">
        <v>4.3899999999999997</v>
      </c>
      <c r="AB551" s="150" t="e">
        <f t="shared" si="111"/>
        <v>#VALUE!</v>
      </c>
      <c r="AC551">
        <v>4.3899999999999997</v>
      </c>
      <c r="AD551" s="150" t="e">
        <f t="shared" si="112"/>
        <v>#VALUE!</v>
      </c>
      <c r="AE551">
        <v>4.3899999999999997</v>
      </c>
    </row>
    <row r="552" spans="12:31" ht="15" x14ac:dyDescent="0.2">
      <c r="L552" s="150" t="e">
        <f t="shared" si="103"/>
        <v>#VALUE!</v>
      </c>
      <c r="M552">
        <v>4.4000000000000004</v>
      </c>
      <c r="N552" s="150" t="e">
        <f t="shared" si="104"/>
        <v>#VALUE!</v>
      </c>
      <c r="O552">
        <v>4.4000000000000004</v>
      </c>
      <c r="P552" s="150" t="e">
        <f t="shared" si="105"/>
        <v>#VALUE!</v>
      </c>
      <c r="Q552">
        <v>4.4000000000000004</v>
      </c>
      <c r="R552" s="150" t="e">
        <f t="shared" si="106"/>
        <v>#VALUE!</v>
      </c>
      <c r="S552">
        <v>4.4000000000000004</v>
      </c>
      <c r="T552" s="150" t="e">
        <f t="shared" si="107"/>
        <v>#VALUE!</v>
      </c>
      <c r="U552">
        <v>4.4000000000000004</v>
      </c>
      <c r="V552" s="150" t="e">
        <f t="shared" si="108"/>
        <v>#VALUE!</v>
      </c>
      <c r="W552">
        <v>4.4000000000000004</v>
      </c>
      <c r="X552" s="153" t="e">
        <f t="shared" si="109"/>
        <v>#VALUE!</v>
      </c>
      <c r="Y552">
        <v>4.4000000000000004</v>
      </c>
      <c r="Z552" s="150" t="e">
        <f t="shared" si="110"/>
        <v>#VALUE!</v>
      </c>
      <c r="AA552">
        <v>4.4000000000000004</v>
      </c>
      <c r="AB552" s="150" t="e">
        <f t="shared" si="111"/>
        <v>#VALUE!</v>
      </c>
      <c r="AC552">
        <v>4.4000000000000004</v>
      </c>
      <c r="AD552" s="150" t="e">
        <f t="shared" si="112"/>
        <v>#VALUE!</v>
      </c>
      <c r="AE552">
        <v>4.4000000000000004</v>
      </c>
    </row>
    <row r="553" spans="12:31" ht="15" x14ac:dyDescent="0.2">
      <c r="L553" s="150" t="e">
        <f t="shared" si="103"/>
        <v>#VALUE!</v>
      </c>
      <c r="M553">
        <v>4.41</v>
      </c>
      <c r="N553" s="150" t="e">
        <f t="shared" si="104"/>
        <v>#VALUE!</v>
      </c>
      <c r="O553">
        <v>4.41</v>
      </c>
      <c r="P553" s="150" t="e">
        <f t="shared" si="105"/>
        <v>#VALUE!</v>
      </c>
      <c r="Q553">
        <v>4.41</v>
      </c>
      <c r="R553" s="150" t="e">
        <f t="shared" si="106"/>
        <v>#VALUE!</v>
      </c>
      <c r="S553">
        <v>4.41</v>
      </c>
      <c r="T553" s="150" t="e">
        <f t="shared" si="107"/>
        <v>#VALUE!</v>
      </c>
      <c r="U553">
        <v>4.41</v>
      </c>
      <c r="V553" s="150" t="e">
        <f t="shared" si="108"/>
        <v>#VALUE!</v>
      </c>
      <c r="W553">
        <v>4.41</v>
      </c>
      <c r="X553" s="153" t="e">
        <f t="shared" si="109"/>
        <v>#VALUE!</v>
      </c>
      <c r="Y553">
        <v>4.41</v>
      </c>
      <c r="Z553" s="150" t="e">
        <f t="shared" si="110"/>
        <v>#VALUE!</v>
      </c>
      <c r="AA553">
        <v>4.41</v>
      </c>
      <c r="AB553" s="150" t="e">
        <f t="shared" si="111"/>
        <v>#VALUE!</v>
      </c>
      <c r="AC553">
        <v>4.41</v>
      </c>
      <c r="AD553" s="150" t="e">
        <f t="shared" si="112"/>
        <v>#VALUE!</v>
      </c>
      <c r="AE553">
        <v>4.41</v>
      </c>
    </row>
    <row r="554" spans="12:31" ht="15" x14ac:dyDescent="0.2">
      <c r="L554" s="150" t="e">
        <f t="shared" si="103"/>
        <v>#VALUE!</v>
      </c>
      <c r="M554" s="66">
        <v>4.42</v>
      </c>
      <c r="N554" s="150" t="e">
        <f t="shared" si="104"/>
        <v>#VALUE!</v>
      </c>
      <c r="O554">
        <v>4.42</v>
      </c>
      <c r="P554" s="150" t="e">
        <f t="shared" si="105"/>
        <v>#VALUE!</v>
      </c>
      <c r="Q554">
        <v>4.42</v>
      </c>
      <c r="R554" s="150" t="e">
        <f t="shared" si="106"/>
        <v>#VALUE!</v>
      </c>
      <c r="S554">
        <v>4.42</v>
      </c>
      <c r="T554" s="150" t="e">
        <f t="shared" si="107"/>
        <v>#VALUE!</v>
      </c>
      <c r="U554">
        <v>4.42</v>
      </c>
      <c r="V554" s="150" t="e">
        <f t="shared" si="108"/>
        <v>#VALUE!</v>
      </c>
      <c r="W554">
        <v>4.42</v>
      </c>
      <c r="X554" s="153" t="e">
        <f t="shared" si="109"/>
        <v>#VALUE!</v>
      </c>
      <c r="Y554">
        <v>4.42</v>
      </c>
      <c r="Z554" s="150" t="e">
        <f t="shared" si="110"/>
        <v>#VALUE!</v>
      </c>
      <c r="AA554">
        <v>4.42</v>
      </c>
      <c r="AB554" s="150" t="e">
        <f t="shared" si="111"/>
        <v>#VALUE!</v>
      </c>
      <c r="AC554">
        <v>4.42</v>
      </c>
      <c r="AD554" s="150" t="e">
        <f t="shared" si="112"/>
        <v>#VALUE!</v>
      </c>
      <c r="AE554">
        <v>4.42</v>
      </c>
    </row>
    <row r="555" spans="12:31" ht="15" x14ac:dyDescent="0.2">
      <c r="L555" s="150" t="e">
        <f t="shared" si="103"/>
        <v>#VALUE!</v>
      </c>
      <c r="M555" s="66">
        <v>4.43</v>
      </c>
      <c r="N555" s="150" t="e">
        <f t="shared" si="104"/>
        <v>#VALUE!</v>
      </c>
      <c r="O555">
        <v>4.43</v>
      </c>
      <c r="P555" s="150" t="e">
        <f t="shared" si="105"/>
        <v>#VALUE!</v>
      </c>
      <c r="Q555">
        <v>4.43</v>
      </c>
      <c r="R555" s="150" t="e">
        <f t="shared" si="106"/>
        <v>#VALUE!</v>
      </c>
      <c r="S555">
        <v>4.43</v>
      </c>
      <c r="T555" s="150" t="e">
        <f t="shared" si="107"/>
        <v>#VALUE!</v>
      </c>
      <c r="U555">
        <v>4.43</v>
      </c>
      <c r="V555" s="150" t="e">
        <f t="shared" si="108"/>
        <v>#VALUE!</v>
      </c>
      <c r="W555">
        <v>4.43</v>
      </c>
      <c r="X555" s="153" t="e">
        <f t="shared" si="109"/>
        <v>#VALUE!</v>
      </c>
      <c r="Y555">
        <v>4.43</v>
      </c>
      <c r="Z555" s="150" t="e">
        <f t="shared" si="110"/>
        <v>#VALUE!</v>
      </c>
      <c r="AA555">
        <v>4.43</v>
      </c>
      <c r="AB555" s="150" t="e">
        <f t="shared" si="111"/>
        <v>#VALUE!</v>
      </c>
      <c r="AC555">
        <v>4.43</v>
      </c>
      <c r="AD555" s="150" t="e">
        <f t="shared" si="112"/>
        <v>#VALUE!</v>
      </c>
      <c r="AE555">
        <v>4.43</v>
      </c>
    </row>
    <row r="556" spans="12:31" ht="15" x14ac:dyDescent="0.2">
      <c r="L556" s="150" t="e">
        <f t="shared" si="103"/>
        <v>#VALUE!</v>
      </c>
      <c r="M556">
        <v>4.4400000000000004</v>
      </c>
      <c r="N556" s="150" t="e">
        <f t="shared" si="104"/>
        <v>#VALUE!</v>
      </c>
      <c r="O556">
        <v>4.4400000000000004</v>
      </c>
      <c r="P556" s="150" t="e">
        <f t="shared" si="105"/>
        <v>#VALUE!</v>
      </c>
      <c r="Q556">
        <v>4.4400000000000004</v>
      </c>
      <c r="R556" s="150" t="e">
        <f t="shared" si="106"/>
        <v>#VALUE!</v>
      </c>
      <c r="S556">
        <v>4.4400000000000004</v>
      </c>
      <c r="T556" s="150" t="e">
        <f t="shared" si="107"/>
        <v>#VALUE!</v>
      </c>
      <c r="U556">
        <v>4.4400000000000004</v>
      </c>
      <c r="V556" s="150" t="e">
        <f t="shared" si="108"/>
        <v>#VALUE!</v>
      </c>
      <c r="W556">
        <v>4.4400000000000004</v>
      </c>
      <c r="X556" s="153" t="e">
        <f t="shared" si="109"/>
        <v>#VALUE!</v>
      </c>
      <c r="Y556">
        <v>4.4400000000000004</v>
      </c>
      <c r="Z556" s="150" t="e">
        <f t="shared" si="110"/>
        <v>#VALUE!</v>
      </c>
      <c r="AA556">
        <v>4.4400000000000004</v>
      </c>
      <c r="AB556" s="150" t="e">
        <f t="shared" si="111"/>
        <v>#VALUE!</v>
      </c>
      <c r="AC556">
        <v>4.4400000000000004</v>
      </c>
      <c r="AD556" s="150" t="e">
        <f t="shared" si="112"/>
        <v>#VALUE!</v>
      </c>
      <c r="AE556">
        <v>4.4400000000000004</v>
      </c>
    </row>
    <row r="557" spans="12:31" ht="15" x14ac:dyDescent="0.2">
      <c r="L557" s="150" t="e">
        <f t="shared" si="103"/>
        <v>#VALUE!</v>
      </c>
      <c r="M557">
        <v>4.45</v>
      </c>
      <c r="N557" s="150" t="e">
        <f t="shared" si="104"/>
        <v>#VALUE!</v>
      </c>
      <c r="O557">
        <v>4.45</v>
      </c>
      <c r="P557" s="150" t="e">
        <f t="shared" si="105"/>
        <v>#VALUE!</v>
      </c>
      <c r="Q557">
        <v>4.45</v>
      </c>
      <c r="R557" s="150" t="e">
        <f t="shared" si="106"/>
        <v>#VALUE!</v>
      </c>
      <c r="S557">
        <v>4.45</v>
      </c>
      <c r="T557" s="150" t="e">
        <f t="shared" si="107"/>
        <v>#VALUE!</v>
      </c>
      <c r="U557">
        <v>4.45</v>
      </c>
      <c r="V557" s="150" t="e">
        <f t="shared" si="108"/>
        <v>#VALUE!</v>
      </c>
      <c r="W557">
        <v>4.45</v>
      </c>
      <c r="X557" s="153" t="e">
        <f t="shared" si="109"/>
        <v>#VALUE!</v>
      </c>
      <c r="Y557">
        <v>4.45</v>
      </c>
      <c r="Z557" s="150" t="e">
        <f t="shared" si="110"/>
        <v>#VALUE!</v>
      </c>
      <c r="AA557">
        <v>4.45</v>
      </c>
      <c r="AB557" s="150" t="e">
        <f t="shared" si="111"/>
        <v>#VALUE!</v>
      </c>
      <c r="AC557">
        <v>4.45</v>
      </c>
      <c r="AD557" s="150" t="e">
        <f t="shared" si="112"/>
        <v>#VALUE!</v>
      </c>
      <c r="AE557">
        <v>4.45</v>
      </c>
    </row>
    <row r="558" spans="12:31" ht="15" x14ac:dyDescent="0.2">
      <c r="L558" s="150" t="e">
        <f t="shared" si="103"/>
        <v>#VALUE!</v>
      </c>
      <c r="M558">
        <v>4.46</v>
      </c>
      <c r="N558" s="150" t="e">
        <f t="shared" si="104"/>
        <v>#VALUE!</v>
      </c>
      <c r="O558">
        <v>4.46</v>
      </c>
      <c r="P558" s="150" t="e">
        <f t="shared" si="105"/>
        <v>#VALUE!</v>
      </c>
      <c r="Q558">
        <v>4.46</v>
      </c>
      <c r="R558" s="150" t="e">
        <f t="shared" si="106"/>
        <v>#VALUE!</v>
      </c>
      <c r="S558">
        <v>4.46</v>
      </c>
      <c r="T558" s="150" t="e">
        <f t="shared" si="107"/>
        <v>#VALUE!</v>
      </c>
      <c r="U558">
        <v>4.46</v>
      </c>
      <c r="V558" s="150" t="e">
        <f t="shared" si="108"/>
        <v>#VALUE!</v>
      </c>
      <c r="W558">
        <v>4.46</v>
      </c>
      <c r="X558" s="153" t="e">
        <f t="shared" si="109"/>
        <v>#VALUE!</v>
      </c>
      <c r="Y558">
        <v>4.46</v>
      </c>
      <c r="Z558" s="150" t="e">
        <f t="shared" si="110"/>
        <v>#VALUE!</v>
      </c>
      <c r="AA558">
        <v>4.46</v>
      </c>
      <c r="AB558" s="150" t="e">
        <f t="shared" si="111"/>
        <v>#VALUE!</v>
      </c>
      <c r="AC558">
        <v>4.46</v>
      </c>
      <c r="AD558" s="150" t="e">
        <f t="shared" si="112"/>
        <v>#VALUE!</v>
      </c>
      <c r="AE558">
        <v>4.46</v>
      </c>
    </row>
    <row r="559" spans="12:31" ht="15" x14ac:dyDescent="0.2">
      <c r="L559" s="150" t="e">
        <f t="shared" si="103"/>
        <v>#VALUE!</v>
      </c>
      <c r="M559">
        <v>4.47</v>
      </c>
      <c r="N559" s="150" t="e">
        <f t="shared" si="104"/>
        <v>#VALUE!</v>
      </c>
      <c r="O559">
        <v>4.47</v>
      </c>
      <c r="P559" s="150" t="e">
        <f t="shared" si="105"/>
        <v>#VALUE!</v>
      </c>
      <c r="Q559">
        <v>4.47</v>
      </c>
      <c r="R559" s="150" t="e">
        <f t="shared" si="106"/>
        <v>#VALUE!</v>
      </c>
      <c r="S559">
        <v>4.47</v>
      </c>
      <c r="T559" s="150" t="e">
        <f t="shared" si="107"/>
        <v>#VALUE!</v>
      </c>
      <c r="U559">
        <v>4.47</v>
      </c>
      <c r="V559" s="150" t="e">
        <f t="shared" si="108"/>
        <v>#VALUE!</v>
      </c>
      <c r="W559">
        <v>4.47</v>
      </c>
      <c r="X559" s="153" t="e">
        <f t="shared" si="109"/>
        <v>#VALUE!</v>
      </c>
      <c r="Y559">
        <v>4.47</v>
      </c>
      <c r="Z559" s="150" t="e">
        <f t="shared" si="110"/>
        <v>#VALUE!</v>
      </c>
      <c r="AA559">
        <v>4.47</v>
      </c>
      <c r="AB559" s="150" t="e">
        <f t="shared" si="111"/>
        <v>#VALUE!</v>
      </c>
      <c r="AC559">
        <v>4.47</v>
      </c>
      <c r="AD559" s="150" t="e">
        <f t="shared" si="112"/>
        <v>#VALUE!</v>
      </c>
      <c r="AE559">
        <v>4.47</v>
      </c>
    </row>
    <row r="560" spans="12:31" ht="15" x14ac:dyDescent="0.2">
      <c r="L560" s="150" t="e">
        <f t="shared" si="103"/>
        <v>#VALUE!</v>
      </c>
      <c r="M560">
        <v>4.4800000000000004</v>
      </c>
      <c r="N560" s="150" t="e">
        <f t="shared" si="104"/>
        <v>#VALUE!</v>
      </c>
      <c r="O560">
        <v>4.4800000000000004</v>
      </c>
      <c r="P560" s="150" t="e">
        <f t="shared" si="105"/>
        <v>#VALUE!</v>
      </c>
      <c r="Q560">
        <v>4.4800000000000004</v>
      </c>
      <c r="R560" s="150" t="e">
        <f t="shared" si="106"/>
        <v>#VALUE!</v>
      </c>
      <c r="S560">
        <v>4.4800000000000004</v>
      </c>
      <c r="T560" s="150" t="e">
        <f t="shared" si="107"/>
        <v>#VALUE!</v>
      </c>
      <c r="U560">
        <v>4.4800000000000004</v>
      </c>
      <c r="V560" s="150" t="e">
        <f t="shared" si="108"/>
        <v>#VALUE!</v>
      </c>
      <c r="W560">
        <v>4.4800000000000004</v>
      </c>
      <c r="X560" s="153" t="e">
        <f t="shared" si="109"/>
        <v>#VALUE!</v>
      </c>
      <c r="Y560">
        <v>4.4800000000000004</v>
      </c>
      <c r="Z560" s="150" t="e">
        <f t="shared" si="110"/>
        <v>#VALUE!</v>
      </c>
      <c r="AA560">
        <v>4.4800000000000004</v>
      </c>
      <c r="AB560" s="150" t="e">
        <f t="shared" si="111"/>
        <v>#VALUE!</v>
      </c>
      <c r="AC560">
        <v>4.4800000000000004</v>
      </c>
      <c r="AD560" s="150" t="e">
        <f t="shared" si="112"/>
        <v>#VALUE!</v>
      </c>
      <c r="AE560">
        <v>4.4800000000000004</v>
      </c>
    </row>
    <row r="561" spans="12:31" ht="15" x14ac:dyDescent="0.2">
      <c r="L561" s="150" t="e">
        <f t="shared" ref="L561:L624" si="113">((1.486/$D$33)*((((PI()*($D$46/12)^2)/4)-((($D$46/12)/2)^2*((2*ACOS(((($D$46/12)/2)-(($D$46/12)-(M561/12)))/(($D$46/12)/2)))-SIN(2*ACOS(((($D$46/12)/2)-(($D$46/12)-(M561/12)))/(($D$46/12)/2))))/2))/((PI()*($D$46/12))-((2*ACOS(((($D$46/12)/2)-(($D$46/12)-(M561/12)))/(($D$46/12)/2)))*(($D$46/12)/2))))^(2/3)*$H$17^0.5)*(((PI()*($D$46/12)^2)/4)-((($D$46/12)/2)^2*((2*ACOS(((($D$46/12)/2)-(($D$46/12)-(M561/12)))/(($D$46/12)/2)))-SIN(2*ACOS(((($D$46/12)/2)-(($D$46/12)-(M561/12)))/(($D$46/12)/2))))/2))</f>
        <v>#VALUE!</v>
      </c>
      <c r="M561">
        <v>4.49</v>
      </c>
      <c r="N561" s="150" t="e">
        <f t="shared" ref="N561:N624" si="114">((1.486/$D$34)*((((PI()*($D$47/12)^2)/4)-((($D$47/12)/2)^2*((2*ACOS(((($D$47/12)/2)-(($D$47/12)-(O561/12)))/(($D$47/12)/2)))-SIN(2*ACOS(((($D$47/12)/2)-(($D$47/12)-(O561/12)))/(($D$47/12)/2))))/2))/((PI()*($D$47/12))-((2*ACOS(((($D$47/12)/2)-(($D$47/12)-(O561/12)))/(($D$47/12)/2)))*(($D$47/12)/2))))^(2/3)*$H$18^0.5)*(((PI()*($D$47/12)^2)/4)-((($D$47/12)/2)^2*((2*ACOS(((($D$47/12)/2)-(($D$47/12)-(O561/12)))/(($D$47/12)/2)))-SIN(2*ACOS(((($D$47/12)/2)-(($D$47/12)-(O561/12)))/(($D$47/12)/2))))/2))</f>
        <v>#VALUE!</v>
      </c>
      <c r="O561">
        <v>4.49</v>
      </c>
      <c r="P561" s="150" t="e">
        <f t="shared" ref="P561:P624" si="115">((1.486/$D$35)*((((PI()*($D$48/12)^2)/4)-((($D$48/12)/2)^2*((2*ACOS(((($D$48/12)/2)-(($D$48/12)-(Q561/12)))/(($D$48/12)/2)))-SIN(2*ACOS(((($D$48/12)/2)-(($D$48/12)-(Q561/12)))/(($D$48/12)/2))))/2))/((PI()*($D$48/12))-((2*ACOS(((($D$48/12)/2)-(($D$48/12)-(Q561/12)))/(($D$48/12)/2)))*(($D$48/12)/2))))^(2/3)*$H$19^0.5)*(((PI()*($D$48/12)^2)/4)-((($D$48/12)/2)^2*((2*ACOS(((($D$48/12)/2)-(($D$48/12)-(Q561/12)))/(($D$48/12)/2)))-SIN(2*ACOS(((($D$48/12)/2)-(($D$48/12)-(Q561/12)))/(($D$48/12)/2))))/2))</f>
        <v>#VALUE!</v>
      </c>
      <c r="Q561">
        <v>4.49</v>
      </c>
      <c r="R561" s="150" t="e">
        <f t="shared" ref="R561:R624" si="116">((1.486/$D$36)*((((PI()*($D$49/12)^2)/4)-((($D$49/12)/2)^2*((2*ACOS(((($D$49/12)/2)-(($D$49/12)-(S561/12)))/(($D$49/12)/2)))-SIN(2*ACOS(((($D$49/12)/2)-(($D$49/12)-(S561/12)))/(($D$49/12)/2))))/2))/((PI()*($D$49/12))-((2*ACOS(((($D$49/12)/2)-(($D$49/12)-(S561/12)))/(($D$49/12)/2)))*(($D$49/12)/2))))^(2/3)*$H$20^0.5)*(((PI()*($D$49/12)^2)/4)-((($D$49/12)/2)^2*((2*ACOS(((($D$49/12)/2)-(($D$49/12)-(S561/12)))/(($D$49/12)/2)))-SIN(2*ACOS(((($D$49/12)/2)-(($D$49/12)-(S561/12)))/(($D$49/12)/2))))/2))</f>
        <v>#VALUE!</v>
      </c>
      <c r="S561">
        <v>4.49</v>
      </c>
      <c r="T561" s="150" t="e">
        <f t="shared" ref="T561:T624" si="117">((1.486/$D$37)*((((PI()*($D$50/12)^2)/4)-((($D$50/12)/2)^2*((2*ACOS(((($D$50/12)/2)-(($D$50/12)-(U561/12)))/(($D$50/12)/2)))-SIN(2*ACOS(((($D$50/12)/2)-(($D$50/12)-(U561/12)))/(($D$50/12)/2))))/2))/((PI()*($D$50/12))-((2*ACOS(((($D$50/12)/2)-(($D$50/12)-(U561/12)))/(($D$50/12)/2)))*(($D$50/12)/2))))^(2/3)*$H$21^0.5)*(((PI()*($D$50/12)^2)/4)-((($D$50/12)/2)^2*((2*ACOS(((($D$50/12)/2)-(($D$50/12)-(U561/12)))/(($D$50/12)/2)))-SIN(2*ACOS(((($D$50/12)/2)-(($D$50/12)-(U561/12)))/(($D$50/12)/2))))/2))</f>
        <v>#VALUE!</v>
      </c>
      <c r="U561">
        <v>4.49</v>
      </c>
      <c r="V561" s="150" t="e">
        <f t="shared" ref="V561:V624" si="118">((1.486/$D$38)*((((PI()*($D$51/12)^2)/4)-((($D$51/12)/2)^2*((2*ACOS(((($D$51/12)/2)-(($D$51/12)-(W561/12)))/(($D$51/12)/2)))-SIN(2*ACOS(((($D$51/12)/2)-(($D$51/12)-(W561/12)))/(($D$51/12)/2))))/2))/((PI()*($D$51/12))-((2*ACOS(((($D$51/12)/2)-(($D$51/12)-(W561/12)))/(($D$51/12)/2)))*(($D$51/12)/2))))^(2/3)*$H$22^0.5)*(((PI()*($D$51/12)^2)/4)-((($D$51/12)/2)^2*((2*ACOS(((($D$51/12)/2)-(($D$51/12)-(W561/12)))/(($D$51/12)/2)))-SIN(2*ACOS(((($D$51/12)/2)-(($D$51/12)-(W561/12)))/(($D$51/12)/2))))/2))</f>
        <v>#VALUE!</v>
      </c>
      <c r="W561">
        <v>4.49</v>
      </c>
      <c r="X561" s="153" t="e">
        <f t="shared" ref="X561:X624" si="119">((1.486/$D$39)*((((PI()*($D$52/12)^2)/4)-((($D$52/12)/2)^2*((2*ACOS(((($D$52/12)/2)-(($D$52/12)-(Y561/12)))/(($D$52/12)/2)))-SIN(2*ACOS(((($D$52/12)/2)-(($D$52/12)-(Y561/12)))/(($D$52/12)/2))))/2))/((PI()*($D$52/12))-((2*ACOS(((($D$52/12)/2)-(($D$52/12)-(Y561/12)))/(($D$52/12)/2)))*(($D$52/12)/2))))^(2/3)*$H$23^0.5)*(((PI()*($D$52/12)^2)/4)-((($D$52/12)/2)^2*((2*ACOS(((($D$52/12)/2)-(($D$52/12)-(Y561/12)))/(($D$52/12)/2)))-SIN(2*ACOS(((($D$52/12)/2)-(($D$52/12)-(Y561/12)))/(($D$52/12)/2))))/2))</f>
        <v>#VALUE!</v>
      </c>
      <c r="Y561">
        <v>4.49</v>
      </c>
      <c r="Z561" s="150" t="e">
        <f t="shared" ref="Z561:Z624" si="120">((1.486/$D$40)*((((PI()*($D$53/12)^2)/4)-((($D$53/12)/2)^2*((2*ACOS(((($D$53/12)/2)-(($D$53/12)-(AA561/12)))/(($D$53/12)/2)))-SIN(2*ACOS(((($D$53/12)/2)-(($D$53/12)-(AA561/12)))/(($D$53/12)/2))))/2))/((PI()*($D$53/12))-((2*ACOS(((($D$53/12)/2)-(($D$53/12)-(AA561/12)))/(($D$53/12)/2)))*(($D$53/12)/2))))^(2/3)*$H$24^0.5)*(((PI()*($D$53/12)^2)/4)-((($D$53/12)/2)^2*((2*ACOS(((($D$53/12)/2)-(($D$53/12)-(AA561/12)))/(($D$53/12)/2)))-SIN(2*ACOS(((($D$53/12)/2)-(($D$53/12)-(AA561/12)))/(($D$53/12)/2))))/2))</f>
        <v>#VALUE!</v>
      </c>
      <c r="AA561">
        <v>4.49</v>
      </c>
      <c r="AB561" s="150" t="e">
        <f t="shared" ref="AB561:AB624" si="121">((1.486/$D$41)*((((PI()*($D$54/12)^2)/4)-((($D$54/12)/2)^2*((2*ACOS(((($D$54/12)/2)-(($D$54/12)-(AC561/12)))/(($D$54/12)/2)))-SIN(2*ACOS(((($D$54/12)/2)-(($D$54/12)-(AC561/12)))/(($D$54/12)/2))))/2))/((PI()*($D$54/12))-((2*ACOS(((($D$54/12)/2)-(($D$54/12)-(AC561/12)))/(($D$54/12)/2)))*(($D$54/12)/2))))^(2/3)*$H$25^0.5)*(((PI()*($D$54/12)^2)/4)-((($D$54/12)/2)^2*((2*ACOS(((($D$54/12)/2)-(($D$54/12)-(AC561/12)))/(($D$54/12)/2)))-SIN(2*ACOS(((($D$54/12)/2)-(($D$54/12)-(AC561/12)))/(($D$54/12)/2))))/2))</f>
        <v>#VALUE!</v>
      </c>
      <c r="AC561">
        <v>4.49</v>
      </c>
      <c r="AD561" s="150" t="e">
        <f t="shared" ref="AD561:AD624" si="122">((1.486/$D$42)*((((PI()*($D$55/12)^2)/4)-((($D$55/12)/2)^2*((2*ACOS(((($D$55/12)/2)-(($D$55/12)-(AE561/12)))/(($D$55/12)/2)))-SIN(2*ACOS(((($D$55/12)/2)-(($D$55/12)-(AE561/12)))/(($D$55/12)/2))))/2))/((PI()*($D$55/12))-((2*ACOS(((($D$55/12)/2)-(($D$55/12)-(AE561/12)))/(($D$55/12)/2)))*(($D$55/12)/2))))^(2/3)*$H$26^0.5)*(((PI()*($D$55/12)^2)/4)-((($D$55/12)/2)^2*((2*ACOS(((($D$55/12)/2)-(($D$55/12)-(AE561/12)))/(($D$55/12)/2)))-SIN(2*ACOS(((($D$55/12)/2)-(($D$55/12)-(AE561/12)))/(($D$55/12)/2))))/2))</f>
        <v>#VALUE!</v>
      </c>
      <c r="AE561">
        <v>4.49</v>
      </c>
    </row>
    <row r="562" spans="12:31" ht="15" x14ac:dyDescent="0.2">
      <c r="L562" s="150" t="e">
        <f t="shared" si="113"/>
        <v>#VALUE!</v>
      </c>
      <c r="M562">
        <v>4.5</v>
      </c>
      <c r="N562" s="150" t="e">
        <f t="shared" si="114"/>
        <v>#VALUE!</v>
      </c>
      <c r="O562">
        <v>4.5</v>
      </c>
      <c r="P562" s="150" t="e">
        <f t="shared" si="115"/>
        <v>#VALUE!</v>
      </c>
      <c r="Q562">
        <v>4.5</v>
      </c>
      <c r="R562" s="150" t="e">
        <f t="shared" si="116"/>
        <v>#VALUE!</v>
      </c>
      <c r="S562">
        <v>4.5</v>
      </c>
      <c r="T562" s="150" t="e">
        <f t="shared" si="117"/>
        <v>#VALUE!</v>
      </c>
      <c r="U562">
        <v>4.5</v>
      </c>
      <c r="V562" s="150" t="e">
        <f t="shared" si="118"/>
        <v>#VALUE!</v>
      </c>
      <c r="W562">
        <v>4.5</v>
      </c>
      <c r="X562" s="153" t="e">
        <f t="shared" si="119"/>
        <v>#VALUE!</v>
      </c>
      <c r="Y562">
        <v>4.5</v>
      </c>
      <c r="Z562" s="150" t="e">
        <f t="shared" si="120"/>
        <v>#VALUE!</v>
      </c>
      <c r="AA562">
        <v>4.5</v>
      </c>
      <c r="AB562" s="150" t="e">
        <f t="shared" si="121"/>
        <v>#VALUE!</v>
      </c>
      <c r="AC562">
        <v>4.5</v>
      </c>
      <c r="AD562" s="150" t="e">
        <f t="shared" si="122"/>
        <v>#VALUE!</v>
      </c>
      <c r="AE562">
        <v>4.5</v>
      </c>
    </row>
    <row r="563" spans="12:31" ht="15" x14ac:dyDescent="0.2">
      <c r="L563" s="150" t="e">
        <f t="shared" si="113"/>
        <v>#VALUE!</v>
      </c>
      <c r="M563">
        <v>4.51</v>
      </c>
      <c r="N563" s="150" t="e">
        <f t="shared" si="114"/>
        <v>#VALUE!</v>
      </c>
      <c r="O563">
        <v>4.51</v>
      </c>
      <c r="P563" s="150" t="e">
        <f t="shared" si="115"/>
        <v>#VALUE!</v>
      </c>
      <c r="Q563">
        <v>4.51</v>
      </c>
      <c r="R563" s="150" t="e">
        <f t="shared" si="116"/>
        <v>#VALUE!</v>
      </c>
      <c r="S563">
        <v>4.51</v>
      </c>
      <c r="T563" s="150" t="e">
        <f t="shared" si="117"/>
        <v>#VALUE!</v>
      </c>
      <c r="U563">
        <v>4.51</v>
      </c>
      <c r="V563" s="150" t="e">
        <f t="shared" si="118"/>
        <v>#VALUE!</v>
      </c>
      <c r="W563">
        <v>4.51</v>
      </c>
      <c r="X563" s="153" t="e">
        <f t="shared" si="119"/>
        <v>#VALUE!</v>
      </c>
      <c r="Y563">
        <v>4.51</v>
      </c>
      <c r="Z563" s="150" t="e">
        <f t="shared" si="120"/>
        <v>#VALUE!</v>
      </c>
      <c r="AA563">
        <v>4.51</v>
      </c>
      <c r="AB563" s="150" t="e">
        <f t="shared" si="121"/>
        <v>#VALUE!</v>
      </c>
      <c r="AC563">
        <v>4.51</v>
      </c>
      <c r="AD563" s="150" t="e">
        <f t="shared" si="122"/>
        <v>#VALUE!</v>
      </c>
      <c r="AE563">
        <v>4.51</v>
      </c>
    </row>
    <row r="564" spans="12:31" ht="15" x14ac:dyDescent="0.2">
      <c r="L564" s="150" t="e">
        <f t="shared" si="113"/>
        <v>#VALUE!</v>
      </c>
      <c r="M564">
        <v>4.5199999999999996</v>
      </c>
      <c r="N564" s="150" t="e">
        <f t="shared" si="114"/>
        <v>#VALUE!</v>
      </c>
      <c r="O564">
        <v>4.5199999999999996</v>
      </c>
      <c r="P564" s="150" t="e">
        <f t="shared" si="115"/>
        <v>#VALUE!</v>
      </c>
      <c r="Q564">
        <v>4.5199999999999996</v>
      </c>
      <c r="R564" s="150" t="e">
        <f t="shared" si="116"/>
        <v>#VALUE!</v>
      </c>
      <c r="S564">
        <v>4.5199999999999996</v>
      </c>
      <c r="T564" s="150" t="e">
        <f t="shared" si="117"/>
        <v>#VALUE!</v>
      </c>
      <c r="U564">
        <v>4.5199999999999996</v>
      </c>
      <c r="V564" s="150" t="e">
        <f t="shared" si="118"/>
        <v>#VALUE!</v>
      </c>
      <c r="W564">
        <v>4.5199999999999996</v>
      </c>
      <c r="X564" s="153" t="e">
        <f t="shared" si="119"/>
        <v>#VALUE!</v>
      </c>
      <c r="Y564">
        <v>4.5199999999999996</v>
      </c>
      <c r="Z564" s="150" t="e">
        <f t="shared" si="120"/>
        <v>#VALUE!</v>
      </c>
      <c r="AA564">
        <v>4.5199999999999996</v>
      </c>
      <c r="AB564" s="150" t="e">
        <f t="shared" si="121"/>
        <v>#VALUE!</v>
      </c>
      <c r="AC564">
        <v>4.5199999999999996</v>
      </c>
      <c r="AD564" s="150" t="e">
        <f t="shared" si="122"/>
        <v>#VALUE!</v>
      </c>
      <c r="AE564">
        <v>4.5199999999999996</v>
      </c>
    </row>
    <row r="565" spans="12:31" ht="15" x14ac:dyDescent="0.2">
      <c r="L565" s="150" t="e">
        <f t="shared" si="113"/>
        <v>#VALUE!</v>
      </c>
      <c r="M565">
        <v>4.53</v>
      </c>
      <c r="N565" s="150" t="e">
        <f t="shared" si="114"/>
        <v>#VALUE!</v>
      </c>
      <c r="O565">
        <v>4.53</v>
      </c>
      <c r="P565" s="150" t="e">
        <f t="shared" si="115"/>
        <v>#VALUE!</v>
      </c>
      <c r="Q565">
        <v>4.53</v>
      </c>
      <c r="R565" s="150" t="e">
        <f t="shared" si="116"/>
        <v>#VALUE!</v>
      </c>
      <c r="S565">
        <v>4.53</v>
      </c>
      <c r="T565" s="150" t="e">
        <f t="shared" si="117"/>
        <v>#VALUE!</v>
      </c>
      <c r="U565">
        <v>4.53</v>
      </c>
      <c r="V565" s="150" t="e">
        <f t="shared" si="118"/>
        <v>#VALUE!</v>
      </c>
      <c r="W565">
        <v>4.53</v>
      </c>
      <c r="X565" s="153" t="e">
        <f t="shared" si="119"/>
        <v>#VALUE!</v>
      </c>
      <c r="Y565">
        <v>4.53</v>
      </c>
      <c r="Z565" s="150" t="e">
        <f t="shared" si="120"/>
        <v>#VALUE!</v>
      </c>
      <c r="AA565">
        <v>4.53</v>
      </c>
      <c r="AB565" s="150" t="e">
        <f t="shared" si="121"/>
        <v>#VALUE!</v>
      </c>
      <c r="AC565">
        <v>4.53</v>
      </c>
      <c r="AD565" s="150" t="e">
        <f t="shared" si="122"/>
        <v>#VALUE!</v>
      </c>
      <c r="AE565">
        <v>4.53</v>
      </c>
    </row>
    <row r="566" spans="12:31" ht="15" x14ac:dyDescent="0.2">
      <c r="L566" s="150" t="e">
        <f t="shared" si="113"/>
        <v>#VALUE!</v>
      </c>
      <c r="M566">
        <v>4.54</v>
      </c>
      <c r="N566" s="150" t="e">
        <f t="shared" si="114"/>
        <v>#VALUE!</v>
      </c>
      <c r="O566">
        <v>4.54</v>
      </c>
      <c r="P566" s="150" t="e">
        <f t="shared" si="115"/>
        <v>#VALUE!</v>
      </c>
      <c r="Q566">
        <v>4.54</v>
      </c>
      <c r="R566" s="150" t="e">
        <f t="shared" si="116"/>
        <v>#VALUE!</v>
      </c>
      <c r="S566">
        <v>4.54</v>
      </c>
      <c r="T566" s="150" t="e">
        <f t="shared" si="117"/>
        <v>#VALUE!</v>
      </c>
      <c r="U566">
        <v>4.54</v>
      </c>
      <c r="V566" s="150" t="e">
        <f t="shared" si="118"/>
        <v>#VALUE!</v>
      </c>
      <c r="W566">
        <v>4.54</v>
      </c>
      <c r="X566" s="153" t="e">
        <f t="shared" si="119"/>
        <v>#VALUE!</v>
      </c>
      <c r="Y566">
        <v>4.54</v>
      </c>
      <c r="Z566" s="150" t="e">
        <f t="shared" si="120"/>
        <v>#VALUE!</v>
      </c>
      <c r="AA566">
        <v>4.54</v>
      </c>
      <c r="AB566" s="150" t="e">
        <f t="shared" si="121"/>
        <v>#VALUE!</v>
      </c>
      <c r="AC566">
        <v>4.54</v>
      </c>
      <c r="AD566" s="150" t="e">
        <f t="shared" si="122"/>
        <v>#VALUE!</v>
      </c>
      <c r="AE566">
        <v>4.54</v>
      </c>
    </row>
    <row r="567" spans="12:31" ht="15" x14ac:dyDescent="0.2">
      <c r="L567" s="150" t="e">
        <f t="shared" si="113"/>
        <v>#VALUE!</v>
      </c>
      <c r="M567">
        <v>4.55</v>
      </c>
      <c r="N567" s="150" t="e">
        <f t="shared" si="114"/>
        <v>#VALUE!</v>
      </c>
      <c r="O567">
        <v>4.55</v>
      </c>
      <c r="P567" s="150" t="e">
        <f t="shared" si="115"/>
        <v>#VALUE!</v>
      </c>
      <c r="Q567">
        <v>4.55</v>
      </c>
      <c r="R567" s="150" t="e">
        <f t="shared" si="116"/>
        <v>#VALUE!</v>
      </c>
      <c r="S567">
        <v>4.55</v>
      </c>
      <c r="T567" s="150" t="e">
        <f t="shared" si="117"/>
        <v>#VALUE!</v>
      </c>
      <c r="U567">
        <v>4.55</v>
      </c>
      <c r="V567" s="150" t="e">
        <f t="shared" si="118"/>
        <v>#VALUE!</v>
      </c>
      <c r="W567">
        <v>4.55</v>
      </c>
      <c r="X567" s="153" t="e">
        <f t="shared" si="119"/>
        <v>#VALUE!</v>
      </c>
      <c r="Y567">
        <v>4.55</v>
      </c>
      <c r="Z567" s="150" t="e">
        <f t="shared" si="120"/>
        <v>#VALUE!</v>
      </c>
      <c r="AA567">
        <v>4.55</v>
      </c>
      <c r="AB567" s="150" t="e">
        <f t="shared" si="121"/>
        <v>#VALUE!</v>
      </c>
      <c r="AC567">
        <v>4.55</v>
      </c>
      <c r="AD567" s="150" t="e">
        <f t="shared" si="122"/>
        <v>#VALUE!</v>
      </c>
      <c r="AE567">
        <v>4.55</v>
      </c>
    </row>
    <row r="568" spans="12:31" ht="15" x14ac:dyDescent="0.2">
      <c r="L568" s="150" t="e">
        <f t="shared" si="113"/>
        <v>#VALUE!</v>
      </c>
      <c r="M568">
        <v>4.5599999999999996</v>
      </c>
      <c r="N568" s="150" t="e">
        <f t="shared" si="114"/>
        <v>#VALUE!</v>
      </c>
      <c r="O568">
        <v>4.5599999999999996</v>
      </c>
      <c r="P568" s="150" t="e">
        <f t="shared" si="115"/>
        <v>#VALUE!</v>
      </c>
      <c r="Q568">
        <v>4.5599999999999996</v>
      </c>
      <c r="R568" s="150" t="e">
        <f t="shared" si="116"/>
        <v>#VALUE!</v>
      </c>
      <c r="S568">
        <v>4.5599999999999996</v>
      </c>
      <c r="T568" s="150" t="e">
        <f t="shared" si="117"/>
        <v>#VALUE!</v>
      </c>
      <c r="U568">
        <v>4.5599999999999996</v>
      </c>
      <c r="V568" s="150" t="e">
        <f t="shared" si="118"/>
        <v>#VALUE!</v>
      </c>
      <c r="W568">
        <v>4.5599999999999996</v>
      </c>
      <c r="X568" s="153" t="e">
        <f t="shared" si="119"/>
        <v>#VALUE!</v>
      </c>
      <c r="Y568">
        <v>4.5599999999999996</v>
      </c>
      <c r="Z568" s="150" t="e">
        <f t="shared" si="120"/>
        <v>#VALUE!</v>
      </c>
      <c r="AA568">
        <v>4.5599999999999996</v>
      </c>
      <c r="AB568" s="150" t="e">
        <f t="shared" si="121"/>
        <v>#VALUE!</v>
      </c>
      <c r="AC568">
        <v>4.5599999999999996</v>
      </c>
      <c r="AD568" s="150" t="e">
        <f t="shared" si="122"/>
        <v>#VALUE!</v>
      </c>
      <c r="AE568">
        <v>4.5599999999999996</v>
      </c>
    </row>
    <row r="569" spans="12:31" ht="15" x14ac:dyDescent="0.2">
      <c r="L569" s="150" t="e">
        <f t="shared" si="113"/>
        <v>#VALUE!</v>
      </c>
      <c r="M569">
        <v>4.57</v>
      </c>
      <c r="N569" s="150" t="e">
        <f t="shared" si="114"/>
        <v>#VALUE!</v>
      </c>
      <c r="O569">
        <v>4.57</v>
      </c>
      <c r="P569" s="150" t="e">
        <f t="shared" si="115"/>
        <v>#VALUE!</v>
      </c>
      <c r="Q569">
        <v>4.57</v>
      </c>
      <c r="R569" s="150" t="e">
        <f t="shared" si="116"/>
        <v>#VALUE!</v>
      </c>
      <c r="S569">
        <v>4.57</v>
      </c>
      <c r="T569" s="150" t="e">
        <f t="shared" si="117"/>
        <v>#VALUE!</v>
      </c>
      <c r="U569">
        <v>4.57</v>
      </c>
      <c r="V569" s="150" t="e">
        <f t="shared" si="118"/>
        <v>#VALUE!</v>
      </c>
      <c r="W569">
        <v>4.57</v>
      </c>
      <c r="X569" s="153" t="e">
        <f t="shared" si="119"/>
        <v>#VALUE!</v>
      </c>
      <c r="Y569">
        <v>4.57</v>
      </c>
      <c r="Z569" s="150" t="e">
        <f t="shared" si="120"/>
        <v>#VALUE!</v>
      </c>
      <c r="AA569">
        <v>4.57</v>
      </c>
      <c r="AB569" s="150" t="e">
        <f t="shared" si="121"/>
        <v>#VALUE!</v>
      </c>
      <c r="AC569">
        <v>4.57</v>
      </c>
      <c r="AD569" s="150" t="e">
        <f t="shared" si="122"/>
        <v>#VALUE!</v>
      </c>
      <c r="AE569">
        <v>4.57</v>
      </c>
    </row>
    <row r="570" spans="12:31" ht="15" x14ac:dyDescent="0.2">
      <c r="L570" s="150" t="e">
        <f t="shared" si="113"/>
        <v>#VALUE!</v>
      </c>
      <c r="M570">
        <v>4.58</v>
      </c>
      <c r="N570" s="150" t="e">
        <f t="shared" si="114"/>
        <v>#VALUE!</v>
      </c>
      <c r="O570">
        <v>4.58</v>
      </c>
      <c r="P570" s="150" t="e">
        <f t="shared" si="115"/>
        <v>#VALUE!</v>
      </c>
      <c r="Q570">
        <v>4.58</v>
      </c>
      <c r="R570" s="150" t="e">
        <f t="shared" si="116"/>
        <v>#VALUE!</v>
      </c>
      <c r="S570">
        <v>4.58</v>
      </c>
      <c r="T570" s="150" t="e">
        <f t="shared" si="117"/>
        <v>#VALUE!</v>
      </c>
      <c r="U570">
        <v>4.58</v>
      </c>
      <c r="V570" s="150" t="e">
        <f t="shared" si="118"/>
        <v>#VALUE!</v>
      </c>
      <c r="W570">
        <v>4.58</v>
      </c>
      <c r="X570" s="153" t="e">
        <f t="shared" si="119"/>
        <v>#VALUE!</v>
      </c>
      <c r="Y570">
        <v>4.58</v>
      </c>
      <c r="Z570" s="150" t="e">
        <f t="shared" si="120"/>
        <v>#VALUE!</v>
      </c>
      <c r="AA570">
        <v>4.58</v>
      </c>
      <c r="AB570" s="150" t="e">
        <f t="shared" si="121"/>
        <v>#VALUE!</v>
      </c>
      <c r="AC570">
        <v>4.58</v>
      </c>
      <c r="AD570" s="150" t="e">
        <f t="shared" si="122"/>
        <v>#VALUE!</v>
      </c>
      <c r="AE570">
        <v>4.58</v>
      </c>
    </row>
    <row r="571" spans="12:31" ht="15" x14ac:dyDescent="0.2">
      <c r="L571" s="150" t="e">
        <f t="shared" si="113"/>
        <v>#VALUE!</v>
      </c>
      <c r="M571">
        <v>4.59</v>
      </c>
      <c r="N571" s="150" t="e">
        <f t="shared" si="114"/>
        <v>#VALUE!</v>
      </c>
      <c r="O571">
        <v>4.59</v>
      </c>
      <c r="P571" s="150" t="e">
        <f t="shared" si="115"/>
        <v>#VALUE!</v>
      </c>
      <c r="Q571">
        <v>4.59</v>
      </c>
      <c r="R571" s="150" t="e">
        <f t="shared" si="116"/>
        <v>#VALUE!</v>
      </c>
      <c r="S571">
        <v>4.59</v>
      </c>
      <c r="T571" s="150" t="e">
        <f t="shared" si="117"/>
        <v>#VALUE!</v>
      </c>
      <c r="U571">
        <v>4.59</v>
      </c>
      <c r="V571" s="150" t="e">
        <f t="shared" si="118"/>
        <v>#VALUE!</v>
      </c>
      <c r="W571">
        <v>4.59</v>
      </c>
      <c r="X571" s="153" t="e">
        <f t="shared" si="119"/>
        <v>#VALUE!</v>
      </c>
      <c r="Y571">
        <v>4.59</v>
      </c>
      <c r="Z571" s="150" t="e">
        <f t="shared" si="120"/>
        <v>#VALUE!</v>
      </c>
      <c r="AA571">
        <v>4.59</v>
      </c>
      <c r="AB571" s="150" t="e">
        <f t="shared" si="121"/>
        <v>#VALUE!</v>
      </c>
      <c r="AC571">
        <v>4.59</v>
      </c>
      <c r="AD571" s="150" t="e">
        <f t="shared" si="122"/>
        <v>#VALUE!</v>
      </c>
      <c r="AE571">
        <v>4.59</v>
      </c>
    </row>
    <row r="572" spans="12:31" ht="15" x14ac:dyDescent="0.2">
      <c r="L572" s="150" t="e">
        <f t="shared" si="113"/>
        <v>#VALUE!</v>
      </c>
      <c r="M572">
        <v>4.5999999999999996</v>
      </c>
      <c r="N572" s="150" t="e">
        <f t="shared" si="114"/>
        <v>#VALUE!</v>
      </c>
      <c r="O572">
        <v>4.5999999999999996</v>
      </c>
      <c r="P572" s="150" t="e">
        <f t="shared" si="115"/>
        <v>#VALUE!</v>
      </c>
      <c r="Q572">
        <v>4.5999999999999996</v>
      </c>
      <c r="R572" s="150" t="e">
        <f t="shared" si="116"/>
        <v>#VALUE!</v>
      </c>
      <c r="S572">
        <v>4.5999999999999996</v>
      </c>
      <c r="T572" s="150" t="e">
        <f t="shared" si="117"/>
        <v>#VALUE!</v>
      </c>
      <c r="U572">
        <v>4.5999999999999996</v>
      </c>
      <c r="V572" s="150" t="e">
        <f t="shared" si="118"/>
        <v>#VALUE!</v>
      </c>
      <c r="W572">
        <v>4.5999999999999996</v>
      </c>
      <c r="X572" s="153" t="e">
        <f t="shared" si="119"/>
        <v>#VALUE!</v>
      </c>
      <c r="Y572">
        <v>4.5999999999999996</v>
      </c>
      <c r="Z572" s="150" t="e">
        <f t="shared" si="120"/>
        <v>#VALUE!</v>
      </c>
      <c r="AA572">
        <v>4.5999999999999996</v>
      </c>
      <c r="AB572" s="150" t="e">
        <f t="shared" si="121"/>
        <v>#VALUE!</v>
      </c>
      <c r="AC572">
        <v>4.5999999999999996</v>
      </c>
      <c r="AD572" s="150" t="e">
        <f t="shared" si="122"/>
        <v>#VALUE!</v>
      </c>
      <c r="AE572">
        <v>4.5999999999999996</v>
      </c>
    </row>
    <row r="573" spans="12:31" ht="15" x14ac:dyDescent="0.2">
      <c r="L573" s="150" t="e">
        <f t="shared" si="113"/>
        <v>#VALUE!</v>
      </c>
      <c r="M573">
        <v>4.6100000000000003</v>
      </c>
      <c r="N573" s="150" t="e">
        <f t="shared" si="114"/>
        <v>#VALUE!</v>
      </c>
      <c r="O573">
        <v>4.6100000000000003</v>
      </c>
      <c r="P573" s="150" t="e">
        <f t="shared" si="115"/>
        <v>#VALUE!</v>
      </c>
      <c r="Q573">
        <v>4.6100000000000003</v>
      </c>
      <c r="R573" s="150" t="e">
        <f t="shared" si="116"/>
        <v>#VALUE!</v>
      </c>
      <c r="S573">
        <v>4.6100000000000003</v>
      </c>
      <c r="T573" s="150" t="e">
        <f t="shared" si="117"/>
        <v>#VALUE!</v>
      </c>
      <c r="U573">
        <v>4.6100000000000003</v>
      </c>
      <c r="V573" s="150" t="e">
        <f t="shared" si="118"/>
        <v>#VALUE!</v>
      </c>
      <c r="W573">
        <v>4.6100000000000003</v>
      </c>
      <c r="X573" s="153" t="e">
        <f t="shared" si="119"/>
        <v>#VALUE!</v>
      </c>
      <c r="Y573">
        <v>4.6100000000000003</v>
      </c>
      <c r="Z573" s="150" t="e">
        <f t="shared" si="120"/>
        <v>#VALUE!</v>
      </c>
      <c r="AA573">
        <v>4.6100000000000003</v>
      </c>
      <c r="AB573" s="150" t="e">
        <f t="shared" si="121"/>
        <v>#VALUE!</v>
      </c>
      <c r="AC573">
        <v>4.6100000000000003</v>
      </c>
      <c r="AD573" s="150" t="e">
        <f t="shared" si="122"/>
        <v>#VALUE!</v>
      </c>
      <c r="AE573">
        <v>4.6100000000000003</v>
      </c>
    </row>
    <row r="574" spans="12:31" ht="15" x14ac:dyDescent="0.2">
      <c r="L574" s="150" t="e">
        <f t="shared" si="113"/>
        <v>#VALUE!</v>
      </c>
      <c r="M574">
        <v>4.62</v>
      </c>
      <c r="N574" s="150" t="e">
        <f t="shared" si="114"/>
        <v>#VALUE!</v>
      </c>
      <c r="O574">
        <v>4.62</v>
      </c>
      <c r="P574" s="150" t="e">
        <f t="shared" si="115"/>
        <v>#VALUE!</v>
      </c>
      <c r="Q574">
        <v>4.62</v>
      </c>
      <c r="R574" s="150" t="e">
        <f t="shared" si="116"/>
        <v>#VALUE!</v>
      </c>
      <c r="S574">
        <v>4.62</v>
      </c>
      <c r="T574" s="150" t="e">
        <f t="shared" si="117"/>
        <v>#VALUE!</v>
      </c>
      <c r="U574">
        <v>4.62</v>
      </c>
      <c r="V574" s="150" t="e">
        <f t="shared" si="118"/>
        <v>#VALUE!</v>
      </c>
      <c r="W574">
        <v>4.62</v>
      </c>
      <c r="X574" s="153" t="e">
        <f t="shared" si="119"/>
        <v>#VALUE!</v>
      </c>
      <c r="Y574">
        <v>4.62</v>
      </c>
      <c r="Z574" s="150" t="e">
        <f t="shared" si="120"/>
        <v>#VALUE!</v>
      </c>
      <c r="AA574">
        <v>4.62</v>
      </c>
      <c r="AB574" s="150" t="e">
        <f t="shared" si="121"/>
        <v>#VALUE!</v>
      </c>
      <c r="AC574">
        <v>4.62</v>
      </c>
      <c r="AD574" s="150" t="e">
        <f t="shared" si="122"/>
        <v>#VALUE!</v>
      </c>
      <c r="AE574">
        <v>4.62</v>
      </c>
    </row>
    <row r="575" spans="12:31" ht="15" x14ac:dyDescent="0.2">
      <c r="L575" s="150" t="e">
        <f t="shared" si="113"/>
        <v>#VALUE!</v>
      </c>
      <c r="M575">
        <v>4.63</v>
      </c>
      <c r="N575" s="150" t="e">
        <f t="shared" si="114"/>
        <v>#VALUE!</v>
      </c>
      <c r="O575">
        <v>4.63</v>
      </c>
      <c r="P575" s="150" t="e">
        <f t="shared" si="115"/>
        <v>#VALUE!</v>
      </c>
      <c r="Q575">
        <v>4.63</v>
      </c>
      <c r="R575" s="150" t="e">
        <f t="shared" si="116"/>
        <v>#VALUE!</v>
      </c>
      <c r="S575">
        <v>4.63</v>
      </c>
      <c r="T575" s="150" t="e">
        <f t="shared" si="117"/>
        <v>#VALUE!</v>
      </c>
      <c r="U575">
        <v>4.63</v>
      </c>
      <c r="V575" s="150" t="e">
        <f t="shared" si="118"/>
        <v>#VALUE!</v>
      </c>
      <c r="W575">
        <v>4.63</v>
      </c>
      <c r="X575" s="153" t="e">
        <f t="shared" si="119"/>
        <v>#VALUE!</v>
      </c>
      <c r="Y575">
        <v>4.63</v>
      </c>
      <c r="Z575" s="150" t="e">
        <f t="shared" si="120"/>
        <v>#VALUE!</v>
      </c>
      <c r="AA575">
        <v>4.63</v>
      </c>
      <c r="AB575" s="150" t="e">
        <f t="shared" si="121"/>
        <v>#VALUE!</v>
      </c>
      <c r="AC575">
        <v>4.63</v>
      </c>
      <c r="AD575" s="150" t="e">
        <f t="shared" si="122"/>
        <v>#VALUE!</v>
      </c>
      <c r="AE575">
        <v>4.63</v>
      </c>
    </row>
    <row r="576" spans="12:31" ht="15" x14ac:dyDescent="0.2">
      <c r="L576" s="150" t="e">
        <f t="shared" si="113"/>
        <v>#VALUE!</v>
      </c>
      <c r="M576">
        <v>4.6399999999999997</v>
      </c>
      <c r="N576" s="150" t="e">
        <f t="shared" si="114"/>
        <v>#VALUE!</v>
      </c>
      <c r="O576">
        <v>4.6399999999999997</v>
      </c>
      <c r="P576" s="150" t="e">
        <f t="shared" si="115"/>
        <v>#VALUE!</v>
      </c>
      <c r="Q576">
        <v>4.6399999999999997</v>
      </c>
      <c r="R576" s="150" t="e">
        <f t="shared" si="116"/>
        <v>#VALUE!</v>
      </c>
      <c r="S576">
        <v>4.6399999999999997</v>
      </c>
      <c r="T576" s="150" t="e">
        <f t="shared" si="117"/>
        <v>#VALUE!</v>
      </c>
      <c r="U576">
        <v>4.6399999999999997</v>
      </c>
      <c r="V576" s="150" t="e">
        <f t="shared" si="118"/>
        <v>#VALUE!</v>
      </c>
      <c r="W576">
        <v>4.6399999999999997</v>
      </c>
      <c r="X576" s="153" t="e">
        <f t="shared" si="119"/>
        <v>#VALUE!</v>
      </c>
      <c r="Y576">
        <v>4.6399999999999997</v>
      </c>
      <c r="Z576" s="150" t="e">
        <f t="shared" si="120"/>
        <v>#VALUE!</v>
      </c>
      <c r="AA576">
        <v>4.6399999999999997</v>
      </c>
      <c r="AB576" s="150" t="e">
        <f t="shared" si="121"/>
        <v>#VALUE!</v>
      </c>
      <c r="AC576">
        <v>4.6399999999999997</v>
      </c>
      <c r="AD576" s="150" t="e">
        <f t="shared" si="122"/>
        <v>#VALUE!</v>
      </c>
      <c r="AE576">
        <v>4.6399999999999997</v>
      </c>
    </row>
    <row r="577" spans="12:31" ht="15" x14ac:dyDescent="0.2">
      <c r="L577" s="150" t="e">
        <f t="shared" si="113"/>
        <v>#VALUE!</v>
      </c>
      <c r="M577">
        <v>4.6500000000000004</v>
      </c>
      <c r="N577" s="150" t="e">
        <f t="shared" si="114"/>
        <v>#VALUE!</v>
      </c>
      <c r="O577">
        <v>4.6500000000000004</v>
      </c>
      <c r="P577" s="150" t="e">
        <f t="shared" si="115"/>
        <v>#VALUE!</v>
      </c>
      <c r="Q577">
        <v>4.6500000000000004</v>
      </c>
      <c r="R577" s="150" t="e">
        <f t="shared" si="116"/>
        <v>#VALUE!</v>
      </c>
      <c r="S577">
        <v>4.6500000000000004</v>
      </c>
      <c r="T577" s="150" t="e">
        <f t="shared" si="117"/>
        <v>#VALUE!</v>
      </c>
      <c r="U577">
        <v>4.6500000000000004</v>
      </c>
      <c r="V577" s="150" t="e">
        <f t="shared" si="118"/>
        <v>#VALUE!</v>
      </c>
      <c r="W577">
        <v>4.6500000000000004</v>
      </c>
      <c r="X577" s="153" t="e">
        <f t="shared" si="119"/>
        <v>#VALUE!</v>
      </c>
      <c r="Y577">
        <v>4.6500000000000004</v>
      </c>
      <c r="Z577" s="150" t="e">
        <f t="shared" si="120"/>
        <v>#VALUE!</v>
      </c>
      <c r="AA577">
        <v>4.6500000000000004</v>
      </c>
      <c r="AB577" s="150" t="e">
        <f t="shared" si="121"/>
        <v>#VALUE!</v>
      </c>
      <c r="AC577">
        <v>4.6500000000000004</v>
      </c>
      <c r="AD577" s="150" t="e">
        <f t="shared" si="122"/>
        <v>#VALUE!</v>
      </c>
      <c r="AE577">
        <v>4.6500000000000004</v>
      </c>
    </row>
    <row r="578" spans="12:31" ht="15" x14ac:dyDescent="0.2">
      <c r="L578" s="150" t="e">
        <f t="shared" si="113"/>
        <v>#VALUE!</v>
      </c>
      <c r="M578">
        <v>4.66</v>
      </c>
      <c r="N578" s="150" t="e">
        <f t="shared" si="114"/>
        <v>#VALUE!</v>
      </c>
      <c r="O578">
        <v>4.66</v>
      </c>
      <c r="P578" s="150" t="e">
        <f t="shared" si="115"/>
        <v>#VALUE!</v>
      </c>
      <c r="Q578">
        <v>4.66</v>
      </c>
      <c r="R578" s="150" t="e">
        <f t="shared" si="116"/>
        <v>#VALUE!</v>
      </c>
      <c r="S578">
        <v>4.66</v>
      </c>
      <c r="T578" s="150" t="e">
        <f t="shared" si="117"/>
        <v>#VALUE!</v>
      </c>
      <c r="U578">
        <v>4.66</v>
      </c>
      <c r="V578" s="150" t="e">
        <f t="shared" si="118"/>
        <v>#VALUE!</v>
      </c>
      <c r="W578">
        <v>4.66</v>
      </c>
      <c r="X578" s="153" t="e">
        <f t="shared" si="119"/>
        <v>#VALUE!</v>
      </c>
      <c r="Y578">
        <v>4.66</v>
      </c>
      <c r="Z578" s="150" t="e">
        <f t="shared" si="120"/>
        <v>#VALUE!</v>
      </c>
      <c r="AA578">
        <v>4.66</v>
      </c>
      <c r="AB578" s="150" t="e">
        <f t="shared" si="121"/>
        <v>#VALUE!</v>
      </c>
      <c r="AC578">
        <v>4.66</v>
      </c>
      <c r="AD578" s="150" t="e">
        <f t="shared" si="122"/>
        <v>#VALUE!</v>
      </c>
      <c r="AE578">
        <v>4.66</v>
      </c>
    </row>
    <row r="579" spans="12:31" ht="15" x14ac:dyDescent="0.2">
      <c r="L579" s="150" t="e">
        <f t="shared" si="113"/>
        <v>#VALUE!</v>
      </c>
      <c r="M579">
        <v>4.67</v>
      </c>
      <c r="N579" s="150" t="e">
        <f t="shared" si="114"/>
        <v>#VALUE!</v>
      </c>
      <c r="O579">
        <v>4.67</v>
      </c>
      <c r="P579" s="150" t="e">
        <f t="shared" si="115"/>
        <v>#VALUE!</v>
      </c>
      <c r="Q579">
        <v>4.67</v>
      </c>
      <c r="R579" s="150" t="e">
        <f t="shared" si="116"/>
        <v>#VALUE!</v>
      </c>
      <c r="S579">
        <v>4.67</v>
      </c>
      <c r="T579" s="150" t="e">
        <f t="shared" si="117"/>
        <v>#VALUE!</v>
      </c>
      <c r="U579">
        <v>4.67</v>
      </c>
      <c r="V579" s="150" t="e">
        <f t="shared" si="118"/>
        <v>#VALUE!</v>
      </c>
      <c r="W579">
        <v>4.67</v>
      </c>
      <c r="X579" s="153" t="e">
        <f t="shared" si="119"/>
        <v>#VALUE!</v>
      </c>
      <c r="Y579">
        <v>4.67</v>
      </c>
      <c r="Z579" s="150" t="e">
        <f t="shared" si="120"/>
        <v>#VALUE!</v>
      </c>
      <c r="AA579">
        <v>4.67</v>
      </c>
      <c r="AB579" s="150" t="e">
        <f t="shared" si="121"/>
        <v>#VALUE!</v>
      </c>
      <c r="AC579">
        <v>4.67</v>
      </c>
      <c r="AD579" s="150" t="e">
        <f t="shared" si="122"/>
        <v>#VALUE!</v>
      </c>
      <c r="AE579">
        <v>4.67</v>
      </c>
    </row>
    <row r="580" spans="12:31" ht="15" x14ac:dyDescent="0.2">
      <c r="L580" s="150" t="e">
        <f t="shared" si="113"/>
        <v>#VALUE!</v>
      </c>
      <c r="M580">
        <v>4.68</v>
      </c>
      <c r="N580" s="150" t="e">
        <f t="shared" si="114"/>
        <v>#VALUE!</v>
      </c>
      <c r="O580">
        <v>4.68</v>
      </c>
      <c r="P580" s="150" t="e">
        <f t="shared" si="115"/>
        <v>#VALUE!</v>
      </c>
      <c r="Q580">
        <v>4.68</v>
      </c>
      <c r="R580" s="150" t="e">
        <f t="shared" si="116"/>
        <v>#VALUE!</v>
      </c>
      <c r="S580">
        <v>4.68</v>
      </c>
      <c r="T580" s="150" t="e">
        <f t="shared" si="117"/>
        <v>#VALUE!</v>
      </c>
      <c r="U580">
        <v>4.68</v>
      </c>
      <c r="V580" s="150" t="e">
        <f t="shared" si="118"/>
        <v>#VALUE!</v>
      </c>
      <c r="W580">
        <v>4.68</v>
      </c>
      <c r="X580" s="153" t="e">
        <f t="shared" si="119"/>
        <v>#VALUE!</v>
      </c>
      <c r="Y580">
        <v>4.68</v>
      </c>
      <c r="Z580" s="150" t="e">
        <f t="shared" si="120"/>
        <v>#VALUE!</v>
      </c>
      <c r="AA580">
        <v>4.68</v>
      </c>
      <c r="AB580" s="150" t="e">
        <f t="shared" si="121"/>
        <v>#VALUE!</v>
      </c>
      <c r="AC580">
        <v>4.68</v>
      </c>
      <c r="AD580" s="150" t="e">
        <f t="shared" si="122"/>
        <v>#VALUE!</v>
      </c>
      <c r="AE580">
        <v>4.68</v>
      </c>
    </row>
    <row r="581" spans="12:31" ht="15" x14ac:dyDescent="0.2">
      <c r="L581" s="150" t="e">
        <f t="shared" si="113"/>
        <v>#VALUE!</v>
      </c>
      <c r="M581">
        <v>4.6900000000000004</v>
      </c>
      <c r="N581" s="150" t="e">
        <f t="shared" si="114"/>
        <v>#VALUE!</v>
      </c>
      <c r="O581">
        <v>4.6900000000000004</v>
      </c>
      <c r="P581" s="150" t="e">
        <f t="shared" si="115"/>
        <v>#VALUE!</v>
      </c>
      <c r="Q581">
        <v>4.6900000000000004</v>
      </c>
      <c r="R581" s="150" t="e">
        <f t="shared" si="116"/>
        <v>#VALUE!</v>
      </c>
      <c r="S581">
        <v>4.6900000000000004</v>
      </c>
      <c r="T581" s="150" t="e">
        <f t="shared" si="117"/>
        <v>#VALUE!</v>
      </c>
      <c r="U581">
        <v>4.6900000000000004</v>
      </c>
      <c r="V581" s="150" t="e">
        <f t="shared" si="118"/>
        <v>#VALUE!</v>
      </c>
      <c r="W581">
        <v>4.6900000000000004</v>
      </c>
      <c r="X581" s="153" t="e">
        <f t="shared" si="119"/>
        <v>#VALUE!</v>
      </c>
      <c r="Y581">
        <v>4.6900000000000004</v>
      </c>
      <c r="Z581" s="150" t="e">
        <f t="shared" si="120"/>
        <v>#VALUE!</v>
      </c>
      <c r="AA581">
        <v>4.6900000000000004</v>
      </c>
      <c r="AB581" s="150" t="e">
        <f t="shared" si="121"/>
        <v>#VALUE!</v>
      </c>
      <c r="AC581">
        <v>4.6900000000000004</v>
      </c>
      <c r="AD581" s="150" t="e">
        <f t="shared" si="122"/>
        <v>#VALUE!</v>
      </c>
      <c r="AE581">
        <v>4.6900000000000004</v>
      </c>
    </row>
    <row r="582" spans="12:31" ht="15" x14ac:dyDescent="0.2">
      <c r="L582" s="150" t="e">
        <f t="shared" si="113"/>
        <v>#VALUE!</v>
      </c>
      <c r="M582">
        <v>4.7</v>
      </c>
      <c r="N582" s="150" t="e">
        <f t="shared" si="114"/>
        <v>#VALUE!</v>
      </c>
      <c r="O582">
        <v>4.7</v>
      </c>
      <c r="P582" s="150" t="e">
        <f t="shared" si="115"/>
        <v>#VALUE!</v>
      </c>
      <c r="Q582">
        <v>4.7</v>
      </c>
      <c r="R582" s="150" t="e">
        <f t="shared" si="116"/>
        <v>#VALUE!</v>
      </c>
      <c r="S582">
        <v>4.7</v>
      </c>
      <c r="T582" s="150" t="e">
        <f t="shared" si="117"/>
        <v>#VALUE!</v>
      </c>
      <c r="U582">
        <v>4.7</v>
      </c>
      <c r="V582" s="150" t="e">
        <f t="shared" si="118"/>
        <v>#VALUE!</v>
      </c>
      <c r="W582">
        <v>4.7</v>
      </c>
      <c r="X582" s="153" t="e">
        <f t="shared" si="119"/>
        <v>#VALUE!</v>
      </c>
      <c r="Y582">
        <v>4.7</v>
      </c>
      <c r="Z582" s="150" t="e">
        <f t="shared" si="120"/>
        <v>#VALUE!</v>
      </c>
      <c r="AA582">
        <v>4.7</v>
      </c>
      <c r="AB582" s="150" t="e">
        <f t="shared" si="121"/>
        <v>#VALUE!</v>
      </c>
      <c r="AC582">
        <v>4.7</v>
      </c>
      <c r="AD582" s="150" t="e">
        <f t="shared" si="122"/>
        <v>#VALUE!</v>
      </c>
      <c r="AE582">
        <v>4.7</v>
      </c>
    </row>
    <row r="583" spans="12:31" ht="15" x14ac:dyDescent="0.2">
      <c r="L583" s="150" t="e">
        <f t="shared" si="113"/>
        <v>#VALUE!</v>
      </c>
      <c r="M583">
        <v>4.71</v>
      </c>
      <c r="N583" s="150" t="e">
        <f t="shared" si="114"/>
        <v>#VALUE!</v>
      </c>
      <c r="O583">
        <v>4.71</v>
      </c>
      <c r="P583" s="150" t="e">
        <f t="shared" si="115"/>
        <v>#VALUE!</v>
      </c>
      <c r="Q583">
        <v>4.71</v>
      </c>
      <c r="R583" s="150" t="e">
        <f t="shared" si="116"/>
        <v>#VALUE!</v>
      </c>
      <c r="S583">
        <v>4.71</v>
      </c>
      <c r="T583" s="150" t="e">
        <f t="shared" si="117"/>
        <v>#VALUE!</v>
      </c>
      <c r="U583">
        <v>4.71</v>
      </c>
      <c r="V583" s="150" t="e">
        <f t="shared" si="118"/>
        <v>#VALUE!</v>
      </c>
      <c r="W583">
        <v>4.71</v>
      </c>
      <c r="X583" s="153" t="e">
        <f t="shared" si="119"/>
        <v>#VALUE!</v>
      </c>
      <c r="Y583">
        <v>4.71</v>
      </c>
      <c r="Z583" s="150" t="e">
        <f t="shared" si="120"/>
        <v>#VALUE!</v>
      </c>
      <c r="AA583">
        <v>4.71</v>
      </c>
      <c r="AB583" s="150" t="e">
        <f t="shared" si="121"/>
        <v>#VALUE!</v>
      </c>
      <c r="AC583">
        <v>4.71</v>
      </c>
      <c r="AD583" s="150" t="e">
        <f t="shared" si="122"/>
        <v>#VALUE!</v>
      </c>
      <c r="AE583">
        <v>4.71</v>
      </c>
    </row>
    <row r="584" spans="12:31" ht="15" x14ac:dyDescent="0.2">
      <c r="L584" s="150" t="e">
        <f t="shared" si="113"/>
        <v>#VALUE!</v>
      </c>
      <c r="M584">
        <v>4.72</v>
      </c>
      <c r="N584" s="150" t="e">
        <f t="shared" si="114"/>
        <v>#VALUE!</v>
      </c>
      <c r="O584">
        <v>4.72</v>
      </c>
      <c r="P584" s="150" t="e">
        <f t="shared" si="115"/>
        <v>#VALUE!</v>
      </c>
      <c r="Q584">
        <v>4.72</v>
      </c>
      <c r="R584" s="150" t="e">
        <f t="shared" si="116"/>
        <v>#VALUE!</v>
      </c>
      <c r="S584">
        <v>4.72</v>
      </c>
      <c r="T584" s="150" t="e">
        <f t="shared" si="117"/>
        <v>#VALUE!</v>
      </c>
      <c r="U584">
        <v>4.72</v>
      </c>
      <c r="V584" s="150" t="e">
        <f t="shared" si="118"/>
        <v>#VALUE!</v>
      </c>
      <c r="W584">
        <v>4.72</v>
      </c>
      <c r="X584" s="153" t="e">
        <f t="shared" si="119"/>
        <v>#VALUE!</v>
      </c>
      <c r="Y584">
        <v>4.72</v>
      </c>
      <c r="Z584" s="150" t="e">
        <f t="shared" si="120"/>
        <v>#VALUE!</v>
      </c>
      <c r="AA584">
        <v>4.72</v>
      </c>
      <c r="AB584" s="150" t="e">
        <f t="shared" si="121"/>
        <v>#VALUE!</v>
      </c>
      <c r="AC584">
        <v>4.72</v>
      </c>
      <c r="AD584" s="150" t="e">
        <f t="shared" si="122"/>
        <v>#VALUE!</v>
      </c>
      <c r="AE584">
        <v>4.72</v>
      </c>
    </row>
    <row r="585" spans="12:31" ht="15" x14ac:dyDescent="0.2">
      <c r="L585" s="150" t="e">
        <f t="shared" si="113"/>
        <v>#VALUE!</v>
      </c>
      <c r="M585">
        <v>4.7300000000000004</v>
      </c>
      <c r="N585" s="150" t="e">
        <f t="shared" si="114"/>
        <v>#VALUE!</v>
      </c>
      <c r="O585">
        <v>4.7300000000000004</v>
      </c>
      <c r="P585" s="150" t="e">
        <f t="shared" si="115"/>
        <v>#VALUE!</v>
      </c>
      <c r="Q585">
        <v>4.7300000000000004</v>
      </c>
      <c r="R585" s="150" t="e">
        <f t="shared" si="116"/>
        <v>#VALUE!</v>
      </c>
      <c r="S585">
        <v>4.7300000000000004</v>
      </c>
      <c r="T585" s="150" t="e">
        <f t="shared" si="117"/>
        <v>#VALUE!</v>
      </c>
      <c r="U585">
        <v>4.7300000000000004</v>
      </c>
      <c r="V585" s="150" t="e">
        <f t="shared" si="118"/>
        <v>#VALUE!</v>
      </c>
      <c r="W585">
        <v>4.7300000000000004</v>
      </c>
      <c r="X585" s="153" t="e">
        <f t="shared" si="119"/>
        <v>#VALUE!</v>
      </c>
      <c r="Y585">
        <v>4.7300000000000004</v>
      </c>
      <c r="Z585" s="150" t="e">
        <f t="shared" si="120"/>
        <v>#VALUE!</v>
      </c>
      <c r="AA585">
        <v>4.7300000000000004</v>
      </c>
      <c r="AB585" s="150" t="e">
        <f t="shared" si="121"/>
        <v>#VALUE!</v>
      </c>
      <c r="AC585">
        <v>4.7300000000000004</v>
      </c>
      <c r="AD585" s="150" t="e">
        <f t="shared" si="122"/>
        <v>#VALUE!</v>
      </c>
      <c r="AE585">
        <v>4.7300000000000004</v>
      </c>
    </row>
    <row r="586" spans="12:31" ht="15" x14ac:dyDescent="0.2">
      <c r="L586" s="150" t="e">
        <f t="shared" si="113"/>
        <v>#VALUE!</v>
      </c>
      <c r="M586">
        <v>4.74</v>
      </c>
      <c r="N586" s="150" t="e">
        <f t="shared" si="114"/>
        <v>#VALUE!</v>
      </c>
      <c r="O586">
        <v>4.74</v>
      </c>
      <c r="P586" s="150" t="e">
        <f t="shared" si="115"/>
        <v>#VALUE!</v>
      </c>
      <c r="Q586">
        <v>4.74</v>
      </c>
      <c r="R586" s="150" t="e">
        <f t="shared" si="116"/>
        <v>#VALUE!</v>
      </c>
      <c r="S586">
        <v>4.74</v>
      </c>
      <c r="T586" s="150" t="e">
        <f t="shared" si="117"/>
        <v>#VALUE!</v>
      </c>
      <c r="U586">
        <v>4.74</v>
      </c>
      <c r="V586" s="150" t="e">
        <f t="shared" si="118"/>
        <v>#VALUE!</v>
      </c>
      <c r="W586">
        <v>4.74</v>
      </c>
      <c r="X586" s="153" t="e">
        <f t="shared" si="119"/>
        <v>#VALUE!</v>
      </c>
      <c r="Y586">
        <v>4.74</v>
      </c>
      <c r="Z586" s="150" t="e">
        <f t="shared" si="120"/>
        <v>#VALUE!</v>
      </c>
      <c r="AA586">
        <v>4.74</v>
      </c>
      <c r="AB586" s="150" t="e">
        <f t="shared" si="121"/>
        <v>#VALUE!</v>
      </c>
      <c r="AC586">
        <v>4.74</v>
      </c>
      <c r="AD586" s="150" t="e">
        <f t="shared" si="122"/>
        <v>#VALUE!</v>
      </c>
      <c r="AE586">
        <v>4.74</v>
      </c>
    </row>
    <row r="587" spans="12:31" ht="15" x14ac:dyDescent="0.2">
      <c r="L587" s="150" t="e">
        <f t="shared" si="113"/>
        <v>#VALUE!</v>
      </c>
      <c r="M587">
        <v>4.75</v>
      </c>
      <c r="N587" s="150" t="e">
        <f t="shared" si="114"/>
        <v>#VALUE!</v>
      </c>
      <c r="O587">
        <v>4.75</v>
      </c>
      <c r="P587" s="150" t="e">
        <f t="shared" si="115"/>
        <v>#VALUE!</v>
      </c>
      <c r="Q587">
        <v>4.75</v>
      </c>
      <c r="R587" s="150" t="e">
        <f t="shared" si="116"/>
        <v>#VALUE!</v>
      </c>
      <c r="S587">
        <v>4.75</v>
      </c>
      <c r="T587" s="150" t="e">
        <f t="shared" si="117"/>
        <v>#VALUE!</v>
      </c>
      <c r="U587">
        <v>4.75</v>
      </c>
      <c r="V587" s="150" t="e">
        <f t="shared" si="118"/>
        <v>#VALUE!</v>
      </c>
      <c r="W587">
        <v>4.75</v>
      </c>
      <c r="X587" s="153" t="e">
        <f t="shared" si="119"/>
        <v>#VALUE!</v>
      </c>
      <c r="Y587">
        <v>4.75</v>
      </c>
      <c r="Z587" s="150" t="e">
        <f t="shared" si="120"/>
        <v>#VALUE!</v>
      </c>
      <c r="AA587">
        <v>4.75</v>
      </c>
      <c r="AB587" s="150" t="e">
        <f t="shared" si="121"/>
        <v>#VALUE!</v>
      </c>
      <c r="AC587">
        <v>4.75</v>
      </c>
      <c r="AD587" s="150" t="e">
        <f t="shared" si="122"/>
        <v>#VALUE!</v>
      </c>
      <c r="AE587">
        <v>4.75</v>
      </c>
    </row>
    <row r="588" spans="12:31" ht="15" x14ac:dyDescent="0.2">
      <c r="L588" s="150" t="e">
        <f t="shared" si="113"/>
        <v>#VALUE!</v>
      </c>
      <c r="M588">
        <v>4.76</v>
      </c>
      <c r="N588" s="150" t="e">
        <f t="shared" si="114"/>
        <v>#VALUE!</v>
      </c>
      <c r="O588">
        <v>4.76</v>
      </c>
      <c r="P588" s="150" t="e">
        <f t="shared" si="115"/>
        <v>#VALUE!</v>
      </c>
      <c r="Q588">
        <v>4.76</v>
      </c>
      <c r="R588" s="150" t="e">
        <f t="shared" si="116"/>
        <v>#VALUE!</v>
      </c>
      <c r="S588">
        <v>4.76</v>
      </c>
      <c r="T588" s="150" t="e">
        <f t="shared" si="117"/>
        <v>#VALUE!</v>
      </c>
      <c r="U588">
        <v>4.76</v>
      </c>
      <c r="V588" s="150" t="e">
        <f t="shared" si="118"/>
        <v>#VALUE!</v>
      </c>
      <c r="W588">
        <v>4.76</v>
      </c>
      <c r="X588" s="153" t="e">
        <f t="shared" si="119"/>
        <v>#VALUE!</v>
      </c>
      <c r="Y588">
        <v>4.76</v>
      </c>
      <c r="Z588" s="150" t="e">
        <f t="shared" si="120"/>
        <v>#VALUE!</v>
      </c>
      <c r="AA588">
        <v>4.76</v>
      </c>
      <c r="AB588" s="150" t="e">
        <f t="shared" si="121"/>
        <v>#VALUE!</v>
      </c>
      <c r="AC588">
        <v>4.76</v>
      </c>
      <c r="AD588" s="150" t="e">
        <f t="shared" si="122"/>
        <v>#VALUE!</v>
      </c>
      <c r="AE588">
        <v>4.76</v>
      </c>
    </row>
    <row r="589" spans="12:31" ht="15" x14ac:dyDescent="0.2">
      <c r="L589" s="150" t="e">
        <f t="shared" si="113"/>
        <v>#VALUE!</v>
      </c>
      <c r="M589">
        <v>4.7699999999999996</v>
      </c>
      <c r="N589" s="150" t="e">
        <f t="shared" si="114"/>
        <v>#VALUE!</v>
      </c>
      <c r="O589">
        <v>4.7699999999999996</v>
      </c>
      <c r="P589" s="150" t="e">
        <f t="shared" si="115"/>
        <v>#VALUE!</v>
      </c>
      <c r="Q589">
        <v>4.7699999999999996</v>
      </c>
      <c r="R589" s="150" t="e">
        <f t="shared" si="116"/>
        <v>#VALUE!</v>
      </c>
      <c r="S589">
        <v>4.7699999999999996</v>
      </c>
      <c r="T589" s="150" t="e">
        <f t="shared" si="117"/>
        <v>#VALUE!</v>
      </c>
      <c r="U589">
        <v>4.7699999999999996</v>
      </c>
      <c r="V589" s="150" t="e">
        <f t="shared" si="118"/>
        <v>#VALUE!</v>
      </c>
      <c r="W589">
        <v>4.7699999999999996</v>
      </c>
      <c r="X589" s="153" t="e">
        <f t="shared" si="119"/>
        <v>#VALUE!</v>
      </c>
      <c r="Y589">
        <v>4.7699999999999996</v>
      </c>
      <c r="Z589" s="150" t="e">
        <f t="shared" si="120"/>
        <v>#VALUE!</v>
      </c>
      <c r="AA589">
        <v>4.7699999999999996</v>
      </c>
      <c r="AB589" s="150" t="e">
        <f t="shared" si="121"/>
        <v>#VALUE!</v>
      </c>
      <c r="AC589">
        <v>4.7699999999999996</v>
      </c>
      <c r="AD589" s="150" t="e">
        <f t="shared" si="122"/>
        <v>#VALUE!</v>
      </c>
      <c r="AE589">
        <v>4.7699999999999996</v>
      </c>
    </row>
    <row r="590" spans="12:31" ht="15" x14ac:dyDescent="0.2">
      <c r="L590" s="150" t="e">
        <f t="shared" si="113"/>
        <v>#VALUE!</v>
      </c>
      <c r="M590">
        <v>4.78</v>
      </c>
      <c r="N590" s="150" t="e">
        <f t="shared" si="114"/>
        <v>#VALUE!</v>
      </c>
      <c r="O590">
        <v>4.78</v>
      </c>
      <c r="P590" s="150" t="e">
        <f t="shared" si="115"/>
        <v>#VALUE!</v>
      </c>
      <c r="Q590">
        <v>4.78</v>
      </c>
      <c r="R590" s="150" t="e">
        <f t="shared" si="116"/>
        <v>#VALUE!</v>
      </c>
      <c r="S590">
        <v>4.78</v>
      </c>
      <c r="T590" s="150" t="e">
        <f t="shared" si="117"/>
        <v>#VALUE!</v>
      </c>
      <c r="U590">
        <v>4.78</v>
      </c>
      <c r="V590" s="150" t="e">
        <f t="shared" si="118"/>
        <v>#VALUE!</v>
      </c>
      <c r="W590">
        <v>4.78</v>
      </c>
      <c r="X590" s="153" t="e">
        <f t="shared" si="119"/>
        <v>#VALUE!</v>
      </c>
      <c r="Y590">
        <v>4.78</v>
      </c>
      <c r="Z590" s="150" t="e">
        <f t="shared" si="120"/>
        <v>#VALUE!</v>
      </c>
      <c r="AA590">
        <v>4.78</v>
      </c>
      <c r="AB590" s="150" t="e">
        <f t="shared" si="121"/>
        <v>#VALUE!</v>
      </c>
      <c r="AC590">
        <v>4.78</v>
      </c>
      <c r="AD590" s="150" t="e">
        <f t="shared" si="122"/>
        <v>#VALUE!</v>
      </c>
      <c r="AE590">
        <v>4.78</v>
      </c>
    </row>
    <row r="591" spans="12:31" ht="15" x14ac:dyDescent="0.2">
      <c r="L591" s="150" t="e">
        <f t="shared" si="113"/>
        <v>#VALUE!</v>
      </c>
      <c r="M591">
        <v>4.79</v>
      </c>
      <c r="N591" s="150" t="e">
        <f t="shared" si="114"/>
        <v>#VALUE!</v>
      </c>
      <c r="O591">
        <v>4.79</v>
      </c>
      <c r="P591" s="150" t="e">
        <f t="shared" si="115"/>
        <v>#VALUE!</v>
      </c>
      <c r="Q591">
        <v>4.79</v>
      </c>
      <c r="R591" s="150" t="e">
        <f t="shared" si="116"/>
        <v>#VALUE!</v>
      </c>
      <c r="S591">
        <v>4.79</v>
      </c>
      <c r="T591" s="150" t="e">
        <f t="shared" si="117"/>
        <v>#VALUE!</v>
      </c>
      <c r="U591">
        <v>4.79</v>
      </c>
      <c r="V591" s="150" t="e">
        <f t="shared" si="118"/>
        <v>#VALUE!</v>
      </c>
      <c r="W591">
        <v>4.79</v>
      </c>
      <c r="X591" s="153" t="e">
        <f t="shared" si="119"/>
        <v>#VALUE!</v>
      </c>
      <c r="Y591">
        <v>4.79</v>
      </c>
      <c r="Z591" s="150" t="e">
        <f t="shared" si="120"/>
        <v>#VALUE!</v>
      </c>
      <c r="AA591">
        <v>4.79</v>
      </c>
      <c r="AB591" s="150" t="e">
        <f t="shared" si="121"/>
        <v>#VALUE!</v>
      </c>
      <c r="AC591">
        <v>4.79</v>
      </c>
      <c r="AD591" s="150" t="e">
        <f t="shared" si="122"/>
        <v>#VALUE!</v>
      </c>
      <c r="AE591">
        <v>4.79</v>
      </c>
    </row>
    <row r="592" spans="12:31" ht="15" x14ac:dyDescent="0.2">
      <c r="L592" s="150" t="e">
        <f t="shared" si="113"/>
        <v>#VALUE!</v>
      </c>
      <c r="M592">
        <v>4.8</v>
      </c>
      <c r="N592" s="150" t="e">
        <f t="shared" si="114"/>
        <v>#VALUE!</v>
      </c>
      <c r="O592">
        <v>4.8</v>
      </c>
      <c r="P592" s="150" t="e">
        <f t="shared" si="115"/>
        <v>#VALUE!</v>
      </c>
      <c r="Q592">
        <v>4.8</v>
      </c>
      <c r="R592" s="150" t="e">
        <f t="shared" si="116"/>
        <v>#VALUE!</v>
      </c>
      <c r="S592">
        <v>4.8</v>
      </c>
      <c r="T592" s="150" t="e">
        <f t="shared" si="117"/>
        <v>#VALUE!</v>
      </c>
      <c r="U592">
        <v>4.8</v>
      </c>
      <c r="V592" s="150" t="e">
        <f t="shared" si="118"/>
        <v>#VALUE!</v>
      </c>
      <c r="W592">
        <v>4.8</v>
      </c>
      <c r="X592" s="153" t="e">
        <f t="shared" si="119"/>
        <v>#VALUE!</v>
      </c>
      <c r="Y592">
        <v>4.8</v>
      </c>
      <c r="Z592" s="150" t="e">
        <f t="shared" si="120"/>
        <v>#VALUE!</v>
      </c>
      <c r="AA592">
        <v>4.8</v>
      </c>
      <c r="AB592" s="150" t="e">
        <f t="shared" si="121"/>
        <v>#VALUE!</v>
      </c>
      <c r="AC592">
        <v>4.8</v>
      </c>
      <c r="AD592" s="150" t="e">
        <f t="shared" si="122"/>
        <v>#VALUE!</v>
      </c>
      <c r="AE592">
        <v>4.8</v>
      </c>
    </row>
    <row r="593" spans="12:31" ht="15" x14ac:dyDescent="0.2">
      <c r="L593" s="150" t="e">
        <f t="shared" si="113"/>
        <v>#VALUE!</v>
      </c>
      <c r="M593">
        <v>4.8099999999999996</v>
      </c>
      <c r="N593" s="150" t="e">
        <f t="shared" si="114"/>
        <v>#VALUE!</v>
      </c>
      <c r="O593">
        <v>4.8099999999999996</v>
      </c>
      <c r="P593" s="150" t="e">
        <f t="shared" si="115"/>
        <v>#VALUE!</v>
      </c>
      <c r="Q593">
        <v>4.8099999999999996</v>
      </c>
      <c r="R593" s="150" t="e">
        <f t="shared" si="116"/>
        <v>#VALUE!</v>
      </c>
      <c r="S593">
        <v>4.8099999999999996</v>
      </c>
      <c r="T593" s="150" t="e">
        <f t="shared" si="117"/>
        <v>#VALUE!</v>
      </c>
      <c r="U593">
        <v>4.8099999999999996</v>
      </c>
      <c r="V593" s="150" t="e">
        <f t="shared" si="118"/>
        <v>#VALUE!</v>
      </c>
      <c r="W593">
        <v>4.8099999999999996</v>
      </c>
      <c r="X593" s="153" t="e">
        <f t="shared" si="119"/>
        <v>#VALUE!</v>
      </c>
      <c r="Y593">
        <v>4.8099999999999996</v>
      </c>
      <c r="Z593" s="150" t="e">
        <f t="shared" si="120"/>
        <v>#VALUE!</v>
      </c>
      <c r="AA593">
        <v>4.8099999999999996</v>
      </c>
      <c r="AB593" s="150" t="e">
        <f t="shared" si="121"/>
        <v>#VALUE!</v>
      </c>
      <c r="AC593">
        <v>4.8099999999999996</v>
      </c>
      <c r="AD593" s="150" t="e">
        <f t="shared" si="122"/>
        <v>#VALUE!</v>
      </c>
      <c r="AE593">
        <v>4.8099999999999996</v>
      </c>
    </row>
    <row r="594" spans="12:31" ht="15" x14ac:dyDescent="0.2">
      <c r="L594" s="150" t="e">
        <f t="shared" si="113"/>
        <v>#VALUE!</v>
      </c>
      <c r="M594">
        <v>4.82</v>
      </c>
      <c r="N594" s="150" t="e">
        <f t="shared" si="114"/>
        <v>#VALUE!</v>
      </c>
      <c r="O594">
        <v>4.82</v>
      </c>
      <c r="P594" s="150" t="e">
        <f t="shared" si="115"/>
        <v>#VALUE!</v>
      </c>
      <c r="Q594">
        <v>4.82</v>
      </c>
      <c r="R594" s="150" t="e">
        <f t="shared" si="116"/>
        <v>#VALUE!</v>
      </c>
      <c r="S594">
        <v>4.82</v>
      </c>
      <c r="T594" s="150" t="e">
        <f t="shared" si="117"/>
        <v>#VALUE!</v>
      </c>
      <c r="U594">
        <v>4.82</v>
      </c>
      <c r="V594" s="150" t="e">
        <f t="shared" si="118"/>
        <v>#VALUE!</v>
      </c>
      <c r="W594">
        <v>4.82</v>
      </c>
      <c r="X594" s="153" t="e">
        <f t="shared" si="119"/>
        <v>#VALUE!</v>
      </c>
      <c r="Y594">
        <v>4.82</v>
      </c>
      <c r="Z594" s="150" t="e">
        <f t="shared" si="120"/>
        <v>#VALUE!</v>
      </c>
      <c r="AA594">
        <v>4.82</v>
      </c>
      <c r="AB594" s="150" t="e">
        <f t="shared" si="121"/>
        <v>#VALUE!</v>
      </c>
      <c r="AC594">
        <v>4.82</v>
      </c>
      <c r="AD594" s="150" t="e">
        <f t="shared" si="122"/>
        <v>#VALUE!</v>
      </c>
      <c r="AE594">
        <v>4.82</v>
      </c>
    </row>
    <row r="595" spans="12:31" ht="15" x14ac:dyDescent="0.2">
      <c r="L595" s="150" t="e">
        <f t="shared" si="113"/>
        <v>#VALUE!</v>
      </c>
      <c r="M595">
        <v>4.83</v>
      </c>
      <c r="N595" s="150" t="e">
        <f t="shared" si="114"/>
        <v>#VALUE!</v>
      </c>
      <c r="O595">
        <v>4.83</v>
      </c>
      <c r="P595" s="150" t="e">
        <f t="shared" si="115"/>
        <v>#VALUE!</v>
      </c>
      <c r="Q595">
        <v>4.83</v>
      </c>
      <c r="R595" s="150" t="e">
        <f t="shared" si="116"/>
        <v>#VALUE!</v>
      </c>
      <c r="S595">
        <v>4.83</v>
      </c>
      <c r="T595" s="150" t="e">
        <f t="shared" si="117"/>
        <v>#VALUE!</v>
      </c>
      <c r="U595">
        <v>4.83</v>
      </c>
      <c r="V595" s="150" t="e">
        <f t="shared" si="118"/>
        <v>#VALUE!</v>
      </c>
      <c r="W595">
        <v>4.83</v>
      </c>
      <c r="X595" s="153" t="e">
        <f t="shared" si="119"/>
        <v>#VALUE!</v>
      </c>
      <c r="Y595">
        <v>4.83</v>
      </c>
      <c r="Z595" s="150" t="e">
        <f t="shared" si="120"/>
        <v>#VALUE!</v>
      </c>
      <c r="AA595">
        <v>4.83</v>
      </c>
      <c r="AB595" s="150" t="e">
        <f t="shared" si="121"/>
        <v>#VALUE!</v>
      </c>
      <c r="AC595">
        <v>4.83</v>
      </c>
      <c r="AD595" s="150" t="e">
        <f t="shared" si="122"/>
        <v>#VALUE!</v>
      </c>
      <c r="AE595">
        <v>4.83</v>
      </c>
    </row>
    <row r="596" spans="12:31" ht="15" x14ac:dyDescent="0.2">
      <c r="L596" s="150" t="e">
        <f t="shared" si="113"/>
        <v>#VALUE!</v>
      </c>
      <c r="M596">
        <v>4.84</v>
      </c>
      <c r="N596" s="150" t="e">
        <f t="shared" si="114"/>
        <v>#VALUE!</v>
      </c>
      <c r="O596">
        <v>4.84</v>
      </c>
      <c r="P596" s="150" t="e">
        <f t="shared" si="115"/>
        <v>#VALUE!</v>
      </c>
      <c r="Q596">
        <v>4.84</v>
      </c>
      <c r="R596" s="150" t="e">
        <f t="shared" si="116"/>
        <v>#VALUE!</v>
      </c>
      <c r="S596">
        <v>4.84</v>
      </c>
      <c r="T596" s="150" t="e">
        <f t="shared" si="117"/>
        <v>#VALUE!</v>
      </c>
      <c r="U596">
        <v>4.84</v>
      </c>
      <c r="V596" s="150" t="e">
        <f t="shared" si="118"/>
        <v>#VALUE!</v>
      </c>
      <c r="W596">
        <v>4.84</v>
      </c>
      <c r="X596" s="153" t="e">
        <f t="shared" si="119"/>
        <v>#VALUE!</v>
      </c>
      <c r="Y596">
        <v>4.84</v>
      </c>
      <c r="Z596" s="150" t="e">
        <f t="shared" si="120"/>
        <v>#VALUE!</v>
      </c>
      <c r="AA596">
        <v>4.84</v>
      </c>
      <c r="AB596" s="150" t="e">
        <f t="shared" si="121"/>
        <v>#VALUE!</v>
      </c>
      <c r="AC596">
        <v>4.84</v>
      </c>
      <c r="AD596" s="150" t="e">
        <f t="shared" si="122"/>
        <v>#VALUE!</v>
      </c>
      <c r="AE596">
        <v>4.84</v>
      </c>
    </row>
    <row r="597" spans="12:31" ht="15" x14ac:dyDescent="0.2">
      <c r="L597" s="150" t="e">
        <f t="shared" si="113"/>
        <v>#VALUE!</v>
      </c>
      <c r="M597">
        <v>4.8499999999999996</v>
      </c>
      <c r="N597" s="150" t="e">
        <f t="shared" si="114"/>
        <v>#VALUE!</v>
      </c>
      <c r="O597">
        <v>4.8499999999999996</v>
      </c>
      <c r="P597" s="150" t="e">
        <f t="shared" si="115"/>
        <v>#VALUE!</v>
      </c>
      <c r="Q597">
        <v>4.8499999999999996</v>
      </c>
      <c r="R597" s="150" t="e">
        <f t="shared" si="116"/>
        <v>#VALUE!</v>
      </c>
      <c r="S597">
        <v>4.8499999999999996</v>
      </c>
      <c r="T597" s="150" t="e">
        <f t="shared" si="117"/>
        <v>#VALUE!</v>
      </c>
      <c r="U597">
        <v>4.8499999999999996</v>
      </c>
      <c r="V597" s="150" t="e">
        <f t="shared" si="118"/>
        <v>#VALUE!</v>
      </c>
      <c r="W597">
        <v>4.8499999999999996</v>
      </c>
      <c r="X597" s="153" t="e">
        <f t="shared" si="119"/>
        <v>#VALUE!</v>
      </c>
      <c r="Y597">
        <v>4.8499999999999996</v>
      </c>
      <c r="Z597" s="150" t="e">
        <f t="shared" si="120"/>
        <v>#VALUE!</v>
      </c>
      <c r="AA597">
        <v>4.8499999999999996</v>
      </c>
      <c r="AB597" s="150" t="e">
        <f t="shared" si="121"/>
        <v>#VALUE!</v>
      </c>
      <c r="AC597">
        <v>4.8499999999999996</v>
      </c>
      <c r="AD597" s="150" t="e">
        <f t="shared" si="122"/>
        <v>#VALUE!</v>
      </c>
      <c r="AE597">
        <v>4.8499999999999996</v>
      </c>
    </row>
    <row r="598" spans="12:31" ht="15" x14ac:dyDescent="0.2">
      <c r="L598" s="150" t="e">
        <f t="shared" si="113"/>
        <v>#VALUE!</v>
      </c>
      <c r="M598">
        <v>4.8600000000000003</v>
      </c>
      <c r="N598" s="150" t="e">
        <f t="shared" si="114"/>
        <v>#VALUE!</v>
      </c>
      <c r="O598">
        <v>4.8600000000000003</v>
      </c>
      <c r="P598" s="150" t="e">
        <f t="shared" si="115"/>
        <v>#VALUE!</v>
      </c>
      <c r="Q598">
        <v>4.8600000000000003</v>
      </c>
      <c r="R598" s="150" t="e">
        <f t="shared" si="116"/>
        <v>#VALUE!</v>
      </c>
      <c r="S598">
        <v>4.8600000000000003</v>
      </c>
      <c r="T598" s="150" t="e">
        <f t="shared" si="117"/>
        <v>#VALUE!</v>
      </c>
      <c r="U598">
        <v>4.8600000000000003</v>
      </c>
      <c r="V598" s="150" t="e">
        <f t="shared" si="118"/>
        <v>#VALUE!</v>
      </c>
      <c r="W598">
        <v>4.8600000000000003</v>
      </c>
      <c r="X598" s="153" t="e">
        <f t="shared" si="119"/>
        <v>#VALUE!</v>
      </c>
      <c r="Y598">
        <v>4.8600000000000003</v>
      </c>
      <c r="Z598" s="150" t="e">
        <f t="shared" si="120"/>
        <v>#VALUE!</v>
      </c>
      <c r="AA598">
        <v>4.8600000000000003</v>
      </c>
      <c r="AB598" s="150" t="e">
        <f t="shared" si="121"/>
        <v>#VALUE!</v>
      </c>
      <c r="AC598">
        <v>4.8600000000000003</v>
      </c>
      <c r="AD598" s="150" t="e">
        <f t="shared" si="122"/>
        <v>#VALUE!</v>
      </c>
      <c r="AE598">
        <v>4.8600000000000003</v>
      </c>
    </row>
    <row r="599" spans="12:31" ht="15" x14ac:dyDescent="0.2">
      <c r="L599" s="150" t="e">
        <f t="shared" si="113"/>
        <v>#VALUE!</v>
      </c>
      <c r="M599">
        <v>4.87</v>
      </c>
      <c r="N599" s="150" t="e">
        <f t="shared" si="114"/>
        <v>#VALUE!</v>
      </c>
      <c r="O599">
        <v>4.87</v>
      </c>
      <c r="P599" s="150" t="e">
        <f t="shared" si="115"/>
        <v>#VALUE!</v>
      </c>
      <c r="Q599">
        <v>4.87</v>
      </c>
      <c r="R599" s="150" t="e">
        <f t="shared" si="116"/>
        <v>#VALUE!</v>
      </c>
      <c r="S599">
        <v>4.87</v>
      </c>
      <c r="T599" s="150" t="e">
        <f t="shared" si="117"/>
        <v>#VALUE!</v>
      </c>
      <c r="U599">
        <v>4.87</v>
      </c>
      <c r="V599" s="150" t="e">
        <f t="shared" si="118"/>
        <v>#VALUE!</v>
      </c>
      <c r="W599">
        <v>4.87</v>
      </c>
      <c r="X599" s="153" t="e">
        <f t="shared" si="119"/>
        <v>#VALUE!</v>
      </c>
      <c r="Y599">
        <v>4.87</v>
      </c>
      <c r="Z599" s="150" t="e">
        <f t="shared" si="120"/>
        <v>#VALUE!</v>
      </c>
      <c r="AA599">
        <v>4.87</v>
      </c>
      <c r="AB599" s="150" t="e">
        <f t="shared" si="121"/>
        <v>#VALUE!</v>
      </c>
      <c r="AC599">
        <v>4.87</v>
      </c>
      <c r="AD599" s="150" t="e">
        <f t="shared" si="122"/>
        <v>#VALUE!</v>
      </c>
      <c r="AE599">
        <v>4.87</v>
      </c>
    </row>
    <row r="600" spans="12:31" ht="15" x14ac:dyDescent="0.2">
      <c r="L600" s="150" t="e">
        <f t="shared" si="113"/>
        <v>#VALUE!</v>
      </c>
      <c r="M600">
        <v>4.88</v>
      </c>
      <c r="N600" s="150" t="e">
        <f t="shared" si="114"/>
        <v>#VALUE!</v>
      </c>
      <c r="O600">
        <v>4.88</v>
      </c>
      <c r="P600" s="150" t="e">
        <f t="shared" si="115"/>
        <v>#VALUE!</v>
      </c>
      <c r="Q600">
        <v>4.88</v>
      </c>
      <c r="R600" s="150" t="e">
        <f t="shared" si="116"/>
        <v>#VALUE!</v>
      </c>
      <c r="S600">
        <v>4.88</v>
      </c>
      <c r="T600" s="150" t="e">
        <f t="shared" si="117"/>
        <v>#VALUE!</v>
      </c>
      <c r="U600">
        <v>4.88</v>
      </c>
      <c r="V600" s="150" t="e">
        <f t="shared" si="118"/>
        <v>#VALUE!</v>
      </c>
      <c r="W600">
        <v>4.88</v>
      </c>
      <c r="X600" s="153" t="e">
        <f t="shared" si="119"/>
        <v>#VALUE!</v>
      </c>
      <c r="Y600">
        <v>4.88</v>
      </c>
      <c r="Z600" s="150" t="e">
        <f t="shared" si="120"/>
        <v>#VALUE!</v>
      </c>
      <c r="AA600">
        <v>4.88</v>
      </c>
      <c r="AB600" s="150" t="e">
        <f t="shared" si="121"/>
        <v>#VALUE!</v>
      </c>
      <c r="AC600">
        <v>4.88</v>
      </c>
      <c r="AD600" s="150" t="e">
        <f t="shared" si="122"/>
        <v>#VALUE!</v>
      </c>
      <c r="AE600">
        <v>4.88</v>
      </c>
    </row>
    <row r="601" spans="12:31" ht="15" x14ac:dyDescent="0.2">
      <c r="L601" s="150" t="e">
        <f t="shared" si="113"/>
        <v>#VALUE!</v>
      </c>
      <c r="M601">
        <v>4.8899999999999997</v>
      </c>
      <c r="N601" s="150" t="e">
        <f t="shared" si="114"/>
        <v>#VALUE!</v>
      </c>
      <c r="O601">
        <v>4.8899999999999997</v>
      </c>
      <c r="P601" s="150" t="e">
        <f t="shared" si="115"/>
        <v>#VALUE!</v>
      </c>
      <c r="Q601">
        <v>4.8899999999999997</v>
      </c>
      <c r="R601" s="150" t="e">
        <f t="shared" si="116"/>
        <v>#VALUE!</v>
      </c>
      <c r="S601">
        <v>4.8899999999999997</v>
      </c>
      <c r="T601" s="150" t="e">
        <f t="shared" si="117"/>
        <v>#VALUE!</v>
      </c>
      <c r="U601">
        <v>4.8899999999999997</v>
      </c>
      <c r="V601" s="150" t="e">
        <f t="shared" si="118"/>
        <v>#VALUE!</v>
      </c>
      <c r="W601">
        <v>4.8899999999999997</v>
      </c>
      <c r="X601" s="153" t="e">
        <f t="shared" si="119"/>
        <v>#VALUE!</v>
      </c>
      <c r="Y601">
        <v>4.8899999999999997</v>
      </c>
      <c r="Z601" s="150" t="e">
        <f t="shared" si="120"/>
        <v>#VALUE!</v>
      </c>
      <c r="AA601">
        <v>4.8899999999999997</v>
      </c>
      <c r="AB601" s="150" t="e">
        <f t="shared" si="121"/>
        <v>#VALUE!</v>
      </c>
      <c r="AC601">
        <v>4.8899999999999997</v>
      </c>
      <c r="AD601" s="150" t="e">
        <f t="shared" si="122"/>
        <v>#VALUE!</v>
      </c>
      <c r="AE601">
        <v>4.8899999999999997</v>
      </c>
    </row>
    <row r="602" spans="12:31" ht="15" x14ac:dyDescent="0.2">
      <c r="L602" s="150" t="e">
        <f t="shared" si="113"/>
        <v>#VALUE!</v>
      </c>
      <c r="M602">
        <v>4.9000000000000004</v>
      </c>
      <c r="N602" s="150" t="e">
        <f t="shared" si="114"/>
        <v>#VALUE!</v>
      </c>
      <c r="O602">
        <v>4.9000000000000004</v>
      </c>
      <c r="P602" s="150" t="e">
        <f t="shared" si="115"/>
        <v>#VALUE!</v>
      </c>
      <c r="Q602">
        <v>4.9000000000000004</v>
      </c>
      <c r="R602" s="150" t="e">
        <f t="shared" si="116"/>
        <v>#VALUE!</v>
      </c>
      <c r="S602">
        <v>4.9000000000000004</v>
      </c>
      <c r="T602" s="150" t="e">
        <f t="shared" si="117"/>
        <v>#VALUE!</v>
      </c>
      <c r="U602">
        <v>4.9000000000000004</v>
      </c>
      <c r="V602" s="150" t="e">
        <f t="shared" si="118"/>
        <v>#VALUE!</v>
      </c>
      <c r="W602">
        <v>4.9000000000000004</v>
      </c>
      <c r="X602" s="153" t="e">
        <f t="shared" si="119"/>
        <v>#VALUE!</v>
      </c>
      <c r="Y602">
        <v>4.9000000000000004</v>
      </c>
      <c r="Z602" s="150" t="e">
        <f t="shared" si="120"/>
        <v>#VALUE!</v>
      </c>
      <c r="AA602">
        <v>4.9000000000000004</v>
      </c>
      <c r="AB602" s="150" t="e">
        <f t="shared" si="121"/>
        <v>#VALUE!</v>
      </c>
      <c r="AC602">
        <v>4.9000000000000004</v>
      </c>
      <c r="AD602" s="150" t="e">
        <f t="shared" si="122"/>
        <v>#VALUE!</v>
      </c>
      <c r="AE602">
        <v>4.9000000000000004</v>
      </c>
    </row>
    <row r="603" spans="12:31" ht="15" x14ac:dyDescent="0.2">
      <c r="L603" s="150" t="e">
        <f t="shared" si="113"/>
        <v>#VALUE!</v>
      </c>
      <c r="M603">
        <v>4.91</v>
      </c>
      <c r="N603" s="150" t="e">
        <f t="shared" si="114"/>
        <v>#VALUE!</v>
      </c>
      <c r="O603">
        <v>4.91</v>
      </c>
      <c r="P603" s="150" t="e">
        <f t="shared" si="115"/>
        <v>#VALUE!</v>
      </c>
      <c r="Q603">
        <v>4.91</v>
      </c>
      <c r="R603" s="150" t="e">
        <f t="shared" si="116"/>
        <v>#VALUE!</v>
      </c>
      <c r="S603">
        <v>4.91</v>
      </c>
      <c r="T603" s="150" t="e">
        <f t="shared" si="117"/>
        <v>#VALUE!</v>
      </c>
      <c r="U603">
        <v>4.91</v>
      </c>
      <c r="V603" s="150" t="e">
        <f t="shared" si="118"/>
        <v>#VALUE!</v>
      </c>
      <c r="W603">
        <v>4.91</v>
      </c>
      <c r="X603" s="153" t="e">
        <f t="shared" si="119"/>
        <v>#VALUE!</v>
      </c>
      <c r="Y603">
        <v>4.91</v>
      </c>
      <c r="Z603" s="150" t="e">
        <f t="shared" si="120"/>
        <v>#VALUE!</v>
      </c>
      <c r="AA603">
        <v>4.91</v>
      </c>
      <c r="AB603" s="150" t="e">
        <f t="shared" si="121"/>
        <v>#VALUE!</v>
      </c>
      <c r="AC603">
        <v>4.91</v>
      </c>
      <c r="AD603" s="150" t="e">
        <f t="shared" si="122"/>
        <v>#VALUE!</v>
      </c>
      <c r="AE603">
        <v>4.91</v>
      </c>
    </row>
    <row r="604" spans="12:31" ht="15" x14ac:dyDescent="0.2">
      <c r="L604" s="150" t="e">
        <f t="shared" si="113"/>
        <v>#VALUE!</v>
      </c>
      <c r="M604">
        <v>4.92</v>
      </c>
      <c r="N604" s="150" t="e">
        <f t="shared" si="114"/>
        <v>#VALUE!</v>
      </c>
      <c r="O604">
        <v>4.92</v>
      </c>
      <c r="P604" s="150" t="e">
        <f t="shared" si="115"/>
        <v>#VALUE!</v>
      </c>
      <c r="Q604">
        <v>4.92</v>
      </c>
      <c r="R604" s="150" t="e">
        <f t="shared" si="116"/>
        <v>#VALUE!</v>
      </c>
      <c r="S604">
        <v>4.92</v>
      </c>
      <c r="T604" s="150" t="e">
        <f t="shared" si="117"/>
        <v>#VALUE!</v>
      </c>
      <c r="U604">
        <v>4.92</v>
      </c>
      <c r="V604" s="150" t="e">
        <f t="shared" si="118"/>
        <v>#VALUE!</v>
      </c>
      <c r="W604">
        <v>4.92</v>
      </c>
      <c r="X604" s="153" t="e">
        <f t="shared" si="119"/>
        <v>#VALUE!</v>
      </c>
      <c r="Y604">
        <v>4.92</v>
      </c>
      <c r="Z604" s="150" t="e">
        <f t="shared" si="120"/>
        <v>#VALUE!</v>
      </c>
      <c r="AA604">
        <v>4.92</v>
      </c>
      <c r="AB604" s="150" t="e">
        <f t="shared" si="121"/>
        <v>#VALUE!</v>
      </c>
      <c r="AC604">
        <v>4.92</v>
      </c>
      <c r="AD604" s="150" t="e">
        <f t="shared" si="122"/>
        <v>#VALUE!</v>
      </c>
      <c r="AE604">
        <v>4.92</v>
      </c>
    </row>
    <row r="605" spans="12:31" ht="15" x14ac:dyDescent="0.2">
      <c r="L605" s="150" t="e">
        <f t="shared" si="113"/>
        <v>#VALUE!</v>
      </c>
      <c r="M605">
        <v>4.93</v>
      </c>
      <c r="N605" s="150" t="e">
        <f t="shared" si="114"/>
        <v>#VALUE!</v>
      </c>
      <c r="O605">
        <v>4.93</v>
      </c>
      <c r="P605" s="150" t="e">
        <f t="shared" si="115"/>
        <v>#VALUE!</v>
      </c>
      <c r="Q605">
        <v>4.93</v>
      </c>
      <c r="R605" s="150" t="e">
        <f t="shared" si="116"/>
        <v>#VALUE!</v>
      </c>
      <c r="S605">
        <v>4.93</v>
      </c>
      <c r="T605" s="150" t="e">
        <f t="shared" si="117"/>
        <v>#VALUE!</v>
      </c>
      <c r="U605">
        <v>4.93</v>
      </c>
      <c r="V605" s="150" t="e">
        <f t="shared" si="118"/>
        <v>#VALUE!</v>
      </c>
      <c r="W605">
        <v>4.93</v>
      </c>
      <c r="X605" s="153" t="e">
        <f t="shared" si="119"/>
        <v>#VALUE!</v>
      </c>
      <c r="Y605">
        <v>4.93</v>
      </c>
      <c r="Z605" s="150" t="e">
        <f t="shared" si="120"/>
        <v>#VALUE!</v>
      </c>
      <c r="AA605">
        <v>4.93</v>
      </c>
      <c r="AB605" s="150" t="e">
        <f t="shared" si="121"/>
        <v>#VALUE!</v>
      </c>
      <c r="AC605">
        <v>4.93</v>
      </c>
      <c r="AD605" s="150" t="e">
        <f t="shared" si="122"/>
        <v>#VALUE!</v>
      </c>
      <c r="AE605">
        <v>4.93</v>
      </c>
    </row>
    <row r="606" spans="12:31" ht="15" x14ac:dyDescent="0.2">
      <c r="L606" s="150" t="e">
        <f t="shared" si="113"/>
        <v>#VALUE!</v>
      </c>
      <c r="M606">
        <v>4.9400000000000004</v>
      </c>
      <c r="N606" s="150" t="e">
        <f t="shared" si="114"/>
        <v>#VALUE!</v>
      </c>
      <c r="O606">
        <v>4.9400000000000004</v>
      </c>
      <c r="P606" s="150" t="e">
        <f t="shared" si="115"/>
        <v>#VALUE!</v>
      </c>
      <c r="Q606">
        <v>4.9400000000000004</v>
      </c>
      <c r="R606" s="150" t="e">
        <f t="shared" si="116"/>
        <v>#VALUE!</v>
      </c>
      <c r="S606">
        <v>4.9400000000000004</v>
      </c>
      <c r="T606" s="150" t="e">
        <f t="shared" si="117"/>
        <v>#VALUE!</v>
      </c>
      <c r="U606">
        <v>4.9400000000000004</v>
      </c>
      <c r="V606" s="150" t="e">
        <f t="shared" si="118"/>
        <v>#VALUE!</v>
      </c>
      <c r="W606">
        <v>4.9400000000000004</v>
      </c>
      <c r="X606" s="153" t="e">
        <f t="shared" si="119"/>
        <v>#VALUE!</v>
      </c>
      <c r="Y606">
        <v>4.9400000000000004</v>
      </c>
      <c r="Z606" s="150" t="e">
        <f t="shared" si="120"/>
        <v>#VALUE!</v>
      </c>
      <c r="AA606">
        <v>4.9400000000000004</v>
      </c>
      <c r="AB606" s="150" t="e">
        <f t="shared" si="121"/>
        <v>#VALUE!</v>
      </c>
      <c r="AC606">
        <v>4.9400000000000004</v>
      </c>
      <c r="AD606" s="150" t="e">
        <f t="shared" si="122"/>
        <v>#VALUE!</v>
      </c>
      <c r="AE606">
        <v>4.9400000000000004</v>
      </c>
    </row>
    <row r="607" spans="12:31" ht="15" x14ac:dyDescent="0.2">
      <c r="L607" s="150" t="e">
        <f t="shared" si="113"/>
        <v>#VALUE!</v>
      </c>
      <c r="M607">
        <v>4.95</v>
      </c>
      <c r="N607" s="150" t="e">
        <f t="shared" si="114"/>
        <v>#VALUE!</v>
      </c>
      <c r="O607">
        <v>4.95</v>
      </c>
      <c r="P607" s="150" t="e">
        <f t="shared" si="115"/>
        <v>#VALUE!</v>
      </c>
      <c r="Q607">
        <v>4.95</v>
      </c>
      <c r="R607" s="150" t="e">
        <f t="shared" si="116"/>
        <v>#VALUE!</v>
      </c>
      <c r="S607">
        <v>4.95</v>
      </c>
      <c r="T607" s="150" t="e">
        <f t="shared" si="117"/>
        <v>#VALUE!</v>
      </c>
      <c r="U607">
        <v>4.95</v>
      </c>
      <c r="V607" s="150" t="e">
        <f t="shared" si="118"/>
        <v>#VALUE!</v>
      </c>
      <c r="W607">
        <v>4.95</v>
      </c>
      <c r="X607" s="153" t="e">
        <f t="shared" si="119"/>
        <v>#VALUE!</v>
      </c>
      <c r="Y607">
        <v>4.95</v>
      </c>
      <c r="Z607" s="150" t="e">
        <f t="shared" si="120"/>
        <v>#VALUE!</v>
      </c>
      <c r="AA607">
        <v>4.95</v>
      </c>
      <c r="AB607" s="150" t="e">
        <f t="shared" si="121"/>
        <v>#VALUE!</v>
      </c>
      <c r="AC607">
        <v>4.95</v>
      </c>
      <c r="AD607" s="150" t="e">
        <f t="shared" si="122"/>
        <v>#VALUE!</v>
      </c>
      <c r="AE607">
        <v>4.95</v>
      </c>
    </row>
    <row r="608" spans="12:31" ht="15" x14ac:dyDescent="0.2">
      <c r="L608" s="150" t="e">
        <f t="shared" si="113"/>
        <v>#VALUE!</v>
      </c>
      <c r="M608">
        <v>4.96</v>
      </c>
      <c r="N608" s="150" t="e">
        <f t="shared" si="114"/>
        <v>#VALUE!</v>
      </c>
      <c r="O608">
        <v>4.96</v>
      </c>
      <c r="P608" s="150" t="e">
        <f t="shared" si="115"/>
        <v>#VALUE!</v>
      </c>
      <c r="Q608">
        <v>4.96</v>
      </c>
      <c r="R608" s="150" t="e">
        <f t="shared" si="116"/>
        <v>#VALUE!</v>
      </c>
      <c r="S608">
        <v>4.96</v>
      </c>
      <c r="T608" s="150" t="e">
        <f t="shared" si="117"/>
        <v>#VALUE!</v>
      </c>
      <c r="U608">
        <v>4.96</v>
      </c>
      <c r="V608" s="150" t="e">
        <f t="shared" si="118"/>
        <v>#VALUE!</v>
      </c>
      <c r="W608">
        <v>4.96</v>
      </c>
      <c r="X608" s="153" t="e">
        <f t="shared" si="119"/>
        <v>#VALUE!</v>
      </c>
      <c r="Y608">
        <v>4.96</v>
      </c>
      <c r="Z608" s="150" t="e">
        <f t="shared" si="120"/>
        <v>#VALUE!</v>
      </c>
      <c r="AA608">
        <v>4.96</v>
      </c>
      <c r="AB608" s="150" t="e">
        <f t="shared" si="121"/>
        <v>#VALUE!</v>
      </c>
      <c r="AC608">
        <v>4.96</v>
      </c>
      <c r="AD608" s="150" t="e">
        <f t="shared" si="122"/>
        <v>#VALUE!</v>
      </c>
      <c r="AE608">
        <v>4.96</v>
      </c>
    </row>
    <row r="609" spans="12:31" ht="15" x14ac:dyDescent="0.2">
      <c r="L609" s="150" t="e">
        <f t="shared" si="113"/>
        <v>#VALUE!</v>
      </c>
      <c r="M609">
        <v>4.97</v>
      </c>
      <c r="N609" s="150" t="e">
        <f t="shared" si="114"/>
        <v>#VALUE!</v>
      </c>
      <c r="O609">
        <v>4.97</v>
      </c>
      <c r="P609" s="150" t="e">
        <f t="shared" si="115"/>
        <v>#VALUE!</v>
      </c>
      <c r="Q609">
        <v>4.97</v>
      </c>
      <c r="R609" s="150" t="e">
        <f t="shared" si="116"/>
        <v>#VALUE!</v>
      </c>
      <c r="S609">
        <v>4.97</v>
      </c>
      <c r="T609" s="150" t="e">
        <f t="shared" si="117"/>
        <v>#VALUE!</v>
      </c>
      <c r="U609">
        <v>4.97</v>
      </c>
      <c r="V609" s="150" t="e">
        <f t="shared" si="118"/>
        <v>#VALUE!</v>
      </c>
      <c r="W609">
        <v>4.97</v>
      </c>
      <c r="X609" s="153" t="e">
        <f t="shared" si="119"/>
        <v>#VALUE!</v>
      </c>
      <c r="Y609">
        <v>4.97</v>
      </c>
      <c r="Z609" s="150" t="e">
        <f t="shared" si="120"/>
        <v>#VALUE!</v>
      </c>
      <c r="AA609">
        <v>4.97</v>
      </c>
      <c r="AB609" s="150" t="e">
        <f t="shared" si="121"/>
        <v>#VALUE!</v>
      </c>
      <c r="AC609">
        <v>4.97</v>
      </c>
      <c r="AD609" s="150" t="e">
        <f t="shared" si="122"/>
        <v>#VALUE!</v>
      </c>
      <c r="AE609">
        <v>4.97</v>
      </c>
    </row>
    <row r="610" spans="12:31" ht="15" x14ac:dyDescent="0.2">
      <c r="L610" s="150" t="e">
        <f t="shared" si="113"/>
        <v>#VALUE!</v>
      </c>
      <c r="M610">
        <v>4.9800000000000004</v>
      </c>
      <c r="N610" s="150" t="e">
        <f t="shared" si="114"/>
        <v>#VALUE!</v>
      </c>
      <c r="O610">
        <v>4.9800000000000004</v>
      </c>
      <c r="P610" s="150" t="e">
        <f t="shared" si="115"/>
        <v>#VALUE!</v>
      </c>
      <c r="Q610">
        <v>4.9800000000000004</v>
      </c>
      <c r="R610" s="150" t="e">
        <f t="shared" si="116"/>
        <v>#VALUE!</v>
      </c>
      <c r="S610">
        <v>4.9800000000000004</v>
      </c>
      <c r="T610" s="150" t="e">
        <f t="shared" si="117"/>
        <v>#VALUE!</v>
      </c>
      <c r="U610">
        <v>4.9800000000000004</v>
      </c>
      <c r="V610" s="150" t="e">
        <f t="shared" si="118"/>
        <v>#VALUE!</v>
      </c>
      <c r="W610">
        <v>4.9800000000000004</v>
      </c>
      <c r="X610" s="153" t="e">
        <f t="shared" si="119"/>
        <v>#VALUE!</v>
      </c>
      <c r="Y610">
        <v>4.9800000000000004</v>
      </c>
      <c r="Z610" s="150" t="e">
        <f t="shared" si="120"/>
        <v>#VALUE!</v>
      </c>
      <c r="AA610">
        <v>4.9800000000000004</v>
      </c>
      <c r="AB610" s="150" t="e">
        <f t="shared" si="121"/>
        <v>#VALUE!</v>
      </c>
      <c r="AC610">
        <v>4.9800000000000004</v>
      </c>
      <c r="AD610" s="150" t="e">
        <f t="shared" si="122"/>
        <v>#VALUE!</v>
      </c>
      <c r="AE610">
        <v>4.9800000000000004</v>
      </c>
    </row>
    <row r="611" spans="12:31" ht="15" x14ac:dyDescent="0.2">
      <c r="L611" s="150" t="e">
        <f t="shared" si="113"/>
        <v>#VALUE!</v>
      </c>
      <c r="M611">
        <v>4.99</v>
      </c>
      <c r="N611" s="150" t="e">
        <f t="shared" si="114"/>
        <v>#VALUE!</v>
      </c>
      <c r="O611">
        <v>4.99</v>
      </c>
      <c r="P611" s="150" t="e">
        <f t="shared" si="115"/>
        <v>#VALUE!</v>
      </c>
      <c r="Q611">
        <v>4.99</v>
      </c>
      <c r="R611" s="150" t="e">
        <f t="shared" si="116"/>
        <v>#VALUE!</v>
      </c>
      <c r="S611">
        <v>4.99</v>
      </c>
      <c r="T611" s="150" t="e">
        <f t="shared" si="117"/>
        <v>#VALUE!</v>
      </c>
      <c r="U611">
        <v>4.99</v>
      </c>
      <c r="V611" s="150" t="e">
        <f t="shared" si="118"/>
        <v>#VALUE!</v>
      </c>
      <c r="W611">
        <v>4.99</v>
      </c>
      <c r="X611" s="153" t="e">
        <f t="shared" si="119"/>
        <v>#VALUE!</v>
      </c>
      <c r="Y611">
        <v>4.99</v>
      </c>
      <c r="Z611" s="150" t="e">
        <f t="shared" si="120"/>
        <v>#VALUE!</v>
      </c>
      <c r="AA611">
        <v>4.99</v>
      </c>
      <c r="AB611" s="150" t="e">
        <f t="shared" si="121"/>
        <v>#VALUE!</v>
      </c>
      <c r="AC611">
        <v>4.99</v>
      </c>
      <c r="AD611" s="150" t="e">
        <f t="shared" si="122"/>
        <v>#VALUE!</v>
      </c>
      <c r="AE611">
        <v>4.99</v>
      </c>
    </row>
    <row r="612" spans="12:31" ht="15" x14ac:dyDescent="0.2">
      <c r="L612" s="150" t="e">
        <f t="shared" si="113"/>
        <v>#VALUE!</v>
      </c>
      <c r="M612">
        <v>5</v>
      </c>
      <c r="N612" s="150" t="e">
        <f t="shared" si="114"/>
        <v>#VALUE!</v>
      </c>
      <c r="O612">
        <v>5</v>
      </c>
      <c r="P612" s="150" t="e">
        <f t="shared" si="115"/>
        <v>#VALUE!</v>
      </c>
      <c r="Q612">
        <v>5</v>
      </c>
      <c r="R612" s="150" t="e">
        <f t="shared" si="116"/>
        <v>#VALUE!</v>
      </c>
      <c r="S612">
        <v>5</v>
      </c>
      <c r="T612" s="150" t="e">
        <f t="shared" si="117"/>
        <v>#VALUE!</v>
      </c>
      <c r="U612">
        <v>5</v>
      </c>
      <c r="V612" s="150" t="e">
        <f t="shared" si="118"/>
        <v>#VALUE!</v>
      </c>
      <c r="W612">
        <v>5</v>
      </c>
      <c r="X612" s="153" t="e">
        <f t="shared" si="119"/>
        <v>#VALUE!</v>
      </c>
      <c r="Y612">
        <v>5</v>
      </c>
      <c r="Z612" s="150" t="e">
        <f t="shared" si="120"/>
        <v>#VALUE!</v>
      </c>
      <c r="AA612">
        <v>5</v>
      </c>
      <c r="AB612" s="150" t="e">
        <f t="shared" si="121"/>
        <v>#VALUE!</v>
      </c>
      <c r="AC612">
        <v>5</v>
      </c>
      <c r="AD612" s="150" t="e">
        <f t="shared" si="122"/>
        <v>#VALUE!</v>
      </c>
      <c r="AE612">
        <v>5</v>
      </c>
    </row>
    <row r="613" spans="12:31" ht="15" x14ac:dyDescent="0.2">
      <c r="L613" s="150" t="e">
        <f t="shared" si="113"/>
        <v>#VALUE!</v>
      </c>
      <c r="M613">
        <v>5.01</v>
      </c>
      <c r="N613" s="150" t="e">
        <f t="shared" si="114"/>
        <v>#VALUE!</v>
      </c>
      <c r="O613">
        <v>5.01</v>
      </c>
      <c r="P613" s="150" t="e">
        <f t="shared" si="115"/>
        <v>#VALUE!</v>
      </c>
      <c r="Q613">
        <v>5.01</v>
      </c>
      <c r="R613" s="150" t="e">
        <f t="shared" si="116"/>
        <v>#VALUE!</v>
      </c>
      <c r="S613">
        <v>5.01</v>
      </c>
      <c r="T613" s="150" t="e">
        <f t="shared" si="117"/>
        <v>#VALUE!</v>
      </c>
      <c r="U613">
        <v>5.01</v>
      </c>
      <c r="V613" s="150" t="e">
        <f t="shared" si="118"/>
        <v>#VALUE!</v>
      </c>
      <c r="W613">
        <v>5.01</v>
      </c>
      <c r="X613" s="153" t="e">
        <f t="shared" si="119"/>
        <v>#VALUE!</v>
      </c>
      <c r="Y613">
        <v>5.01</v>
      </c>
      <c r="Z613" s="150" t="e">
        <f t="shared" si="120"/>
        <v>#VALUE!</v>
      </c>
      <c r="AA613">
        <v>5.01</v>
      </c>
      <c r="AB613" s="150" t="e">
        <f t="shared" si="121"/>
        <v>#VALUE!</v>
      </c>
      <c r="AC613">
        <v>5.01</v>
      </c>
      <c r="AD613" s="150" t="e">
        <f t="shared" si="122"/>
        <v>#VALUE!</v>
      </c>
      <c r="AE613">
        <v>5.01</v>
      </c>
    </row>
    <row r="614" spans="12:31" ht="15" x14ac:dyDescent="0.2">
      <c r="L614" s="150" t="e">
        <f t="shared" si="113"/>
        <v>#VALUE!</v>
      </c>
      <c r="M614">
        <v>5.0199999999999996</v>
      </c>
      <c r="N614" s="150" t="e">
        <f t="shared" si="114"/>
        <v>#VALUE!</v>
      </c>
      <c r="O614">
        <v>5.0199999999999996</v>
      </c>
      <c r="P614" s="150" t="e">
        <f t="shared" si="115"/>
        <v>#VALUE!</v>
      </c>
      <c r="Q614">
        <v>5.0199999999999996</v>
      </c>
      <c r="R614" s="150" t="e">
        <f t="shared" si="116"/>
        <v>#VALUE!</v>
      </c>
      <c r="S614">
        <v>5.0199999999999996</v>
      </c>
      <c r="T614" s="150" t="e">
        <f t="shared" si="117"/>
        <v>#VALUE!</v>
      </c>
      <c r="U614">
        <v>5.0199999999999996</v>
      </c>
      <c r="V614" s="150" t="e">
        <f t="shared" si="118"/>
        <v>#VALUE!</v>
      </c>
      <c r="W614">
        <v>5.0199999999999996</v>
      </c>
      <c r="X614" s="153" t="e">
        <f t="shared" si="119"/>
        <v>#VALUE!</v>
      </c>
      <c r="Y614">
        <v>5.0199999999999996</v>
      </c>
      <c r="Z614" s="150" t="e">
        <f t="shared" si="120"/>
        <v>#VALUE!</v>
      </c>
      <c r="AA614">
        <v>5.0199999999999996</v>
      </c>
      <c r="AB614" s="150" t="e">
        <f t="shared" si="121"/>
        <v>#VALUE!</v>
      </c>
      <c r="AC614">
        <v>5.0199999999999996</v>
      </c>
      <c r="AD614" s="150" t="e">
        <f t="shared" si="122"/>
        <v>#VALUE!</v>
      </c>
      <c r="AE614">
        <v>5.0199999999999996</v>
      </c>
    </row>
    <row r="615" spans="12:31" ht="15" x14ac:dyDescent="0.2">
      <c r="L615" s="150" t="e">
        <f t="shared" si="113"/>
        <v>#VALUE!</v>
      </c>
      <c r="M615">
        <v>5.03</v>
      </c>
      <c r="N615" s="150" t="e">
        <f t="shared" si="114"/>
        <v>#VALUE!</v>
      </c>
      <c r="O615">
        <v>5.03</v>
      </c>
      <c r="P615" s="150" t="e">
        <f t="shared" si="115"/>
        <v>#VALUE!</v>
      </c>
      <c r="Q615">
        <v>5.03</v>
      </c>
      <c r="R615" s="150" t="e">
        <f t="shared" si="116"/>
        <v>#VALUE!</v>
      </c>
      <c r="S615">
        <v>5.03</v>
      </c>
      <c r="T615" s="150" t="e">
        <f t="shared" si="117"/>
        <v>#VALUE!</v>
      </c>
      <c r="U615">
        <v>5.03</v>
      </c>
      <c r="V615" s="150" t="e">
        <f t="shared" si="118"/>
        <v>#VALUE!</v>
      </c>
      <c r="W615">
        <v>5.03</v>
      </c>
      <c r="X615" s="153" t="e">
        <f t="shared" si="119"/>
        <v>#VALUE!</v>
      </c>
      <c r="Y615">
        <v>5.03</v>
      </c>
      <c r="Z615" s="150" t="e">
        <f t="shared" si="120"/>
        <v>#VALUE!</v>
      </c>
      <c r="AA615">
        <v>5.03</v>
      </c>
      <c r="AB615" s="150" t="e">
        <f t="shared" si="121"/>
        <v>#VALUE!</v>
      </c>
      <c r="AC615">
        <v>5.03</v>
      </c>
      <c r="AD615" s="150" t="e">
        <f t="shared" si="122"/>
        <v>#VALUE!</v>
      </c>
      <c r="AE615">
        <v>5.03</v>
      </c>
    </row>
    <row r="616" spans="12:31" ht="15" x14ac:dyDescent="0.2">
      <c r="L616" s="150" t="e">
        <f t="shared" si="113"/>
        <v>#VALUE!</v>
      </c>
      <c r="M616">
        <v>5.04</v>
      </c>
      <c r="N616" s="150" t="e">
        <f t="shared" si="114"/>
        <v>#VALUE!</v>
      </c>
      <c r="O616">
        <v>5.04</v>
      </c>
      <c r="P616" s="150" t="e">
        <f t="shared" si="115"/>
        <v>#VALUE!</v>
      </c>
      <c r="Q616">
        <v>5.04</v>
      </c>
      <c r="R616" s="150" t="e">
        <f t="shared" si="116"/>
        <v>#VALUE!</v>
      </c>
      <c r="S616">
        <v>5.04</v>
      </c>
      <c r="T616" s="150" t="e">
        <f t="shared" si="117"/>
        <v>#VALUE!</v>
      </c>
      <c r="U616">
        <v>5.04</v>
      </c>
      <c r="V616" s="150" t="e">
        <f t="shared" si="118"/>
        <v>#VALUE!</v>
      </c>
      <c r="W616">
        <v>5.04</v>
      </c>
      <c r="X616" s="153" t="e">
        <f t="shared" si="119"/>
        <v>#VALUE!</v>
      </c>
      <c r="Y616">
        <v>5.04</v>
      </c>
      <c r="Z616" s="150" t="e">
        <f t="shared" si="120"/>
        <v>#VALUE!</v>
      </c>
      <c r="AA616">
        <v>5.04</v>
      </c>
      <c r="AB616" s="150" t="e">
        <f t="shared" si="121"/>
        <v>#VALUE!</v>
      </c>
      <c r="AC616">
        <v>5.04</v>
      </c>
      <c r="AD616" s="150" t="e">
        <f t="shared" si="122"/>
        <v>#VALUE!</v>
      </c>
      <c r="AE616">
        <v>5.04</v>
      </c>
    </row>
    <row r="617" spans="12:31" ht="15" x14ac:dyDescent="0.2">
      <c r="L617" s="150" t="e">
        <f t="shared" si="113"/>
        <v>#VALUE!</v>
      </c>
      <c r="M617">
        <v>5.05</v>
      </c>
      <c r="N617" s="150" t="e">
        <f t="shared" si="114"/>
        <v>#VALUE!</v>
      </c>
      <c r="O617">
        <v>5.05</v>
      </c>
      <c r="P617" s="150" t="e">
        <f t="shared" si="115"/>
        <v>#VALUE!</v>
      </c>
      <c r="Q617">
        <v>5.05</v>
      </c>
      <c r="R617" s="150" t="e">
        <f t="shared" si="116"/>
        <v>#VALUE!</v>
      </c>
      <c r="S617">
        <v>5.05</v>
      </c>
      <c r="T617" s="150" t="e">
        <f t="shared" si="117"/>
        <v>#VALUE!</v>
      </c>
      <c r="U617">
        <v>5.05</v>
      </c>
      <c r="V617" s="150" t="e">
        <f t="shared" si="118"/>
        <v>#VALUE!</v>
      </c>
      <c r="W617">
        <v>5.05</v>
      </c>
      <c r="X617" s="153" t="e">
        <f t="shared" si="119"/>
        <v>#VALUE!</v>
      </c>
      <c r="Y617">
        <v>5.05</v>
      </c>
      <c r="Z617" s="150" t="e">
        <f t="shared" si="120"/>
        <v>#VALUE!</v>
      </c>
      <c r="AA617">
        <v>5.05</v>
      </c>
      <c r="AB617" s="150" t="e">
        <f t="shared" si="121"/>
        <v>#VALUE!</v>
      </c>
      <c r="AC617">
        <v>5.05</v>
      </c>
      <c r="AD617" s="150" t="e">
        <f t="shared" si="122"/>
        <v>#VALUE!</v>
      </c>
      <c r="AE617">
        <v>5.05</v>
      </c>
    </row>
    <row r="618" spans="12:31" ht="15" x14ac:dyDescent="0.2">
      <c r="L618" s="150" t="e">
        <f t="shared" si="113"/>
        <v>#VALUE!</v>
      </c>
      <c r="M618">
        <v>5.0599999999999996</v>
      </c>
      <c r="N618" s="150" t="e">
        <f t="shared" si="114"/>
        <v>#VALUE!</v>
      </c>
      <c r="O618">
        <v>5.0599999999999996</v>
      </c>
      <c r="P618" s="150" t="e">
        <f t="shared" si="115"/>
        <v>#VALUE!</v>
      </c>
      <c r="Q618">
        <v>5.0599999999999996</v>
      </c>
      <c r="R618" s="150" t="e">
        <f t="shared" si="116"/>
        <v>#VALUE!</v>
      </c>
      <c r="S618">
        <v>5.0599999999999996</v>
      </c>
      <c r="T618" s="150" t="e">
        <f t="shared" si="117"/>
        <v>#VALUE!</v>
      </c>
      <c r="U618">
        <v>5.0599999999999996</v>
      </c>
      <c r="V618" s="150" t="e">
        <f t="shared" si="118"/>
        <v>#VALUE!</v>
      </c>
      <c r="W618">
        <v>5.0599999999999996</v>
      </c>
      <c r="X618" s="153" t="e">
        <f t="shared" si="119"/>
        <v>#VALUE!</v>
      </c>
      <c r="Y618">
        <v>5.0599999999999996</v>
      </c>
      <c r="Z618" s="150" t="e">
        <f t="shared" si="120"/>
        <v>#VALUE!</v>
      </c>
      <c r="AA618">
        <v>5.0599999999999996</v>
      </c>
      <c r="AB618" s="150" t="e">
        <f t="shared" si="121"/>
        <v>#VALUE!</v>
      </c>
      <c r="AC618">
        <v>5.0599999999999996</v>
      </c>
      <c r="AD618" s="150" t="e">
        <f t="shared" si="122"/>
        <v>#VALUE!</v>
      </c>
      <c r="AE618">
        <v>5.0599999999999996</v>
      </c>
    </row>
    <row r="619" spans="12:31" ht="15" x14ac:dyDescent="0.2">
      <c r="L619" s="150" t="e">
        <f t="shared" si="113"/>
        <v>#VALUE!</v>
      </c>
      <c r="M619">
        <v>5.07</v>
      </c>
      <c r="N619" s="150" t="e">
        <f t="shared" si="114"/>
        <v>#VALUE!</v>
      </c>
      <c r="O619">
        <v>5.07</v>
      </c>
      <c r="P619" s="150" t="e">
        <f t="shared" si="115"/>
        <v>#VALUE!</v>
      </c>
      <c r="Q619">
        <v>5.07</v>
      </c>
      <c r="R619" s="150" t="e">
        <f t="shared" si="116"/>
        <v>#VALUE!</v>
      </c>
      <c r="S619">
        <v>5.07</v>
      </c>
      <c r="T619" s="150" t="e">
        <f t="shared" si="117"/>
        <v>#VALUE!</v>
      </c>
      <c r="U619">
        <v>5.07</v>
      </c>
      <c r="V619" s="150" t="e">
        <f t="shared" si="118"/>
        <v>#VALUE!</v>
      </c>
      <c r="W619">
        <v>5.07</v>
      </c>
      <c r="X619" s="153" t="e">
        <f t="shared" si="119"/>
        <v>#VALUE!</v>
      </c>
      <c r="Y619">
        <v>5.07</v>
      </c>
      <c r="Z619" s="150" t="e">
        <f t="shared" si="120"/>
        <v>#VALUE!</v>
      </c>
      <c r="AA619">
        <v>5.07</v>
      </c>
      <c r="AB619" s="150" t="e">
        <f t="shared" si="121"/>
        <v>#VALUE!</v>
      </c>
      <c r="AC619">
        <v>5.07</v>
      </c>
      <c r="AD619" s="150" t="e">
        <f t="shared" si="122"/>
        <v>#VALUE!</v>
      </c>
      <c r="AE619">
        <v>5.07</v>
      </c>
    </row>
    <row r="620" spans="12:31" ht="15" x14ac:dyDescent="0.2">
      <c r="L620" s="150" t="e">
        <f t="shared" si="113"/>
        <v>#VALUE!</v>
      </c>
      <c r="M620">
        <v>5.08</v>
      </c>
      <c r="N620" s="150" t="e">
        <f t="shared" si="114"/>
        <v>#VALUE!</v>
      </c>
      <c r="O620">
        <v>5.08</v>
      </c>
      <c r="P620" s="150" t="e">
        <f t="shared" si="115"/>
        <v>#VALUE!</v>
      </c>
      <c r="Q620">
        <v>5.08</v>
      </c>
      <c r="R620" s="150" t="e">
        <f t="shared" si="116"/>
        <v>#VALUE!</v>
      </c>
      <c r="S620">
        <v>5.08</v>
      </c>
      <c r="T620" s="150" t="e">
        <f t="shared" si="117"/>
        <v>#VALUE!</v>
      </c>
      <c r="U620">
        <v>5.08</v>
      </c>
      <c r="V620" s="150" t="e">
        <f t="shared" si="118"/>
        <v>#VALUE!</v>
      </c>
      <c r="W620">
        <v>5.08</v>
      </c>
      <c r="X620" s="153" t="e">
        <f t="shared" si="119"/>
        <v>#VALUE!</v>
      </c>
      <c r="Y620">
        <v>5.08</v>
      </c>
      <c r="Z620" s="150" t="e">
        <f t="shared" si="120"/>
        <v>#VALUE!</v>
      </c>
      <c r="AA620">
        <v>5.08</v>
      </c>
      <c r="AB620" s="150" t="e">
        <f t="shared" si="121"/>
        <v>#VALUE!</v>
      </c>
      <c r="AC620">
        <v>5.08</v>
      </c>
      <c r="AD620" s="150" t="e">
        <f t="shared" si="122"/>
        <v>#VALUE!</v>
      </c>
      <c r="AE620">
        <v>5.08</v>
      </c>
    </row>
    <row r="621" spans="12:31" ht="15" x14ac:dyDescent="0.2">
      <c r="L621" s="150" t="e">
        <f t="shared" si="113"/>
        <v>#VALUE!</v>
      </c>
      <c r="M621">
        <v>5.09</v>
      </c>
      <c r="N621" s="150" t="e">
        <f t="shared" si="114"/>
        <v>#VALUE!</v>
      </c>
      <c r="O621">
        <v>5.09</v>
      </c>
      <c r="P621" s="150" t="e">
        <f t="shared" si="115"/>
        <v>#VALUE!</v>
      </c>
      <c r="Q621">
        <v>5.09</v>
      </c>
      <c r="R621" s="150" t="e">
        <f t="shared" si="116"/>
        <v>#VALUE!</v>
      </c>
      <c r="S621">
        <v>5.09</v>
      </c>
      <c r="T621" s="150" t="e">
        <f t="shared" si="117"/>
        <v>#VALUE!</v>
      </c>
      <c r="U621">
        <v>5.09</v>
      </c>
      <c r="V621" s="150" t="e">
        <f t="shared" si="118"/>
        <v>#VALUE!</v>
      </c>
      <c r="W621">
        <v>5.09</v>
      </c>
      <c r="X621" s="153" t="e">
        <f t="shared" si="119"/>
        <v>#VALUE!</v>
      </c>
      <c r="Y621">
        <v>5.09</v>
      </c>
      <c r="Z621" s="150" t="e">
        <f t="shared" si="120"/>
        <v>#VALUE!</v>
      </c>
      <c r="AA621">
        <v>5.09</v>
      </c>
      <c r="AB621" s="150" t="e">
        <f t="shared" si="121"/>
        <v>#VALUE!</v>
      </c>
      <c r="AC621">
        <v>5.09</v>
      </c>
      <c r="AD621" s="150" t="e">
        <f t="shared" si="122"/>
        <v>#VALUE!</v>
      </c>
      <c r="AE621">
        <v>5.09</v>
      </c>
    </row>
    <row r="622" spans="12:31" ht="15" x14ac:dyDescent="0.2">
      <c r="L622" s="150" t="e">
        <f t="shared" si="113"/>
        <v>#VALUE!</v>
      </c>
      <c r="M622">
        <v>5.0999999999999996</v>
      </c>
      <c r="N622" s="150" t="e">
        <f t="shared" si="114"/>
        <v>#VALUE!</v>
      </c>
      <c r="O622">
        <v>5.0999999999999996</v>
      </c>
      <c r="P622" s="150" t="e">
        <f t="shared" si="115"/>
        <v>#VALUE!</v>
      </c>
      <c r="Q622">
        <v>5.0999999999999996</v>
      </c>
      <c r="R622" s="150" t="e">
        <f t="shared" si="116"/>
        <v>#VALUE!</v>
      </c>
      <c r="S622">
        <v>5.0999999999999996</v>
      </c>
      <c r="T622" s="150" t="e">
        <f t="shared" si="117"/>
        <v>#VALUE!</v>
      </c>
      <c r="U622">
        <v>5.0999999999999996</v>
      </c>
      <c r="V622" s="150" t="e">
        <f t="shared" si="118"/>
        <v>#VALUE!</v>
      </c>
      <c r="W622">
        <v>5.0999999999999996</v>
      </c>
      <c r="X622" s="153" t="e">
        <f t="shared" si="119"/>
        <v>#VALUE!</v>
      </c>
      <c r="Y622">
        <v>5.0999999999999996</v>
      </c>
      <c r="Z622" s="150" t="e">
        <f t="shared" si="120"/>
        <v>#VALUE!</v>
      </c>
      <c r="AA622">
        <v>5.0999999999999996</v>
      </c>
      <c r="AB622" s="150" t="e">
        <f t="shared" si="121"/>
        <v>#VALUE!</v>
      </c>
      <c r="AC622">
        <v>5.0999999999999996</v>
      </c>
      <c r="AD622" s="150" t="e">
        <f t="shared" si="122"/>
        <v>#VALUE!</v>
      </c>
      <c r="AE622">
        <v>5.0999999999999996</v>
      </c>
    </row>
    <row r="623" spans="12:31" ht="15" x14ac:dyDescent="0.2">
      <c r="L623" s="150" t="e">
        <f t="shared" si="113"/>
        <v>#VALUE!</v>
      </c>
      <c r="M623">
        <v>5.1100000000000003</v>
      </c>
      <c r="N623" s="150" t="e">
        <f t="shared" si="114"/>
        <v>#VALUE!</v>
      </c>
      <c r="O623">
        <v>5.1100000000000003</v>
      </c>
      <c r="P623" s="150" t="e">
        <f t="shared" si="115"/>
        <v>#VALUE!</v>
      </c>
      <c r="Q623">
        <v>5.1100000000000003</v>
      </c>
      <c r="R623" s="150" t="e">
        <f t="shared" si="116"/>
        <v>#VALUE!</v>
      </c>
      <c r="S623">
        <v>5.1100000000000003</v>
      </c>
      <c r="T623" s="150" t="e">
        <f t="shared" si="117"/>
        <v>#VALUE!</v>
      </c>
      <c r="U623">
        <v>5.1100000000000003</v>
      </c>
      <c r="V623" s="150" t="e">
        <f t="shared" si="118"/>
        <v>#VALUE!</v>
      </c>
      <c r="W623">
        <v>5.1100000000000003</v>
      </c>
      <c r="X623" s="153" t="e">
        <f t="shared" si="119"/>
        <v>#VALUE!</v>
      </c>
      <c r="Y623">
        <v>5.1100000000000003</v>
      </c>
      <c r="Z623" s="150" t="e">
        <f t="shared" si="120"/>
        <v>#VALUE!</v>
      </c>
      <c r="AA623">
        <v>5.1100000000000003</v>
      </c>
      <c r="AB623" s="150" t="e">
        <f t="shared" si="121"/>
        <v>#VALUE!</v>
      </c>
      <c r="AC623">
        <v>5.1100000000000003</v>
      </c>
      <c r="AD623" s="150" t="e">
        <f t="shared" si="122"/>
        <v>#VALUE!</v>
      </c>
      <c r="AE623">
        <v>5.1100000000000003</v>
      </c>
    </row>
    <row r="624" spans="12:31" ht="15" x14ac:dyDescent="0.2">
      <c r="L624" s="150" t="e">
        <f t="shared" si="113"/>
        <v>#VALUE!</v>
      </c>
      <c r="M624">
        <v>5.12</v>
      </c>
      <c r="N624" s="150" t="e">
        <f t="shared" si="114"/>
        <v>#VALUE!</v>
      </c>
      <c r="O624">
        <v>5.12</v>
      </c>
      <c r="P624" s="150" t="e">
        <f t="shared" si="115"/>
        <v>#VALUE!</v>
      </c>
      <c r="Q624">
        <v>5.12</v>
      </c>
      <c r="R624" s="150" t="e">
        <f t="shared" si="116"/>
        <v>#VALUE!</v>
      </c>
      <c r="S624">
        <v>5.12</v>
      </c>
      <c r="T624" s="150" t="e">
        <f t="shared" si="117"/>
        <v>#VALUE!</v>
      </c>
      <c r="U624">
        <v>5.12</v>
      </c>
      <c r="V624" s="150" t="e">
        <f t="shared" si="118"/>
        <v>#VALUE!</v>
      </c>
      <c r="W624">
        <v>5.12</v>
      </c>
      <c r="X624" s="153" t="e">
        <f t="shared" si="119"/>
        <v>#VALUE!</v>
      </c>
      <c r="Y624">
        <v>5.12</v>
      </c>
      <c r="Z624" s="150" t="e">
        <f t="shared" si="120"/>
        <v>#VALUE!</v>
      </c>
      <c r="AA624">
        <v>5.12</v>
      </c>
      <c r="AB624" s="150" t="e">
        <f t="shared" si="121"/>
        <v>#VALUE!</v>
      </c>
      <c r="AC624">
        <v>5.12</v>
      </c>
      <c r="AD624" s="150" t="e">
        <f t="shared" si="122"/>
        <v>#VALUE!</v>
      </c>
      <c r="AE624">
        <v>5.12</v>
      </c>
    </row>
    <row r="625" spans="12:31" ht="15" x14ac:dyDescent="0.2">
      <c r="L625" s="150" t="e">
        <f t="shared" ref="L625:L688" si="123">((1.486/$D$33)*((((PI()*($D$46/12)^2)/4)-((($D$46/12)/2)^2*((2*ACOS(((($D$46/12)/2)-(($D$46/12)-(M625/12)))/(($D$46/12)/2)))-SIN(2*ACOS(((($D$46/12)/2)-(($D$46/12)-(M625/12)))/(($D$46/12)/2))))/2))/((PI()*($D$46/12))-((2*ACOS(((($D$46/12)/2)-(($D$46/12)-(M625/12)))/(($D$46/12)/2)))*(($D$46/12)/2))))^(2/3)*$H$17^0.5)*(((PI()*($D$46/12)^2)/4)-((($D$46/12)/2)^2*((2*ACOS(((($D$46/12)/2)-(($D$46/12)-(M625/12)))/(($D$46/12)/2)))-SIN(2*ACOS(((($D$46/12)/2)-(($D$46/12)-(M625/12)))/(($D$46/12)/2))))/2))</f>
        <v>#VALUE!</v>
      </c>
      <c r="M625">
        <v>5.13</v>
      </c>
      <c r="N625" s="150" t="e">
        <f t="shared" ref="N625:N688" si="124">((1.486/$D$34)*((((PI()*($D$47/12)^2)/4)-((($D$47/12)/2)^2*((2*ACOS(((($D$47/12)/2)-(($D$47/12)-(O625/12)))/(($D$47/12)/2)))-SIN(2*ACOS(((($D$47/12)/2)-(($D$47/12)-(O625/12)))/(($D$47/12)/2))))/2))/((PI()*($D$47/12))-((2*ACOS(((($D$47/12)/2)-(($D$47/12)-(O625/12)))/(($D$47/12)/2)))*(($D$47/12)/2))))^(2/3)*$H$18^0.5)*(((PI()*($D$47/12)^2)/4)-((($D$47/12)/2)^2*((2*ACOS(((($D$47/12)/2)-(($D$47/12)-(O625/12)))/(($D$47/12)/2)))-SIN(2*ACOS(((($D$47/12)/2)-(($D$47/12)-(O625/12)))/(($D$47/12)/2))))/2))</f>
        <v>#VALUE!</v>
      </c>
      <c r="O625">
        <v>5.13</v>
      </c>
      <c r="P625" s="150" t="e">
        <f t="shared" ref="P625:P688" si="125">((1.486/$D$35)*((((PI()*($D$48/12)^2)/4)-((($D$48/12)/2)^2*((2*ACOS(((($D$48/12)/2)-(($D$48/12)-(Q625/12)))/(($D$48/12)/2)))-SIN(2*ACOS(((($D$48/12)/2)-(($D$48/12)-(Q625/12)))/(($D$48/12)/2))))/2))/((PI()*($D$48/12))-((2*ACOS(((($D$48/12)/2)-(($D$48/12)-(Q625/12)))/(($D$48/12)/2)))*(($D$48/12)/2))))^(2/3)*$H$19^0.5)*(((PI()*($D$48/12)^2)/4)-((($D$48/12)/2)^2*((2*ACOS(((($D$48/12)/2)-(($D$48/12)-(Q625/12)))/(($D$48/12)/2)))-SIN(2*ACOS(((($D$48/12)/2)-(($D$48/12)-(Q625/12)))/(($D$48/12)/2))))/2))</f>
        <v>#VALUE!</v>
      </c>
      <c r="Q625">
        <v>5.13</v>
      </c>
      <c r="R625" s="150" t="e">
        <f t="shared" ref="R625:R688" si="126">((1.486/$D$36)*((((PI()*($D$49/12)^2)/4)-((($D$49/12)/2)^2*((2*ACOS(((($D$49/12)/2)-(($D$49/12)-(S625/12)))/(($D$49/12)/2)))-SIN(2*ACOS(((($D$49/12)/2)-(($D$49/12)-(S625/12)))/(($D$49/12)/2))))/2))/((PI()*($D$49/12))-((2*ACOS(((($D$49/12)/2)-(($D$49/12)-(S625/12)))/(($D$49/12)/2)))*(($D$49/12)/2))))^(2/3)*$H$20^0.5)*(((PI()*($D$49/12)^2)/4)-((($D$49/12)/2)^2*((2*ACOS(((($D$49/12)/2)-(($D$49/12)-(S625/12)))/(($D$49/12)/2)))-SIN(2*ACOS(((($D$49/12)/2)-(($D$49/12)-(S625/12)))/(($D$49/12)/2))))/2))</f>
        <v>#VALUE!</v>
      </c>
      <c r="S625">
        <v>5.13</v>
      </c>
      <c r="T625" s="150" t="e">
        <f t="shared" ref="T625:T688" si="127">((1.486/$D$37)*((((PI()*($D$50/12)^2)/4)-((($D$50/12)/2)^2*((2*ACOS(((($D$50/12)/2)-(($D$50/12)-(U625/12)))/(($D$50/12)/2)))-SIN(2*ACOS(((($D$50/12)/2)-(($D$50/12)-(U625/12)))/(($D$50/12)/2))))/2))/((PI()*($D$50/12))-((2*ACOS(((($D$50/12)/2)-(($D$50/12)-(U625/12)))/(($D$50/12)/2)))*(($D$50/12)/2))))^(2/3)*$H$21^0.5)*(((PI()*($D$50/12)^2)/4)-((($D$50/12)/2)^2*((2*ACOS(((($D$50/12)/2)-(($D$50/12)-(U625/12)))/(($D$50/12)/2)))-SIN(2*ACOS(((($D$50/12)/2)-(($D$50/12)-(U625/12)))/(($D$50/12)/2))))/2))</f>
        <v>#VALUE!</v>
      </c>
      <c r="U625">
        <v>5.13</v>
      </c>
      <c r="V625" s="150" t="e">
        <f t="shared" ref="V625:V688" si="128">((1.486/$D$38)*((((PI()*($D$51/12)^2)/4)-((($D$51/12)/2)^2*((2*ACOS(((($D$51/12)/2)-(($D$51/12)-(W625/12)))/(($D$51/12)/2)))-SIN(2*ACOS(((($D$51/12)/2)-(($D$51/12)-(W625/12)))/(($D$51/12)/2))))/2))/((PI()*($D$51/12))-((2*ACOS(((($D$51/12)/2)-(($D$51/12)-(W625/12)))/(($D$51/12)/2)))*(($D$51/12)/2))))^(2/3)*$H$22^0.5)*(((PI()*($D$51/12)^2)/4)-((($D$51/12)/2)^2*((2*ACOS(((($D$51/12)/2)-(($D$51/12)-(W625/12)))/(($D$51/12)/2)))-SIN(2*ACOS(((($D$51/12)/2)-(($D$51/12)-(W625/12)))/(($D$51/12)/2))))/2))</f>
        <v>#VALUE!</v>
      </c>
      <c r="W625">
        <v>5.13</v>
      </c>
      <c r="X625" s="153" t="e">
        <f t="shared" ref="X625:X688" si="129">((1.486/$D$39)*((((PI()*($D$52/12)^2)/4)-((($D$52/12)/2)^2*((2*ACOS(((($D$52/12)/2)-(($D$52/12)-(Y625/12)))/(($D$52/12)/2)))-SIN(2*ACOS(((($D$52/12)/2)-(($D$52/12)-(Y625/12)))/(($D$52/12)/2))))/2))/((PI()*($D$52/12))-((2*ACOS(((($D$52/12)/2)-(($D$52/12)-(Y625/12)))/(($D$52/12)/2)))*(($D$52/12)/2))))^(2/3)*$H$23^0.5)*(((PI()*($D$52/12)^2)/4)-((($D$52/12)/2)^2*((2*ACOS(((($D$52/12)/2)-(($D$52/12)-(Y625/12)))/(($D$52/12)/2)))-SIN(2*ACOS(((($D$52/12)/2)-(($D$52/12)-(Y625/12)))/(($D$52/12)/2))))/2))</f>
        <v>#VALUE!</v>
      </c>
      <c r="Y625">
        <v>5.13</v>
      </c>
      <c r="Z625" s="150" t="e">
        <f t="shared" ref="Z625:Z688" si="130">((1.486/$D$40)*((((PI()*($D$53/12)^2)/4)-((($D$53/12)/2)^2*((2*ACOS(((($D$53/12)/2)-(($D$53/12)-(AA625/12)))/(($D$53/12)/2)))-SIN(2*ACOS(((($D$53/12)/2)-(($D$53/12)-(AA625/12)))/(($D$53/12)/2))))/2))/((PI()*($D$53/12))-((2*ACOS(((($D$53/12)/2)-(($D$53/12)-(AA625/12)))/(($D$53/12)/2)))*(($D$53/12)/2))))^(2/3)*$H$24^0.5)*(((PI()*($D$53/12)^2)/4)-((($D$53/12)/2)^2*((2*ACOS(((($D$53/12)/2)-(($D$53/12)-(AA625/12)))/(($D$53/12)/2)))-SIN(2*ACOS(((($D$53/12)/2)-(($D$53/12)-(AA625/12)))/(($D$53/12)/2))))/2))</f>
        <v>#VALUE!</v>
      </c>
      <c r="AA625">
        <v>5.13</v>
      </c>
      <c r="AB625" s="150" t="e">
        <f t="shared" ref="AB625:AB688" si="131">((1.486/$D$41)*((((PI()*($D$54/12)^2)/4)-((($D$54/12)/2)^2*((2*ACOS(((($D$54/12)/2)-(($D$54/12)-(AC625/12)))/(($D$54/12)/2)))-SIN(2*ACOS(((($D$54/12)/2)-(($D$54/12)-(AC625/12)))/(($D$54/12)/2))))/2))/((PI()*($D$54/12))-((2*ACOS(((($D$54/12)/2)-(($D$54/12)-(AC625/12)))/(($D$54/12)/2)))*(($D$54/12)/2))))^(2/3)*$H$25^0.5)*(((PI()*($D$54/12)^2)/4)-((($D$54/12)/2)^2*((2*ACOS(((($D$54/12)/2)-(($D$54/12)-(AC625/12)))/(($D$54/12)/2)))-SIN(2*ACOS(((($D$54/12)/2)-(($D$54/12)-(AC625/12)))/(($D$54/12)/2))))/2))</f>
        <v>#VALUE!</v>
      </c>
      <c r="AC625">
        <v>5.13</v>
      </c>
      <c r="AD625" s="150" t="e">
        <f t="shared" ref="AD625:AD688" si="132">((1.486/$D$42)*((((PI()*($D$55/12)^2)/4)-((($D$55/12)/2)^2*((2*ACOS(((($D$55/12)/2)-(($D$55/12)-(AE625/12)))/(($D$55/12)/2)))-SIN(2*ACOS(((($D$55/12)/2)-(($D$55/12)-(AE625/12)))/(($D$55/12)/2))))/2))/((PI()*($D$55/12))-((2*ACOS(((($D$55/12)/2)-(($D$55/12)-(AE625/12)))/(($D$55/12)/2)))*(($D$55/12)/2))))^(2/3)*$H$26^0.5)*(((PI()*($D$55/12)^2)/4)-((($D$55/12)/2)^2*((2*ACOS(((($D$55/12)/2)-(($D$55/12)-(AE625/12)))/(($D$55/12)/2)))-SIN(2*ACOS(((($D$55/12)/2)-(($D$55/12)-(AE625/12)))/(($D$55/12)/2))))/2))</f>
        <v>#VALUE!</v>
      </c>
      <c r="AE625">
        <v>5.13</v>
      </c>
    </row>
    <row r="626" spans="12:31" ht="15" x14ac:dyDescent="0.2">
      <c r="L626" s="150" t="e">
        <f t="shared" si="123"/>
        <v>#VALUE!</v>
      </c>
      <c r="M626">
        <v>5.14</v>
      </c>
      <c r="N626" s="150" t="e">
        <f t="shared" si="124"/>
        <v>#VALUE!</v>
      </c>
      <c r="O626">
        <v>5.14</v>
      </c>
      <c r="P626" s="150" t="e">
        <f t="shared" si="125"/>
        <v>#VALUE!</v>
      </c>
      <c r="Q626">
        <v>5.14</v>
      </c>
      <c r="R626" s="150" t="e">
        <f t="shared" si="126"/>
        <v>#VALUE!</v>
      </c>
      <c r="S626">
        <v>5.14</v>
      </c>
      <c r="T626" s="150" t="e">
        <f t="shared" si="127"/>
        <v>#VALUE!</v>
      </c>
      <c r="U626">
        <v>5.14</v>
      </c>
      <c r="V626" s="150" t="e">
        <f t="shared" si="128"/>
        <v>#VALUE!</v>
      </c>
      <c r="W626">
        <v>5.14</v>
      </c>
      <c r="X626" s="153" t="e">
        <f t="shared" si="129"/>
        <v>#VALUE!</v>
      </c>
      <c r="Y626">
        <v>5.14</v>
      </c>
      <c r="Z626" s="150" t="e">
        <f t="shared" si="130"/>
        <v>#VALUE!</v>
      </c>
      <c r="AA626">
        <v>5.14</v>
      </c>
      <c r="AB626" s="150" t="e">
        <f t="shared" si="131"/>
        <v>#VALUE!</v>
      </c>
      <c r="AC626">
        <v>5.14</v>
      </c>
      <c r="AD626" s="150" t="e">
        <f t="shared" si="132"/>
        <v>#VALUE!</v>
      </c>
      <c r="AE626">
        <v>5.14</v>
      </c>
    </row>
    <row r="627" spans="12:31" ht="15" x14ac:dyDescent="0.2">
      <c r="L627" s="150" t="e">
        <f t="shared" si="123"/>
        <v>#VALUE!</v>
      </c>
      <c r="M627">
        <v>5.15</v>
      </c>
      <c r="N627" s="150" t="e">
        <f t="shared" si="124"/>
        <v>#VALUE!</v>
      </c>
      <c r="O627">
        <v>5.15</v>
      </c>
      <c r="P627" s="150" t="e">
        <f t="shared" si="125"/>
        <v>#VALUE!</v>
      </c>
      <c r="Q627">
        <v>5.15</v>
      </c>
      <c r="R627" s="150" t="e">
        <f t="shared" si="126"/>
        <v>#VALUE!</v>
      </c>
      <c r="S627">
        <v>5.15</v>
      </c>
      <c r="T627" s="150" t="e">
        <f t="shared" si="127"/>
        <v>#VALUE!</v>
      </c>
      <c r="U627">
        <v>5.15</v>
      </c>
      <c r="V627" s="150" t="e">
        <f t="shared" si="128"/>
        <v>#VALUE!</v>
      </c>
      <c r="W627">
        <v>5.15</v>
      </c>
      <c r="X627" s="153" t="e">
        <f t="shared" si="129"/>
        <v>#VALUE!</v>
      </c>
      <c r="Y627">
        <v>5.15</v>
      </c>
      <c r="Z627" s="150" t="e">
        <f t="shared" si="130"/>
        <v>#VALUE!</v>
      </c>
      <c r="AA627">
        <v>5.15</v>
      </c>
      <c r="AB627" s="150" t="e">
        <f t="shared" si="131"/>
        <v>#VALUE!</v>
      </c>
      <c r="AC627">
        <v>5.15</v>
      </c>
      <c r="AD627" s="150" t="e">
        <f t="shared" si="132"/>
        <v>#VALUE!</v>
      </c>
      <c r="AE627">
        <v>5.15</v>
      </c>
    </row>
    <row r="628" spans="12:31" ht="15" x14ac:dyDescent="0.2">
      <c r="L628" s="150" t="e">
        <f t="shared" si="123"/>
        <v>#VALUE!</v>
      </c>
      <c r="M628">
        <v>5.16</v>
      </c>
      <c r="N628" s="150" t="e">
        <f t="shared" si="124"/>
        <v>#VALUE!</v>
      </c>
      <c r="O628">
        <v>5.16</v>
      </c>
      <c r="P628" s="150" t="e">
        <f t="shared" si="125"/>
        <v>#VALUE!</v>
      </c>
      <c r="Q628">
        <v>5.16</v>
      </c>
      <c r="R628" s="150" t="e">
        <f t="shared" si="126"/>
        <v>#VALUE!</v>
      </c>
      <c r="S628">
        <v>5.16</v>
      </c>
      <c r="T628" s="150" t="e">
        <f t="shared" si="127"/>
        <v>#VALUE!</v>
      </c>
      <c r="U628">
        <v>5.16</v>
      </c>
      <c r="V628" s="150" t="e">
        <f t="shared" si="128"/>
        <v>#VALUE!</v>
      </c>
      <c r="W628">
        <v>5.16</v>
      </c>
      <c r="X628" s="153" t="e">
        <f t="shared" si="129"/>
        <v>#VALUE!</v>
      </c>
      <c r="Y628">
        <v>5.16</v>
      </c>
      <c r="Z628" s="150" t="e">
        <f t="shared" si="130"/>
        <v>#VALUE!</v>
      </c>
      <c r="AA628">
        <v>5.16</v>
      </c>
      <c r="AB628" s="150" t="e">
        <f t="shared" si="131"/>
        <v>#VALUE!</v>
      </c>
      <c r="AC628">
        <v>5.16</v>
      </c>
      <c r="AD628" s="150" t="e">
        <f t="shared" si="132"/>
        <v>#VALUE!</v>
      </c>
      <c r="AE628">
        <v>5.16</v>
      </c>
    </row>
    <row r="629" spans="12:31" ht="15" x14ac:dyDescent="0.2">
      <c r="L629" s="150" t="e">
        <f t="shared" si="123"/>
        <v>#VALUE!</v>
      </c>
      <c r="M629">
        <v>5.17</v>
      </c>
      <c r="N629" s="150" t="e">
        <f t="shared" si="124"/>
        <v>#VALUE!</v>
      </c>
      <c r="O629">
        <v>5.17</v>
      </c>
      <c r="P629" s="150" t="e">
        <f t="shared" si="125"/>
        <v>#VALUE!</v>
      </c>
      <c r="Q629">
        <v>5.17</v>
      </c>
      <c r="R629" s="150" t="e">
        <f t="shared" si="126"/>
        <v>#VALUE!</v>
      </c>
      <c r="S629">
        <v>5.17</v>
      </c>
      <c r="T629" s="150" t="e">
        <f t="shared" si="127"/>
        <v>#VALUE!</v>
      </c>
      <c r="U629">
        <v>5.17</v>
      </c>
      <c r="V629" s="150" t="e">
        <f t="shared" si="128"/>
        <v>#VALUE!</v>
      </c>
      <c r="W629">
        <v>5.17</v>
      </c>
      <c r="X629" s="153" t="e">
        <f t="shared" si="129"/>
        <v>#VALUE!</v>
      </c>
      <c r="Y629">
        <v>5.17</v>
      </c>
      <c r="Z629" s="150" t="e">
        <f t="shared" si="130"/>
        <v>#VALUE!</v>
      </c>
      <c r="AA629">
        <v>5.17</v>
      </c>
      <c r="AB629" s="150" t="e">
        <f t="shared" si="131"/>
        <v>#VALUE!</v>
      </c>
      <c r="AC629">
        <v>5.17</v>
      </c>
      <c r="AD629" s="150" t="e">
        <f t="shared" si="132"/>
        <v>#VALUE!</v>
      </c>
      <c r="AE629">
        <v>5.17</v>
      </c>
    </row>
    <row r="630" spans="12:31" ht="15" x14ac:dyDescent="0.2">
      <c r="L630" s="150" t="e">
        <f t="shared" si="123"/>
        <v>#VALUE!</v>
      </c>
      <c r="M630">
        <v>5.18</v>
      </c>
      <c r="N630" s="150" t="e">
        <f t="shared" si="124"/>
        <v>#VALUE!</v>
      </c>
      <c r="O630">
        <v>5.18</v>
      </c>
      <c r="P630" s="150" t="e">
        <f t="shared" si="125"/>
        <v>#VALUE!</v>
      </c>
      <c r="Q630">
        <v>5.18</v>
      </c>
      <c r="R630" s="150" t="e">
        <f t="shared" si="126"/>
        <v>#VALUE!</v>
      </c>
      <c r="S630">
        <v>5.18</v>
      </c>
      <c r="T630" s="150" t="e">
        <f t="shared" si="127"/>
        <v>#VALUE!</v>
      </c>
      <c r="U630">
        <v>5.18</v>
      </c>
      <c r="V630" s="150" t="e">
        <f t="shared" si="128"/>
        <v>#VALUE!</v>
      </c>
      <c r="W630">
        <v>5.18</v>
      </c>
      <c r="X630" s="153" t="e">
        <f t="shared" si="129"/>
        <v>#VALUE!</v>
      </c>
      <c r="Y630">
        <v>5.18</v>
      </c>
      <c r="Z630" s="150" t="e">
        <f t="shared" si="130"/>
        <v>#VALUE!</v>
      </c>
      <c r="AA630">
        <v>5.18</v>
      </c>
      <c r="AB630" s="150" t="e">
        <f t="shared" si="131"/>
        <v>#VALUE!</v>
      </c>
      <c r="AC630">
        <v>5.18</v>
      </c>
      <c r="AD630" s="150" t="e">
        <f t="shared" si="132"/>
        <v>#VALUE!</v>
      </c>
      <c r="AE630">
        <v>5.18</v>
      </c>
    </row>
    <row r="631" spans="12:31" ht="15" x14ac:dyDescent="0.2">
      <c r="L631" s="150" t="e">
        <f t="shared" si="123"/>
        <v>#VALUE!</v>
      </c>
      <c r="M631">
        <v>5.19</v>
      </c>
      <c r="N631" s="150" t="e">
        <f t="shared" si="124"/>
        <v>#VALUE!</v>
      </c>
      <c r="O631">
        <v>5.19</v>
      </c>
      <c r="P631" s="150" t="e">
        <f t="shared" si="125"/>
        <v>#VALUE!</v>
      </c>
      <c r="Q631">
        <v>5.19</v>
      </c>
      <c r="R631" s="150" t="e">
        <f t="shared" si="126"/>
        <v>#VALUE!</v>
      </c>
      <c r="S631">
        <v>5.19</v>
      </c>
      <c r="T631" s="150" t="e">
        <f t="shared" si="127"/>
        <v>#VALUE!</v>
      </c>
      <c r="U631">
        <v>5.19</v>
      </c>
      <c r="V631" s="150" t="e">
        <f t="shared" si="128"/>
        <v>#VALUE!</v>
      </c>
      <c r="W631">
        <v>5.19</v>
      </c>
      <c r="X631" s="153" t="e">
        <f t="shared" si="129"/>
        <v>#VALUE!</v>
      </c>
      <c r="Y631">
        <v>5.19</v>
      </c>
      <c r="Z631" s="150" t="e">
        <f t="shared" si="130"/>
        <v>#VALUE!</v>
      </c>
      <c r="AA631">
        <v>5.19</v>
      </c>
      <c r="AB631" s="150" t="e">
        <f t="shared" si="131"/>
        <v>#VALUE!</v>
      </c>
      <c r="AC631">
        <v>5.19</v>
      </c>
      <c r="AD631" s="150" t="e">
        <f t="shared" si="132"/>
        <v>#VALUE!</v>
      </c>
      <c r="AE631">
        <v>5.19</v>
      </c>
    </row>
    <row r="632" spans="12:31" ht="15" x14ac:dyDescent="0.2">
      <c r="L632" s="150" t="e">
        <f t="shared" si="123"/>
        <v>#VALUE!</v>
      </c>
      <c r="M632">
        <v>5.2</v>
      </c>
      <c r="N632" s="150" t="e">
        <f t="shared" si="124"/>
        <v>#VALUE!</v>
      </c>
      <c r="O632">
        <v>5.2</v>
      </c>
      <c r="P632" s="150" t="e">
        <f t="shared" si="125"/>
        <v>#VALUE!</v>
      </c>
      <c r="Q632">
        <v>5.2</v>
      </c>
      <c r="R632" s="150" t="e">
        <f t="shared" si="126"/>
        <v>#VALUE!</v>
      </c>
      <c r="S632">
        <v>5.2</v>
      </c>
      <c r="T632" s="150" t="e">
        <f t="shared" si="127"/>
        <v>#VALUE!</v>
      </c>
      <c r="U632">
        <v>5.2</v>
      </c>
      <c r="V632" s="150" t="e">
        <f t="shared" si="128"/>
        <v>#VALUE!</v>
      </c>
      <c r="W632">
        <v>5.2</v>
      </c>
      <c r="X632" s="153" t="e">
        <f t="shared" si="129"/>
        <v>#VALUE!</v>
      </c>
      <c r="Y632">
        <v>5.2</v>
      </c>
      <c r="Z632" s="150" t="e">
        <f t="shared" si="130"/>
        <v>#VALUE!</v>
      </c>
      <c r="AA632">
        <v>5.2</v>
      </c>
      <c r="AB632" s="150" t="e">
        <f t="shared" si="131"/>
        <v>#VALUE!</v>
      </c>
      <c r="AC632">
        <v>5.2</v>
      </c>
      <c r="AD632" s="150" t="e">
        <f t="shared" si="132"/>
        <v>#VALUE!</v>
      </c>
      <c r="AE632">
        <v>5.2</v>
      </c>
    </row>
    <row r="633" spans="12:31" ht="15" x14ac:dyDescent="0.2">
      <c r="L633" s="150" t="e">
        <f t="shared" si="123"/>
        <v>#VALUE!</v>
      </c>
      <c r="M633">
        <v>5.21</v>
      </c>
      <c r="N633" s="150" t="e">
        <f t="shared" si="124"/>
        <v>#VALUE!</v>
      </c>
      <c r="O633">
        <v>5.21</v>
      </c>
      <c r="P633" s="150" t="e">
        <f t="shared" si="125"/>
        <v>#VALUE!</v>
      </c>
      <c r="Q633">
        <v>5.21</v>
      </c>
      <c r="R633" s="150" t="e">
        <f t="shared" si="126"/>
        <v>#VALUE!</v>
      </c>
      <c r="S633">
        <v>5.21</v>
      </c>
      <c r="T633" s="150" t="e">
        <f t="shared" si="127"/>
        <v>#VALUE!</v>
      </c>
      <c r="U633">
        <v>5.21</v>
      </c>
      <c r="V633" s="150" t="e">
        <f t="shared" si="128"/>
        <v>#VALUE!</v>
      </c>
      <c r="W633">
        <v>5.21</v>
      </c>
      <c r="X633" s="153" t="e">
        <f t="shared" si="129"/>
        <v>#VALUE!</v>
      </c>
      <c r="Y633">
        <v>5.21</v>
      </c>
      <c r="Z633" s="150" t="e">
        <f t="shared" si="130"/>
        <v>#VALUE!</v>
      </c>
      <c r="AA633">
        <v>5.21</v>
      </c>
      <c r="AB633" s="150" t="e">
        <f t="shared" si="131"/>
        <v>#VALUE!</v>
      </c>
      <c r="AC633">
        <v>5.21</v>
      </c>
      <c r="AD633" s="150" t="e">
        <f t="shared" si="132"/>
        <v>#VALUE!</v>
      </c>
      <c r="AE633">
        <v>5.21</v>
      </c>
    </row>
    <row r="634" spans="12:31" ht="15" x14ac:dyDescent="0.2">
      <c r="L634" s="150" t="e">
        <f t="shared" si="123"/>
        <v>#VALUE!</v>
      </c>
      <c r="M634">
        <v>5.22</v>
      </c>
      <c r="N634" s="150" t="e">
        <f t="shared" si="124"/>
        <v>#VALUE!</v>
      </c>
      <c r="O634">
        <v>5.22</v>
      </c>
      <c r="P634" s="150" t="e">
        <f t="shared" si="125"/>
        <v>#VALUE!</v>
      </c>
      <c r="Q634">
        <v>5.22</v>
      </c>
      <c r="R634" s="150" t="e">
        <f t="shared" si="126"/>
        <v>#VALUE!</v>
      </c>
      <c r="S634">
        <v>5.22</v>
      </c>
      <c r="T634" s="150" t="e">
        <f t="shared" si="127"/>
        <v>#VALUE!</v>
      </c>
      <c r="U634">
        <v>5.22</v>
      </c>
      <c r="V634" s="150" t="e">
        <f t="shared" si="128"/>
        <v>#VALUE!</v>
      </c>
      <c r="W634">
        <v>5.22</v>
      </c>
      <c r="X634" s="153" t="e">
        <f t="shared" si="129"/>
        <v>#VALUE!</v>
      </c>
      <c r="Y634">
        <v>5.22</v>
      </c>
      <c r="Z634" s="150" t="e">
        <f t="shared" si="130"/>
        <v>#VALUE!</v>
      </c>
      <c r="AA634">
        <v>5.22</v>
      </c>
      <c r="AB634" s="150" t="e">
        <f t="shared" si="131"/>
        <v>#VALUE!</v>
      </c>
      <c r="AC634">
        <v>5.22</v>
      </c>
      <c r="AD634" s="150" t="e">
        <f t="shared" si="132"/>
        <v>#VALUE!</v>
      </c>
      <c r="AE634">
        <v>5.22</v>
      </c>
    </row>
    <row r="635" spans="12:31" ht="15" x14ac:dyDescent="0.2">
      <c r="L635" s="150" t="e">
        <f t="shared" si="123"/>
        <v>#VALUE!</v>
      </c>
      <c r="M635">
        <v>5.23</v>
      </c>
      <c r="N635" s="150" t="e">
        <f t="shared" si="124"/>
        <v>#VALUE!</v>
      </c>
      <c r="O635">
        <v>5.23</v>
      </c>
      <c r="P635" s="150" t="e">
        <f t="shared" si="125"/>
        <v>#VALUE!</v>
      </c>
      <c r="Q635">
        <v>5.23</v>
      </c>
      <c r="R635" s="150" t="e">
        <f t="shared" si="126"/>
        <v>#VALUE!</v>
      </c>
      <c r="S635">
        <v>5.23</v>
      </c>
      <c r="T635" s="150" t="e">
        <f t="shared" si="127"/>
        <v>#VALUE!</v>
      </c>
      <c r="U635">
        <v>5.23</v>
      </c>
      <c r="V635" s="150" t="e">
        <f t="shared" si="128"/>
        <v>#VALUE!</v>
      </c>
      <c r="W635">
        <v>5.23</v>
      </c>
      <c r="X635" s="153" t="e">
        <f t="shared" si="129"/>
        <v>#VALUE!</v>
      </c>
      <c r="Y635">
        <v>5.23</v>
      </c>
      <c r="Z635" s="150" t="e">
        <f t="shared" si="130"/>
        <v>#VALUE!</v>
      </c>
      <c r="AA635">
        <v>5.23</v>
      </c>
      <c r="AB635" s="150" t="e">
        <f t="shared" si="131"/>
        <v>#VALUE!</v>
      </c>
      <c r="AC635">
        <v>5.23</v>
      </c>
      <c r="AD635" s="150" t="e">
        <f t="shared" si="132"/>
        <v>#VALUE!</v>
      </c>
      <c r="AE635">
        <v>5.23</v>
      </c>
    </row>
    <row r="636" spans="12:31" ht="15" x14ac:dyDescent="0.2">
      <c r="L636" s="150" t="e">
        <f t="shared" si="123"/>
        <v>#VALUE!</v>
      </c>
      <c r="M636">
        <v>5.24</v>
      </c>
      <c r="N636" s="150" t="e">
        <f t="shared" si="124"/>
        <v>#VALUE!</v>
      </c>
      <c r="O636">
        <v>5.24</v>
      </c>
      <c r="P636" s="150" t="e">
        <f t="shared" si="125"/>
        <v>#VALUE!</v>
      </c>
      <c r="Q636">
        <v>5.24</v>
      </c>
      <c r="R636" s="150" t="e">
        <f t="shared" si="126"/>
        <v>#VALUE!</v>
      </c>
      <c r="S636">
        <v>5.24</v>
      </c>
      <c r="T636" s="150" t="e">
        <f t="shared" si="127"/>
        <v>#VALUE!</v>
      </c>
      <c r="U636">
        <v>5.24</v>
      </c>
      <c r="V636" s="150" t="e">
        <f t="shared" si="128"/>
        <v>#VALUE!</v>
      </c>
      <c r="W636">
        <v>5.24</v>
      </c>
      <c r="X636" s="153" t="e">
        <f t="shared" si="129"/>
        <v>#VALUE!</v>
      </c>
      <c r="Y636">
        <v>5.24</v>
      </c>
      <c r="Z636" s="150" t="e">
        <f t="shared" si="130"/>
        <v>#VALUE!</v>
      </c>
      <c r="AA636">
        <v>5.24</v>
      </c>
      <c r="AB636" s="150" t="e">
        <f t="shared" si="131"/>
        <v>#VALUE!</v>
      </c>
      <c r="AC636">
        <v>5.24</v>
      </c>
      <c r="AD636" s="150" t="e">
        <f t="shared" si="132"/>
        <v>#VALUE!</v>
      </c>
      <c r="AE636">
        <v>5.24</v>
      </c>
    </row>
    <row r="637" spans="12:31" ht="15" x14ac:dyDescent="0.2">
      <c r="L637" s="150" t="e">
        <f t="shared" si="123"/>
        <v>#VALUE!</v>
      </c>
      <c r="M637">
        <v>5.25</v>
      </c>
      <c r="N637" s="150" t="e">
        <f t="shared" si="124"/>
        <v>#VALUE!</v>
      </c>
      <c r="O637">
        <v>5.25</v>
      </c>
      <c r="P637" s="150" t="e">
        <f t="shared" si="125"/>
        <v>#VALUE!</v>
      </c>
      <c r="Q637">
        <v>5.25</v>
      </c>
      <c r="R637" s="150" t="e">
        <f t="shared" si="126"/>
        <v>#VALUE!</v>
      </c>
      <c r="S637">
        <v>5.25</v>
      </c>
      <c r="T637" s="150" t="e">
        <f t="shared" si="127"/>
        <v>#VALUE!</v>
      </c>
      <c r="U637">
        <v>5.25</v>
      </c>
      <c r="V637" s="150" t="e">
        <f t="shared" si="128"/>
        <v>#VALUE!</v>
      </c>
      <c r="W637">
        <v>5.25</v>
      </c>
      <c r="X637" s="153" t="e">
        <f t="shared" si="129"/>
        <v>#VALUE!</v>
      </c>
      <c r="Y637">
        <v>5.25</v>
      </c>
      <c r="Z637" s="150" t="e">
        <f t="shared" si="130"/>
        <v>#VALUE!</v>
      </c>
      <c r="AA637">
        <v>5.25</v>
      </c>
      <c r="AB637" s="150" t="e">
        <f t="shared" si="131"/>
        <v>#VALUE!</v>
      </c>
      <c r="AC637">
        <v>5.25</v>
      </c>
      <c r="AD637" s="150" t="e">
        <f t="shared" si="132"/>
        <v>#VALUE!</v>
      </c>
      <c r="AE637">
        <v>5.25</v>
      </c>
    </row>
    <row r="638" spans="12:31" ht="15" x14ac:dyDescent="0.2">
      <c r="L638" s="150" t="e">
        <f t="shared" si="123"/>
        <v>#VALUE!</v>
      </c>
      <c r="M638">
        <v>5.26</v>
      </c>
      <c r="N638" s="150" t="e">
        <f t="shared" si="124"/>
        <v>#VALUE!</v>
      </c>
      <c r="O638">
        <v>5.26</v>
      </c>
      <c r="P638" s="150" t="e">
        <f t="shared" si="125"/>
        <v>#VALUE!</v>
      </c>
      <c r="Q638">
        <v>5.26</v>
      </c>
      <c r="R638" s="150" t="e">
        <f t="shared" si="126"/>
        <v>#VALUE!</v>
      </c>
      <c r="S638">
        <v>5.26</v>
      </c>
      <c r="T638" s="150" t="e">
        <f t="shared" si="127"/>
        <v>#VALUE!</v>
      </c>
      <c r="U638">
        <v>5.26</v>
      </c>
      <c r="V638" s="150" t="e">
        <f t="shared" si="128"/>
        <v>#VALUE!</v>
      </c>
      <c r="W638">
        <v>5.26</v>
      </c>
      <c r="X638" s="153" t="e">
        <f t="shared" si="129"/>
        <v>#VALUE!</v>
      </c>
      <c r="Y638">
        <v>5.26</v>
      </c>
      <c r="Z638" s="150" t="e">
        <f t="shared" si="130"/>
        <v>#VALUE!</v>
      </c>
      <c r="AA638">
        <v>5.26</v>
      </c>
      <c r="AB638" s="150" t="e">
        <f t="shared" si="131"/>
        <v>#VALUE!</v>
      </c>
      <c r="AC638">
        <v>5.26</v>
      </c>
      <c r="AD638" s="150" t="e">
        <f t="shared" si="132"/>
        <v>#VALUE!</v>
      </c>
      <c r="AE638">
        <v>5.26</v>
      </c>
    </row>
    <row r="639" spans="12:31" ht="15" x14ac:dyDescent="0.2">
      <c r="L639" s="150" t="e">
        <f t="shared" si="123"/>
        <v>#VALUE!</v>
      </c>
      <c r="M639">
        <v>5.27</v>
      </c>
      <c r="N639" s="150" t="e">
        <f t="shared" si="124"/>
        <v>#VALUE!</v>
      </c>
      <c r="O639">
        <v>5.27</v>
      </c>
      <c r="P639" s="150" t="e">
        <f t="shared" si="125"/>
        <v>#VALUE!</v>
      </c>
      <c r="Q639">
        <v>5.27</v>
      </c>
      <c r="R639" s="150" t="e">
        <f t="shared" si="126"/>
        <v>#VALUE!</v>
      </c>
      <c r="S639">
        <v>5.27</v>
      </c>
      <c r="T639" s="150" t="e">
        <f t="shared" si="127"/>
        <v>#VALUE!</v>
      </c>
      <c r="U639">
        <v>5.27</v>
      </c>
      <c r="V639" s="150" t="e">
        <f t="shared" si="128"/>
        <v>#VALUE!</v>
      </c>
      <c r="W639">
        <v>5.27</v>
      </c>
      <c r="X639" s="153" t="e">
        <f t="shared" si="129"/>
        <v>#VALUE!</v>
      </c>
      <c r="Y639">
        <v>5.27</v>
      </c>
      <c r="Z639" s="150" t="e">
        <f t="shared" si="130"/>
        <v>#VALUE!</v>
      </c>
      <c r="AA639">
        <v>5.27</v>
      </c>
      <c r="AB639" s="150" t="e">
        <f t="shared" si="131"/>
        <v>#VALUE!</v>
      </c>
      <c r="AC639">
        <v>5.27</v>
      </c>
      <c r="AD639" s="150" t="e">
        <f t="shared" si="132"/>
        <v>#VALUE!</v>
      </c>
      <c r="AE639">
        <v>5.27</v>
      </c>
    </row>
    <row r="640" spans="12:31" ht="15" x14ac:dyDescent="0.2">
      <c r="L640" s="150" t="e">
        <f t="shared" si="123"/>
        <v>#VALUE!</v>
      </c>
      <c r="M640">
        <v>5.28</v>
      </c>
      <c r="N640" s="150" t="e">
        <f t="shared" si="124"/>
        <v>#VALUE!</v>
      </c>
      <c r="O640">
        <v>5.28</v>
      </c>
      <c r="P640" s="150" t="e">
        <f t="shared" si="125"/>
        <v>#VALUE!</v>
      </c>
      <c r="Q640">
        <v>5.28</v>
      </c>
      <c r="R640" s="150" t="e">
        <f t="shared" si="126"/>
        <v>#VALUE!</v>
      </c>
      <c r="S640">
        <v>5.28</v>
      </c>
      <c r="T640" s="150" t="e">
        <f t="shared" si="127"/>
        <v>#VALUE!</v>
      </c>
      <c r="U640">
        <v>5.28</v>
      </c>
      <c r="V640" s="150" t="e">
        <f t="shared" si="128"/>
        <v>#VALUE!</v>
      </c>
      <c r="W640">
        <v>5.28</v>
      </c>
      <c r="X640" s="153" t="e">
        <f t="shared" si="129"/>
        <v>#VALUE!</v>
      </c>
      <c r="Y640">
        <v>5.28</v>
      </c>
      <c r="Z640" s="150" t="e">
        <f t="shared" si="130"/>
        <v>#VALUE!</v>
      </c>
      <c r="AA640">
        <v>5.28</v>
      </c>
      <c r="AB640" s="150" t="e">
        <f t="shared" si="131"/>
        <v>#VALUE!</v>
      </c>
      <c r="AC640">
        <v>5.28</v>
      </c>
      <c r="AD640" s="150" t="e">
        <f t="shared" si="132"/>
        <v>#VALUE!</v>
      </c>
      <c r="AE640">
        <v>5.28</v>
      </c>
    </row>
    <row r="641" spans="12:31" ht="15" x14ac:dyDescent="0.2">
      <c r="L641" s="150" t="e">
        <f t="shared" si="123"/>
        <v>#VALUE!</v>
      </c>
      <c r="M641">
        <v>5.29</v>
      </c>
      <c r="N641" s="150" t="e">
        <f t="shared" si="124"/>
        <v>#VALUE!</v>
      </c>
      <c r="O641">
        <v>5.29</v>
      </c>
      <c r="P641" s="150" t="e">
        <f t="shared" si="125"/>
        <v>#VALUE!</v>
      </c>
      <c r="Q641">
        <v>5.29</v>
      </c>
      <c r="R641" s="150" t="e">
        <f t="shared" si="126"/>
        <v>#VALUE!</v>
      </c>
      <c r="S641">
        <v>5.29</v>
      </c>
      <c r="T641" s="150" t="e">
        <f t="shared" si="127"/>
        <v>#VALUE!</v>
      </c>
      <c r="U641">
        <v>5.29</v>
      </c>
      <c r="V641" s="150" t="e">
        <f t="shared" si="128"/>
        <v>#VALUE!</v>
      </c>
      <c r="W641">
        <v>5.29</v>
      </c>
      <c r="X641" s="153" t="e">
        <f t="shared" si="129"/>
        <v>#VALUE!</v>
      </c>
      <c r="Y641">
        <v>5.29</v>
      </c>
      <c r="Z641" s="150" t="e">
        <f t="shared" si="130"/>
        <v>#VALUE!</v>
      </c>
      <c r="AA641">
        <v>5.29</v>
      </c>
      <c r="AB641" s="150" t="e">
        <f t="shared" si="131"/>
        <v>#VALUE!</v>
      </c>
      <c r="AC641">
        <v>5.29</v>
      </c>
      <c r="AD641" s="150" t="e">
        <f t="shared" si="132"/>
        <v>#VALUE!</v>
      </c>
      <c r="AE641">
        <v>5.29</v>
      </c>
    </row>
    <row r="642" spans="12:31" ht="15" x14ac:dyDescent="0.2">
      <c r="L642" s="150" t="e">
        <f t="shared" si="123"/>
        <v>#VALUE!</v>
      </c>
      <c r="M642">
        <v>5.3</v>
      </c>
      <c r="N642" s="150" t="e">
        <f t="shared" si="124"/>
        <v>#VALUE!</v>
      </c>
      <c r="O642">
        <v>5.3</v>
      </c>
      <c r="P642" s="150" t="e">
        <f t="shared" si="125"/>
        <v>#VALUE!</v>
      </c>
      <c r="Q642">
        <v>5.3</v>
      </c>
      <c r="R642" s="150" t="e">
        <f t="shared" si="126"/>
        <v>#VALUE!</v>
      </c>
      <c r="S642">
        <v>5.3</v>
      </c>
      <c r="T642" s="150" t="e">
        <f t="shared" si="127"/>
        <v>#VALUE!</v>
      </c>
      <c r="U642">
        <v>5.3</v>
      </c>
      <c r="V642" s="150" t="e">
        <f t="shared" si="128"/>
        <v>#VALUE!</v>
      </c>
      <c r="W642">
        <v>5.3</v>
      </c>
      <c r="X642" s="153" t="e">
        <f t="shared" si="129"/>
        <v>#VALUE!</v>
      </c>
      <c r="Y642">
        <v>5.3</v>
      </c>
      <c r="Z642" s="150" t="e">
        <f t="shared" si="130"/>
        <v>#VALUE!</v>
      </c>
      <c r="AA642">
        <v>5.3</v>
      </c>
      <c r="AB642" s="150" t="e">
        <f t="shared" si="131"/>
        <v>#VALUE!</v>
      </c>
      <c r="AC642">
        <v>5.3</v>
      </c>
      <c r="AD642" s="150" t="e">
        <f t="shared" si="132"/>
        <v>#VALUE!</v>
      </c>
      <c r="AE642">
        <v>5.3</v>
      </c>
    </row>
    <row r="643" spans="12:31" ht="15" x14ac:dyDescent="0.2">
      <c r="L643" s="150" t="e">
        <f t="shared" si="123"/>
        <v>#VALUE!</v>
      </c>
      <c r="M643">
        <v>5.31</v>
      </c>
      <c r="N643" s="150" t="e">
        <f t="shared" si="124"/>
        <v>#VALUE!</v>
      </c>
      <c r="O643">
        <v>5.31</v>
      </c>
      <c r="P643" s="150" t="e">
        <f t="shared" si="125"/>
        <v>#VALUE!</v>
      </c>
      <c r="Q643">
        <v>5.31</v>
      </c>
      <c r="R643" s="150" t="e">
        <f t="shared" si="126"/>
        <v>#VALUE!</v>
      </c>
      <c r="S643">
        <v>5.31</v>
      </c>
      <c r="T643" s="150" t="e">
        <f t="shared" si="127"/>
        <v>#VALUE!</v>
      </c>
      <c r="U643">
        <v>5.31</v>
      </c>
      <c r="V643" s="150" t="e">
        <f t="shared" si="128"/>
        <v>#VALUE!</v>
      </c>
      <c r="W643">
        <v>5.31</v>
      </c>
      <c r="X643" s="153" t="e">
        <f t="shared" si="129"/>
        <v>#VALUE!</v>
      </c>
      <c r="Y643">
        <v>5.31</v>
      </c>
      <c r="Z643" s="150" t="e">
        <f t="shared" si="130"/>
        <v>#VALUE!</v>
      </c>
      <c r="AA643">
        <v>5.31</v>
      </c>
      <c r="AB643" s="150" t="e">
        <f t="shared" si="131"/>
        <v>#VALUE!</v>
      </c>
      <c r="AC643">
        <v>5.31</v>
      </c>
      <c r="AD643" s="150" t="e">
        <f t="shared" si="132"/>
        <v>#VALUE!</v>
      </c>
      <c r="AE643">
        <v>5.31</v>
      </c>
    </row>
    <row r="644" spans="12:31" ht="15" x14ac:dyDescent="0.2">
      <c r="L644" s="150" t="e">
        <f t="shared" si="123"/>
        <v>#VALUE!</v>
      </c>
      <c r="M644">
        <v>5.32</v>
      </c>
      <c r="N644" s="150" t="e">
        <f t="shared" si="124"/>
        <v>#VALUE!</v>
      </c>
      <c r="O644">
        <v>5.32</v>
      </c>
      <c r="P644" s="150" t="e">
        <f t="shared" si="125"/>
        <v>#VALUE!</v>
      </c>
      <c r="Q644">
        <v>5.32</v>
      </c>
      <c r="R644" s="150" t="e">
        <f t="shared" si="126"/>
        <v>#VALUE!</v>
      </c>
      <c r="S644">
        <v>5.32</v>
      </c>
      <c r="T644" s="150" t="e">
        <f t="shared" si="127"/>
        <v>#VALUE!</v>
      </c>
      <c r="U644">
        <v>5.32</v>
      </c>
      <c r="V644" s="150" t="e">
        <f t="shared" si="128"/>
        <v>#VALUE!</v>
      </c>
      <c r="W644">
        <v>5.32</v>
      </c>
      <c r="X644" s="153" t="e">
        <f t="shared" si="129"/>
        <v>#VALUE!</v>
      </c>
      <c r="Y644">
        <v>5.32</v>
      </c>
      <c r="Z644" s="150" t="e">
        <f t="shared" si="130"/>
        <v>#VALUE!</v>
      </c>
      <c r="AA644">
        <v>5.32</v>
      </c>
      <c r="AB644" s="150" t="e">
        <f t="shared" si="131"/>
        <v>#VALUE!</v>
      </c>
      <c r="AC644">
        <v>5.32</v>
      </c>
      <c r="AD644" s="150" t="e">
        <f t="shared" si="132"/>
        <v>#VALUE!</v>
      </c>
      <c r="AE644">
        <v>5.32</v>
      </c>
    </row>
    <row r="645" spans="12:31" ht="15" x14ac:dyDescent="0.2">
      <c r="L645" s="150" t="e">
        <f t="shared" si="123"/>
        <v>#VALUE!</v>
      </c>
      <c r="M645">
        <v>5.33</v>
      </c>
      <c r="N645" s="150" t="e">
        <f t="shared" si="124"/>
        <v>#VALUE!</v>
      </c>
      <c r="O645">
        <v>5.33</v>
      </c>
      <c r="P645" s="150" t="e">
        <f t="shared" si="125"/>
        <v>#VALUE!</v>
      </c>
      <c r="Q645">
        <v>5.33</v>
      </c>
      <c r="R645" s="150" t="e">
        <f t="shared" si="126"/>
        <v>#VALUE!</v>
      </c>
      <c r="S645">
        <v>5.33</v>
      </c>
      <c r="T645" s="150" t="e">
        <f t="shared" si="127"/>
        <v>#VALUE!</v>
      </c>
      <c r="U645">
        <v>5.33</v>
      </c>
      <c r="V645" s="150" t="e">
        <f t="shared" si="128"/>
        <v>#VALUE!</v>
      </c>
      <c r="W645">
        <v>5.33</v>
      </c>
      <c r="X645" s="153" t="e">
        <f t="shared" si="129"/>
        <v>#VALUE!</v>
      </c>
      <c r="Y645">
        <v>5.33</v>
      </c>
      <c r="Z645" s="150" t="e">
        <f t="shared" si="130"/>
        <v>#VALUE!</v>
      </c>
      <c r="AA645">
        <v>5.33</v>
      </c>
      <c r="AB645" s="150" t="e">
        <f t="shared" si="131"/>
        <v>#VALUE!</v>
      </c>
      <c r="AC645">
        <v>5.33</v>
      </c>
      <c r="AD645" s="150" t="e">
        <f t="shared" si="132"/>
        <v>#VALUE!</v>
      </c>
      <c r="AE645">
        <v>5.33</v>
      </c>
    </row>
    <row r="646" spans="12:31" ht="15" x14ac:dyDescent="0.2">
      <c r="L646" s="150" t="e">
        <f t="shared" si="123"/>
        <v>#VALUE!</v>
      </c>
      <c r="M646">
        <v>5.34</v>
      </c>
      <c r="N646" s="150" t="e">
        <f t="shared" si="124"/>
        <v>#VALUE!</v>
      </c>
      <c r="O646">
        <v>5.34</v>
      </c>
      <c r="P646" s="150" t="e">
        <f t="shared" si="125"/>
        <v>#VALUE!</v>
      </c>
      <c r="Q646">
        <v>5.34</v>
      </c>
      <c r="R646" s="150" t="e">
        <f t="shared" si="126"/>
        <v>#VALUE!</v>
      </c>
      <c r="S646">
        <v>5.34</v>
      </c>
      <c r="T646" s="150" t="e">
        <f t="shared" si="127"/>
        <v>#VALUE!</v>
      </c>
      <c r="U646">
        <v>5.34</v>
      </c>
      <c r="V646" s="150" t="e">
        <f t="shared" si="128"/>
        <v>#VALUE!</v>
      </c>
      <c r="W646">
        <v>5.34</v>
      </c>
      <c r="X646" s="153" t="e">
        <f t="shared" si="129"/>
        <v>#VALUE!</v>
      </c>
      <c r="Y646">
        <v>5.34</v>
      </c>
      <c r="Z646" s="150" t="e">
        <f t="shared" si="130"/>
        <v>#VALUE!</v>
      </c>
      <c r="AA646">
        <v>5.34</v>
      </c>
      <c r="AB646" s="150" t="e">
        <f t="shared" si="131"/>
        <v>#VALUE!</v>
      </c>
      <c r="AC646">
        <v>5.34</v>
      </c>
      <c r="AD646" s="150" t="e">
        <f t="shared" si="132"/>
        <v>#VALUE!</v>
      </c>
      <c r="AE646">
        <v>5.34</v>
      </c>
    </row>
    <row r="647" spans="12:31" ht="15" x14ac:dyDescent="0.2">
      <c r="L647" s="150" t="e">
        <f t="shared" si="123"/>
        <v>#VALUE!</v>
      </c>
      <c r="M647">
        <v>5.35</v>
      </c>
      <c r="N647" s="150" t="e">
        <f t="shared" si="124"/>
        <v>#VALUE!</v>
      </c>
      <c r="O647">
        <v>5.35</v>
      </c>
      <c r="P647" s="150" t="e">
        <f t="shared" si="125"/>
        <v>#VALUE!</v>
      </c>
      <c r="Q647">
        <v>5.35</v>
      </c>
      <c r="R647" s="150" t="e">
        <f t="shared" si="126"/>
        <v>#VALUE!</v>
      </c>
      <c r="S647">
        <v>5.35</v>
      </c>
      <c r="T647" s="150" t="e">
        <f t="shared" si="127"/>
        <v>#VALUE!</v>
      </c>
      <c r="U647">
        <v>5.35</v>
      </c>
      <c r="V647" s="150" t="e">
        <f t="shared" si="128"/>
        <v>#VALUE!</v>
      </c>
      <c r="W647">
        <v>5.35</v>
      </c>
      <c r="X647" s="153" t="e">
        <f t="shared" si="129"/>
        <v>#VALUE!</v>
      </c>
      <c r="Y647">
        <v>5.35</v>
      </c>
      <c r="Z647" s="150" t="e">
        <f t="shared" si="130"/>
        <v>#VALUE!</v>
      </c>
      <c r="AA647">
        <v>5.35</v>
      </c>
      <c r="AB647" s="150" t="e">
        <f t="shared" si="131"/>
        <v>#VALUE!</v>
      </c>
      <c r="AC647">
        <v>5.35</v>
      </c>
      <c r="AD647" s="150" t="e">
        <f t="shared" si="132"/>
        <v>#VALUE!</v>
      </c>
      <c r="AE647">
        <v>5.35</v>
      </c>
    </row>
    <row r="648" spans="12:31" ht="15" x14ac:dyDescent="0.2">
      <c r="L648" s="150" t="e">
        <f t="shared" si="123"/>
        <v>#VALUE!</v>
      </c>
      <c r="M648">
        <v>5.36</v>
      </c>
      <c r="N648" s="150" t="e">
        <f t="shared" si="124"/>
        <v>#VALUE!</v>
      </c>
      <c r="O648">
        <v>5.36</v>
      </c>
      <c r="P648" s="150" t="e">
        <f t="shared" si="125"/>
        <v>#VALUE!</v>
      </c>
      <c r="Q648">
        <v>5.36</v>
      </c>
      <c r="R648" s="150" t="e">
        <f t="shared" si="126"/>
        <v>#VALUE!</v>
      </c>
      <c r="S648">
        <v>5.36</v>
      </c>
      <c r="T648" s="150" t="e">
        <f t="shared" si="127"/>
        <v>#VALUE!</v>
      </c>
      <c r="U648">
        <v>5.36</v>
      </c>
      <c r="V648" s="150" t="e">
        <f t="shared" si="128"/>
        <v>#VALUE!</v>
      </c>
      <c r="W648">
        <v>5.36</v>
      </c>
      <c r="X648" s="153" t="e">
        <f t="shared" si="129"/>
        <v>#VALUE!</v>
      </c>
      <c r="Y648">
        <v>5.36</v>
      </c>
      <c r="Z648" s="150" t="e">
        <f t="shared" si="130"/>
        <v>#VALUE!</v>
      </c>
      <c r="AA648">
        <v>5.36</v>
      </c>
      <c r="AB648" s="150" t="e">
        <f t="shared" si="131"/>
        <v>#VALUE!</v>
      </c>
      <c r="AC648">
        <v>5.36</v>
      </c>
      <c r="AD648" s="150" t="e">
        <f t="shared" si="132"/>
        <v>#VALUE!</v>
      </c>
      <c r="AE648">
        <v>5.36</v>
      </c>
    </row>
    <row r="649" spans="12:31" ht="15" x14ac:dyDescent="0.2">
      <c r="L649" s="150" t="e">
        <f t="shared" si="123"/>
        <v>#VALUE!</v>
      </c>
      <c r="M649">
        <v>5.37</v>
      </c>
      <c r="N649" s="150" t="e">
        <f t="shared" si="124"/>
        <v>#VALUE!</v>
      </c>
      <c r="O649">
        <v>5.37</v>
      </c>
      <c r="P649" s="150" t="e">
        <f t="shared" si="125"/>
        <v>#VALUE!</v>
      </c>
      <c r="Q649">
        <v>5.37</v>
      </c>
      <c r="R649" s="150" t="e">
        <f t="shared" si="126"/>
        <v>#VALUE!</v>
      </c>
      <c r="S649">
        <v>5.37</v>
      </c>
      <c r="T649" s="150" t="e">
        <f t="shared" si="127"/>
        <v>#VALUE!</v>
      </c>
      <c r="U649">
        <v>5.37</v>
      </c>
      <c r="V649" s="150" t="e">
        <f t="shared" si="128"/>
        <v>#VALUE!</v>
      </c>
      <c r="W649">
        <v>5.37</v>
      </c>
      <c r="X649" s="153" t="e">
        <f t="shared" si="129"/>
        <v>#VALUE!</v>
      </c>
      <c r="Y649">
        <v>5.37</v>
      </c>
      <c r="Z649" s="150" t="e">
        <f t="shared" si="130"/>
        <v>#VALUE!</v>
      </c>
      <c r="AA649">
        <v>5.37</v>
      </c>
      <c r="AB649" s="150" t="e">
        <f t="shared" si="131"/>
        <v>#VALUE!</v>
      </c>
      <c r="AC649">
        <v>5.37</v>
      </c>
      <c r="AD649" s="150" t="e">
        <f t="shared" si="132"/>
        <v>#VALUE!</v>
      </c>
      <c r="AE649">
        <v>5.37</v>
      </c>
    </row>
    <row r="650" spans="12:31" ht="15" x14ac:dyDescent="0.2">
      <c r="L650" s="150" t="e">
        <f t="shared" si="123"/>
        <v>#VALUE!</v>
      </c>
      <c r="M650">
        <v>5.38</v>
      </c>
      <c r="N650" s="150" t="e">
        <f t="shared" si="124"/>
        <v>#VALUE!</v>
      </c>
      <c r="O650">
        <v>5.38</v>
      </c>
      <c r="P650" s="150" t="e">
        <f t="shared" si="125"/>
        <v>#VALUE!</v>
      </c>
      <c r="Q650">
        <v>5.38</v>
      </c>
      <c r="R650" s="150" t="e">
        <f t="shared" si="126"/>
        <v>#VALUE!</v>
      </c>
      <c r="S650">
        <v>5.38</v>
      </c>
      <c r="T650" s="150" t="e">
        <f t="shared" si="127"/>
        <v>#VALUE!</v>
      </c>
      <c r="U650">
        <v>5.38</v>
      </c>
      <c r="V650" s="150" t="e">
        <f t="shared" si="128"/>
        <v>#VALUE!</v>
      </c>
      <c r="W650">
        <v>5.38</v>
      </c>
      <c r="X650" s="153" t="e">
        <f t="shared" si="129"/>
        <v>#VALUE!</v>
      </c>
      <c r="Y650">
        <v>5.38</v>
      </c>
      <c r="Z650" s="150" t="e">
        <f t="shared" si="130"/>
        <v>#VALUE!</v>
      </c>
      <c r="AA650">
        <v>5.38</v>
      </c>
      <c r="AB650" s="150" t="e">
        <f t="shared" si="131"/>
        <v>#VALUE!</v>
      </c>
      <c r="AC650">
        <v>5.38</v>
      </c>
      <c r="AD650" s="150" t="e">
        <f t="shared" si="132"/>
        <v>#VALUE!</v>
      </c>
      <c r="AE650">
        <v>5.38</v>
      </c>
    </row>
    <row r="651" spans="12:31" ht="15" x14ac:dyDescent="0.2">
      <c r="L651" s="150" t="e">
        <f t="shared" si="123"/>
        <v>#VALUE!</v>
      </c>
      <c r="M651">
        <v>5.39</v>
      </c>
      <c r="N651" s="150" t="e">
        <f t="shared" si="124"/>
        <v>#VALUE!</v>
      </c>
      <c r="O651">
        <v>5.39</v>
      </c>
      <c r="P651" s="150" t="e">
        <f t="shared" si="125"/>
        <v>#VALUE!</v>
      </c>
      <c r="Q651">
        <v>5.39</v>
      </c>
      <c r="R651" s="150" t="e">
        <f t="shared" si="126"/>
        <v>#VALUE!</v>
      </c>
      <c r="S651">
        <v>5.39</v>
      </c>
      <c r="T651" s="150" t="e">
        <f t="shared" si="127"/>
        <v>#VALUE!</v>
      </c>
      <c r="U651">
        <v>5.39</v>
      </c>
      <c r="V651" s="150" t="e">
        <f t="shared" si="128"/>
        <v>#VALUE!</v>
      </c>
      <c r="W651">
        <v>5.39</v>
      </c>
      <c r="X651" s="153" t="e">
        <f t="shared" si="129"/>
        <v>#VALUE!</v>
      </c>
      <c r="Y651">
        <v>5.39</v>
      </c>
      <c r="Z651" s="150" t="e">
        <f t="shared" si="130"/>
        <v>#VALUE!</v>
      </c>
      <c r="AA651">
        <v>5.39</v>
      </c>
      <c r="AB651" s="150" t="e">
        <f t="shared" si="131"/>
        <v>#VALUE!</v>
      </c>
      <c r="AC651">
        <v>5.39</v>
      </c>
      <c r="AD651" s="150" t="e">
        <f t="shared" si="132"/>
        <v>#VALUE!</v>
      </c>
      <c r="AE651">
        <v>5.39</v>
      </c>
    </row>
    <row r="652" spans="12:31" ht="15" x14ac:dyDescent="0.2">
      <c r="L652" s="150" t="e">
        <f t="shared" si="123"/>
        <v>#VALUE!</v>
      </c>
      <c r="M652">
        <v>5.4</v>
      </c>
      <c r="N652" s="150" t="e">
        <f t="shared" si="124"/>
        <v>#VALUE!</v>
      </c>
      <c r="O652">
        <v>5.4</v>
      </c>
      <c r="P652" s="150" t="e">
        <f t="shared" si="125"/>
        <v>#VALUE!</v>
      </c>
      <c r="Q652">
        <v>5.4</v>
      </c>
      <c r="R652" s="150" t="e">
        <f t="shared" si="126"/>
        <v>#VALUE!</v>
      </c>
      <c r="S652">
        <v>5.4</v>
      </c>
      <c r="T652" s="150" t="e">
        <f t="shared" si="127"/>
        <v>#VALUE!</v>
      </c>
      <c r="U652">
        <v>5.4</v>
      </c>
      <c r="V652" s="150" t="e">
        <f t="shared" si="128"/>
        <v>#VALUE!</v>
      </c>
      <c r="W652">
        <v>5.4</v>
      </c>
      <c r="X652" s="153" t="e">
        <f t="shared" si="129"/>
        <v>#VALUE!</v>
      </c>
      <c r="Y652">
        <v>5.4</v>
      </c>
      <c r="Z652" s="150" t="e">
        <f t="shared" si="130"/>
        <v>#VALUE!</v>
      </c>
      <c r="AA652">
        <v>5.4</v>
      </c>
      <c r="AB652" s="150" t="e">
        <f t="shared" si="131"/>
        <v>#VALUE!</v>
      </c>
      <c r="AC652">
        <v>5.4</v>
      </c>
      <c r="AD652" s="150" t="e">
        <f t="shared" si="132"/>
        <v>#VALUE!</v>
      </c>
      <c r="AE652">
        <v>5.4</v>
      </c>
    </row>
    <row r="653" spans="12:31" ht="15" x14ac:dyDescent="0.2">
      <c r="L653" s="150" t="e">
        <f t="shared" si="123"/>
        <v>#VALUE!</v>
      </c>
      <c r="M653">
        <v>5.41</v>
      </c>
      <c r="N653" s="150" t="e">
        <f t="shared" si="124"/>
        <v>#VALUE!</v>
      </c>
      <c r="O653">
        <v>5.41</v>
      </c>
      <c r="P653" s="150" t="e">
        <f t="shared" si="125"/>
        <v>#VALUE!</v>
      </c>
      <c r="Q653">
        <v>5.41</v>
      </c>
      <c r="R653" s="150" t="e">
        <f t="shared" si="126"/>
        <v>#VALUE!</v>
      </c>
      <c r="S653">
        <v>5.41</v>
      </c>
      <c r="T653" s="150" t="e">
        <f t="shared" si="127"/>
        <v>#VALUE!</v>
      </c>
      <c r="U653">
        <v>5.41</v>
      </c>
      <c r="V653" s="150" t="e">
        <f t="shared" si="128"/>
        <v>#VALUE!</v>
      </c>
      <c r="W653">
        <v>5.41</v>
      </c>
      <c r="X653" s="153" t="e">
        <f t="shared" si="129"/>
        <v>#VALUE!</v>
      </c>
      <c r="Y653">
        <v>5.41</v>
      </c>
      <c r="Z653" s="150" t="e">
        <f t="shared" si="130"/>
        <v>#VALUE!</v>
      </c>
      <c r="AA653">
        <v>5.41</v>
      </c>
      <c r="AB653" s="150" t="e">
        <f t="shared" si="131"/>
        <v>#VALUE!</v>
      </c>
      <c r="AC653">
        <v>5.41</v>
      </c>
      <c r="AD653" s="150" t="e">
        <f t="shared" si="132"/>
        <v>#VALUE!</v>
      </c>
      <c r="AE653">
        <v>5.41</v>
      </c>
    </row>
    <row r="654" spans="12:31" ht="15" x14ac:dyDescent="0.2">
      <c r="L654" s="150" t="e">
        <f t="shared" si="123"/>
        <v>#VALUE!</v>
      </c>
      <c r="M654">
        <v>5.42</v>
      </c>
      <c r="N654" s="150" t="e">
        <f t="shared" si="124"/>
        <v>#VALUE!</v>
      </c>
      <c r="O654">
        <v>5.42</v>
      </c>
      <c r="P654" s="150" t="e">
        <f t="shared" si="125"/>
        <v>#VALUE!</v>
      </c>
      <c r="Q654">
        <v>5.42</v>
      </c>
      <c r="R654" s="150" t="e">
        <f t="shared" si="126"/>
        <v>#VALUE!</v>
      </c>
      <c r="S654">
        <v>5.42</v>
      </c>
      <c r="T654" s="150" t="e">
        <f t="shared" si="127"/>
        <v>#VALUE!</v>
      </c>
      <c r="U654">
        <v>5.42</v>
      </c>
      <c r="V654" s="150" t="e">
        <f t="shared" si="128"/>
        <v>#VALUE!</v>
      </c>
      <c r="W654">
        <v>5.42</v>
      </c>
      <c r="X654" s="153" t="e">
        <f t="shared" si="129"/>
        <v>#VALUE!</v>
      </c>
      <c r="Y654">
        <v>5.42</v>
      </c>
      <c r="Z654" s="150" t="e">
        <f t="shared" si="130"/>
        <v>#VALUE!</v>
      </c>
      <c r="AA654">
        <v>5.42</v>
      </c>
      <c r="AB654" s="150" t="e">
        <f t="shared" si="131"/>
        <v>#VALUE!</v>
      </c>
      <c r="AC654">
        <v>5.42</v>
      </c>
      <c r="AD654" s="150" t="e">
        <f t="shared" si="132"/>
        <v>#VALUE!</v>
      </c>
      <c r="AE654">
        <v>5.42</v>
      </c>
    </row>
    <row r="655" spans="12:31" ht="15" x14ac:dyDescent="0.2">
      <c r="L655" s="150" t="e">
        <f t="shared" si="123"/>
        <v>#VALUE!</v>
      </c>
      <c r="M655">
        <v>5.43</v>
      </c>
      <c r="N655" s="150" t="e">
        <f t="shared" si="124"/>
        <v>#VALUE!</v>
      </c>
      <c r="O655">
        <v>5.43</v>
      </c>
      <c r="P655" s="150" t="e">
        <f t="shared" si="125"/>
        <v>#VALUE!</v>
      </c>
      <c r="Q655">
        <v>5.43</v>
      </c>
      <c r="R655" s="150" t="e">
        <f t="shared" si="126"/>
        <v>#VALUE!</v>
      </c>
      <c r="S655">
        <v>5.43</v>
      </c>
      <c r="T655" s="150" t="e">
        <f t="shared" si="127"/>
        <v>#VALUE!</v>
      </c>
      <c r="U655">
        <v>5.43</v>
      </c>
      <c r="V655" s="150" t="e">
        <f t="shared" si="128"/>
        <v>#VALUE!</v>
      </c>
      <c r="W655">
        <v>5.43</v>
      </c>
      <c r="X655" s="153" t="e">
        <f t="shared" si="129"/>
        <v>#VALUE!</v>
      </c>
      <c r="Y655">
        <v>5.43</v>
      </c>
      <c r="Z655" s="150" t="e">
        <f t="shared" si="130"/>
        <v>#VALUE!</v>
      </c>
      <c r="AA655">
        <v>5.43</v>
      </c>
      <c r="AB655" s="150" t="e">
        <f t="shared" si="131"/>
        <v>#VALUE!</v>
      </c>
      <c r="AC655">
        <v>5.43</v>
      </c>
      <c r="AD655" s="150" t="e">
        <f t="shared" si="132"/>
        <v>#VALUE!</v>
      </c>
      <c r="AE655">
        <v>5.43</v>
      </c>
    </row>
    <row r="656" spans="12:31" ht="15" x14ac:dyDescent="0.2">
      <c r="L656" s="150" t="e">
        <f t="shared" si="123"/>
        <v>#VALUE!</v>
      </c>
      <c r="M656">
        <v>5.44</v>
      </c>
      <c r="N656" s="150" t="e">
        <f t="shared" si="124"/>
        <v>#VALUE!</v>
      </c>
      <c r="O656">
        <v>5.44</v>
      </c>
      <c r="P656" s="150" t="e">
        <f t="shared" si="125"/>
        <v>#VALUE!</v>
      </c>
      <c r="Q656">
        <v>5.44</v>
      </c>
      <c r="R656" s="150" t="e">
        <f t="shared" si="126"/>
        <v>#VALUE!</v>
      </c>
      <c r="S656">
        <v>5.44</v>
      </c>
      <c r="T656" s="150" t="e">
        <f t="shared" si="127"/>
        <v>#VALUE!</v>
      </c>
      <c r="U656">
        <v>5.44</v>
      </c>
      <c r="V656" s="150" t="e">
        <f t="shared" si="128"/>
        <v>#VALUE!</v>
      </c>
      <c r="W656">
        <v>5.44</v>
      </c>
      <c r="X656" s="153" t="e">
        <f t="shared" si="129"/>
        <v>#VALUE!</v>
      </c>
      <c r="Y656">
        <v>5.44</v>
      </c>
      <c r="Z656" s="150" t="e">
        <f t="shared" si="130"/>
        <v>#VALUE!</v>
      </c>
      <c r="AA656">
        <v>5.44</v>
      </c>
      <c r="AB656" s="150" t="e">
        <f t="shared" si="131"/>
        <v>#VALUE!</v>
      </c>
      <c r="AC656">
        <v>5.44</v>
      </c>
      <c r="AD656" s="150" t="e">
        <f t="shared" si="132"/>
        <v>#VALUE!</v>
      </c>
      <c r="AE656">
        <v>5.44</v>
      </c>
    </row>
    <row r="657" spans="12:31" ht="15" x14ac:dyDescent="0.2">
      <c r="L657" s="150" t="e">
        <f t="shared" si="123"/>
        <v>#VALUE!</v>
      </c>
      <c r="M657">
        <v>5.45</v>
      </c>
      <c r="N657" s="150" t="e">
        <f t="shared" si="124"/>
        <v>#VALUE!</v>
      </c>
      <c r="O657">
        <v>5.45</v>
      </c>
      <c r="P657" s="150" t="e">
        <f t="shared" si="125"/>
        <v>#VALUE!</v>
      </c>
      <c r="Q657">
        <v>5.45</v>
      </c>
      <c r="R657" s="150" t="e">
        <f t="shared" si="126"/>
        <v>#VALUE!</v>
      </c>
      <c r="S657">
        <v>5.45</v>
      </c>
      <c r="T657" s="150" t="e">
        <f t="shared" si="127"/>
        <v>#VALUE!</v>
      </c>
      <c r="U657">
        <v>5.45</v>
      </c>
      <c r="V657" s="150" t="e">
        <f t="shared" si="128"/>
        <v>#VALUE!</v>
      </c>
      <c r="W657">
        <v>5.45</v>
      </c>
      <c r="X657" s="153" t="e">
        <f t="shared" si="129"/>
        <v>#VALUE!</v>
      </c>
      <c r="Y657">
        <v>5.45</v>
      </c>
      <c r="Z657" s="150" t="e">
        <f t="shared" si="130"/>
        <v>#VALUE!</v>
      </c>
      <c r="AA657">
        <v>5.45</v>
      </c>
      <c r="AB657" s="150" t="e">
        <f t="shared" si="131"/>
        <v>#VALUE!</v>
      </c>
      <c r="AC657">
        <v>5.45</v>
      </c>
      <c r="AD657" s="150" t="e">
        <f t="shared" si="132"/>
        <v>#VALUE!</v>
      </c>
      <c r="AE657">
        <v>5.45</v>
      </c>
    </row>
    <row r="658" spans="12:31" ht="15" x14ac:dyDescent="0.2">
      <c r="L658" s="150" t="e">
        <f t="shared" si="123"/>
        <v>#VALUE!</v>
      </c>
      <c r="M658">
        <v>5.46</v>
      </c>
      <c r="N658" s="150" t="e">
        <f t="shared" si="124"/>
        <v>#VALUE!</v>
      </c>
      <c r="O658">
        <v>5.46</v>
      </c>
      <c r="P658" s="150" t="e">
        <f t="shared" si="125"/>
        <v>#VALUE!</v>
      </c>
      <c r="Q658">
        <v>5.46</v>
      </c>
      <c r="R658" s="150" t="e">
        <f t="shared" si="126"/>
        <v>#VALUE!</v>
      </c>
      <c r="S658">
        <v>5.46</v>
      </c>
      <c r="T658" s="150" t="e">
        <f t="shared" si="127"/>
        <v>#VALUE!</v>
      </c>
      <c r="U658">
        <v>5.46</v>
      </c>
      <c r="V658" s="150" t="e">
        <f t="shared" si="128"/>
        <v>#VALUE!</v>
      </c>
      <c r="W658">
        <v>5.46</v>
      </c>
      <c r="X658" s="153" t="e">
        <f t="shared" si="129"/>
        <v>#VALUE!</v>
      </c>
      <c r="Y658">
        <v>5.46</v>
      </c>
      <c r="Z658" s="150" t="e">
        <f t="shared" si="130"/>
        <v>#VALUE!</v>
      </c>
      <c r="AA658">
        <v>5.46</v>
      </c>
      <c r="AB658" s="150" t="e">
        <f t="shared" si="131"/>
        <v>#VALUE!</v>
      </c>
      <c r="AC658">
        <v>5.46</v>
      </c>
      <c r="AD658" s="150" t="e">
        <f t="shared" si="132"/>
        <v>#VALUE!</v>
      </c>
      <c r="AE658">
        <v>5.46</v>
      </c>
    </row>
    <row r="659" spans="12:31" ht="15" x14ac:dyDescent="0.2">
      <c r="L659" s="150" t="e">
        <f t="shared" si="123"/>
        <v>#VALUE!</v>
      </c>
      <c r="M659">
        <v>5.47</v>
      </c>
      <c r="N659" s="150" t="e">
        <f t="shared" si="124"/>
        <v>#VALUE!</v>
      </c>
      <c r="O659">
        <v>5.47</v>
      </c>
      <c r="P659" s="150" t="e">
        <f t="shared" si="125"/>
        <v>#VALUE!</v>
      </c>
      <c r="Q659">
        <v>5.47</v>
      </c>
      <c r="R659" s="150" t="e">
        <f t="shared" si="126"/>
        <v>#VALUE!</v>
      </c>
      <c r="S659">
        <v>5.47</v>
      </c>
      <c r="T659" s="150" t="e">
        <f t="shared" si="127"/>
        <v>#VALUE!</v>
      </c>
      <c r="U659">
        <v>5.47</v>
      </c>
      <c r="V659" s="150" t="e">
        <f t="shared" si="128"/>
        <v>#VALUE!</v>
      </c>
      <c r="W659">
        <v>5.47</v>
      </c>
      <c r="X659" s="153" t="e">
        <f t="shared" si="129"/>
        <v>#VALUE!</v>
      </c>
      <c r="Y659">
        <v>5.47</v>
      </c>
      <c r="Z659" s="150" t="e">
        <f t="shared" si="130"/>
        <v>#VALUE!</v>
      </c>
      <c r="AA659">
        <v>5.47</v>
      </c>
      <c r="AB659" s="150" t="e">
        <f t="shared" si="131"/>
        <v>#VALUE!</v>
      </c>
      <c r="AC659">
        <v>5.47</v>
      </c>
      <c r="AD659" s="150" t="e">
        <f t="shared" si="132"/>
        <v>#VALUE!</v>
      </c>
      <c r="AE659">
        <v>5.47</v>
      </c>
    </row>
    <row r="660" spans="12:31" ht="15" x14ac:dyDescent="0.2">
      <c r="L660" s="150" t="e">
        <f t="shared" si="123"/>
        <v>#VALUE!</v>
      </c>
      <c r="M660">
        <v>5.48</v>
      </c>
      <c r="N660" s="150" t="e">
        <f t="shared" si="124"/>
        <v>#VALUE!</v>
      </c>
      <c r="O660">
        <v>5.48</v>
      </c>
      <c r="P660" s="150" t="e">
        <f t="shared" si="125"/>
        <v>#VALUE!</v>
      </c>
      <c r="Q660">
        <v>5.48</v>
      </c>
      <c r="R660" s="150" t="e">
        <f t="shared" si="126"/>
        <v>#VALUE!</v>
      </c>
      <c r="S660">
        <v>5.48</v>
      </c>
      <c r="T660" s="150" t="e">
        <f t="shared" si="127"/>
        <v>#VALUE!</v>
      </c>
      <c r="U660">
        <v>5.48</v>
      </c>
      <c r="V660" s="150" t="e">
        <f t="shared" si="128"/>
        <v>#VALUE!</v>
      </c>
      <c r="W660">
        <v>5.48</v>
      </c>
      <c r="X660" s="153" t="e">
        <f t="shared" si="129"/>
        <v>#VALUE!</v>
      </c>
      <c r="Y660">
        <v>5.48</v>
      </c>
      <c r="Z660" s="150" t="e">
        <f t="shared" si="130"/>
        <v>#VALUE!</v>
      </c>
      <c r="AA660">
        <v>5.48</v>
      </c>
      <c r="AB660" s="150" t="e">
        <f t="shared" si="131"/>
        <v>#VALUE!</v>
      </c>
      <c r="AC660">
        <v>5.48</v>
      </c>
      <c r="AD660" s="150" t="e">
        <f t="shared" si="132"/>
        <v>#VALUE!</v>
      </c>
      <c r="AE660">
        <v>5.48</v>
      </c>
    </row>
    <row r="661" spans="12:31" ht="15" x14ac:dyDescent="0.2">
      <c r="L661" s="150" t="e">
        <f t="shared" si="123"/>
        <v>#VALUE!</v>
      </c>
      <c r="M661">
        <v>5.49</v>
      </c>
      <c r="N661" s="150" t="e">
        <f t="shared" si="124"/>
        <v>#VALUE!</v>
      </c>
      <c r="O661">
        <v>5.49</v>
      </c>
      <c r="P661" s="150" t="e">
        <f t="shared" si="125"/>
        <v>#VALUE!</v>
      </c>
      <c r="Q661">
        <v>5.49</v>
      </c>
      <c r="R661" s="150" t="e">
        <f t="shared" si="126"/>
        <v>#VALUE!</v>
      </c>
      <c r="S661">
        <v>5.49</v>
      </c>
      <c r="T661" s="150" t="e">
        <f t="shared" si="127"/>
        <v>#VALUE!</v>
      </c>
      <c r="U661">
        <v>5.49</v>
      </c>
      <c r="V661" s="150" t="e">
        <f t="shared" si="128"/>
        <v>#VALUE!</v>
      </c>
      <c r="W661">
        <v>5.49</v>
      </c>
      <c r="X661" s="153" t="e">
        <f t="shared" si="129"/>
        <v>#VALUE!</v>
      </c>
      <c r="Y661">
        <v>5.49</v>
      </c>
      <c r="Z661" s="150" t="e">
        <f t="shared" si="130"/>
        <v>#VALUE!</v>
      </c>
      <c r="AA661">
        <v>5.49</v>
      </c>
      <c r="AB661" s="150" t="e">
        <f t="shared" si="131"/>
        <v>#VALUE!</v>
      </c>
      <c r="AC661">
        <v>5.49</v>
      </c>
      <c r="AD661" s="150" t="e">
        <f t="shared" si="132"/>
        <v>#VALUE!</v>
      </c>
      <c r="AE661">
        <v>5.49</v>
      </c>
    </row>
    <row r="662" spans="12:31" ht="15" x14ac:dyDescent="0.2">
      <c r="L662" s="150" t="e">
        <f t="shared" si="123"/>
        <v>#VALUE!</v>
      </c>
      <c r="M662">
        <v>5.5</v>
      </c>
      <c r="N662" s="150" t="e">
        <f t="shared" si="124"/>
        <v>#VALUE!</v>
      </c>
      <c r="O662">
        <v>5.5</v>
      </c>
      <c r="P662" s="150" t="e">
        <f t="shared" si="125"/>
        <v>#VALUE!</v>
      </c>
      <c r="Q662">
        <v>5.5</v>
      </c>
      <c r="R662" s="150" t="e">
        <f t="shared" si="126"/>
        <v>#VALUE!</v>
      </c>
      <c r="S662">
        <v>5.5</v>
      </c>
      <c r="T662" s="150" t="e">
        <f t="shared" si="127"/>
        <v>#VALUE!</v>
      </c>
      <c r="U662">
        <v>5.5</v>
      </c>
      <c r="V662" s="150" t="e">
        <f t="shared" si="128"/>
        <v>#VALUE!</v>
      </c>
      <c r="W662">
        <v>5.5</v>
      </c>
      <c r="X662" s="153" t="e">
        <f t="shared" si="129"/>
        <v>#VALUE!</v>
      </c>
      <c r="Y662">
        <v>5.5</v>
      </c>
      <c r="Z662" s="150" t="e">
        <f t="shared" si="130"/>
        <v>#VALUE!</v>
      </c>
      <c r="AA662">
        <v>5.5</v>
      </c>
      <c r="AB662" s="150" t="e">
        <f t="shared" si="131"/>
        <v>#VALUE!</v>
      </c>
      <c r="AC662">
        <v>5.5</v>
      </c>
      <c r="AD662" s="150" t="e">
        <f t="shared" si="132"/>
        <v>#VALUE!</v>
      </c>
      <c r="AE662">
        <v>5.5</v>
      </c>
    </row>
    <row r="663" spans="12:31" ht="15" x14ac:dyDescent="0.2">
      <c r="L663" s="150" t="e">
        <f t="shared" si="123"/>
        <v>#VALUE!</v>
      </c>
      <c r="M663">
        <v>5.51</v>
      </c>
      <c r="N663" s="150" t="e">
        <f t="shared" si="124"/>
        <v>#VALUE!</v>
      </c>
      <c r="O663">
        <v>5.51</v>
      </c>
      <c r="P663" s="150" t="e">
        <f t="shared" si="125"/>
        <v>#VALUE!</v>
      </c>
      <c r="Q663">
        <v>5.51</v>
      </c>
      <c r="R663" s="150" t="e">
        <f t="shared" si="126"/>
        <v>#VALUE!</v>
      </c>
      <c r="S663">
        <v>5.51</v>
      </c>
      <c r="T663" s="150" t="e">
        <f t="shared" si="127"/>
        <v>#VALUE!</v>
      </c>
      <c r="U663">
        <v>5.51</v>
      </c>
      <c r="V663" s="150" t="e">
        <f t="shared" si="128"/>
        <v>#VALUE!</v>
      </c>
      <c r="W663">
        <v>5.51</v>
      </c>
      <c r="X663" s="153" t="e">
        <f t="shared" si="129"/>
        <v>#VALUE!</v>
      </c>
      <c r="Y663">
        <v>5.51</v>
      </c>
      <c r="Z663" s="150" t="e">
        <f t="shared" si="130"/>
        <v>#VALUE!</v>
      </c>
      <c r="AA663">
        <v>5.51</v>
      </c>
      <c r="AB663" s="150" t="e">
        <f t="shared" si="131"/>
        <v>#VALUE!</v>
      </c>
      <c r="AC663">
        <v>5.51</v>
      </c>
      <c r="AD663" s="150" t="e">
        <f t="shared" si="132"/>
        <v>#VALUE!</v>
      </c>
      <c r="AE663">
        <v>5.51</v>
      </c>
    </row>
    <row r="664" spans="12:31" ht="15" x14ac:dyDescent="0.2">
      <c r="L664" s="150" t="e">
        <f t="shared" si="123"/>
        <v>#VALUE!</v>
      </c>
      <c r="M664">
        <v>5.52</v>
      </c>
      <c r="N664" s="150" t="e">
        <f t="shared" si="124"/>
        <v>#VALUE!</v>
      </c>
      <c r="O664">
        <v>5.52</v>
      </c>
      <c r="P664" s="150" t="e">
        <f t="shared" si="125"/>
        <v>#VALUE!</v>
      </c>
      <c r="Q664">
        <v>5.52</v>
      </c>
      <c r="R664" s="150" t="e">
        <f t="shared" si="126"/>
        <v>#VALUE!</v>
      </c>
      <c r="S664">
        <v>5.52</v>
      </c>
      <c r="T664" s="150" t="e">
        <f t="shared" si="127"/>
        <v>#VALUE!</v>
      </c>
      <c r="U664">
        <v>5.52</v>
      </c>
      <c r="V664" s="150" t="e">
        <f t="shared" si="128"/>
        <v>#VALUE!</v>
      </c>
      <c r="W664">
        <v>5.52</v>
      </c>
      <c r="X664" s="153" t="e">
        <f t="shared" si="129"/>
        <v>#VALUE!</v>
      </c>
      <c r="Y664">
        <v>5.52</v>
      </c>
      <c r="Z664" s="150" t="e">
        <f t="shared" si="130"/>
        <v>#VALUE!</v>
      </c>
      <c r="AA664">
        <v>5.52</v>
      </c>
      <c r="AB664" s="150" t="e">
        <f t="shared" si="131"/>
        <v>#VALUE!</v>
      </c>
      <c r="AC664">
        <v>5.52</v>
      </c>
      <c r="AD664" s="150" t="e">
        <f t="shared" si="132"/>
        <v>#VALUE!</v>
      </c>
      <c r="AE664">
        <v>5.52</v>
      </c>
    </row>
    <row r="665" spans="12:31" ht="15" x14ac:dyDescent="0.2">
      <c r="L665" s="150" t="e">
        <f t="shared" si="123"/>
        <v>#VALUE!</v>
      </c>
      <c r="M665">
        <v>5.53</v>
      </c>
      <c r="N665" s="150" t="e">
        <f t="shared" si="124"/>
        <v>#VALUE!</v>
      </c>
      <c r="O665">
        <v>5.53</v>
      </c>
      <c r="P665" s="150" t="e">
        <f t="shared" si="125"/>
        <v>#VALUE!</v>
      </c>
      <c r="Q665">
        <v>5.53</v>
      </c>
      <c r="R665" s="150" t="e">
        <f t="shared" si="126"/>
        <v>#VALUE!</v>
      </c>
      <c r="S665">
        <v>5.53</v>
      </c>
      <c r="T665" s="150" t="e">
        <f t="shared" si="127"/>
        <v>#VALUE!</v>
      </c>
      <c r="U665">
        <v>5.53</v>
      </c>
      <c r="V665" s="150" t="e">
        <f t="shared" si="128"/>
        <v>#VALUE!</v>
      </c>
      <c r="W665">
        <v>5.53</v>
      </c>
      <c r="X665" s="153" t="e">
        <f t="shared" si="129"/>
        <v>#VALUE!</v>
      </c>
      <c r="Y665">
        <v>5.53</v>
      </c>
      <c r="Z665" s="150" t="e">
        <f t="shared" si="130"/>
        <v>#VALUE!</v>
      </c>
      <c r="AA665">
        <v>5.53</v>
      </c>
      <c r="AB665" s="150" t="e">
        <f t="shared" si="131"/>
        <v>#VALUE!</v>
      </c>
      <c r="AC665">
        <v>5.53</v>
      </c>
      <c r="AD665" s="150" t="e">
        <f t="shared" si="132"/>
        <v>#VALUE!</v>
      </c>
      <c r="AE665">
        <v>5.53</v>
      </c>
    </row>
    <row r="666" spans="12:31" ht="15" x14ac:dyDescent="0.2">
      <c r="L666" s="150" t="e">
        <f t="shared" si="123"/>
        <v>#VALUE!</v>
      </c>
      <c r="M666">
        <v>5.54</v>
      </c>
      <c r="N666" s="150" t="e">
        <f t="shared" si="124"/>
        <v>#VALUE!</v>
      </c>
      <c r="O666">
        <v>5.54</v>
      </c>
      <c r="P666" s="150" t="e">
        <f t="shared" si="125"/>
        <v>#VALUE!</v>
      </c>
      <c r="Q666">
        <v>5.54</v>
      </c>
      <c r="R666" s="150" t="e">
        <f t="shared" si="126"/>
        <v>#VALUE!</v>
      </c>
      <c r="S666">
        <v>5.54</v>
      </c>
      <c r="T666" s="150" t="e">
        <f t="shared" si="127"/>
        <v>#VALUE!</v>
      </c>
      <c r="U666">
        <v>5.54</v>
      </c>
      <c r="V666" s="150" t="e">
        <f t="shared" si="128"/>
        <v>#VALUE!</v>
      </c>
      <c r="W666">
        <v>5.54</v>
      </c>
      <c r="X666" s="153" t="e">
        <f t="shared" si="129"/>
        <v>#VALUE!</v>
      </c>
      <c r="Y666">
        <v>5.54</v>
      </c>
      <c r="Z666" s="150" t="e">
        <f t="shared" si="130"/>
        <v>#VALUE!</v>
      </c>
      <c r="AA666">
        <v>5.54</v>
      </c>
      <c r="AB666" s="150" t="e">
        <f t="shared" si="131"/>
        <v>#VALUE!</v>
      </c>
      <c r="AC666">
        <v>5.54</v>
      </c>
      <c r="AD666" s="150" t="e">
        <f t="shared" si="132"/>
        <v>#VALUE!</v>
      </c>
      <c r="AE666">
        <v>5.54</v>
      </c>
    </row>
    <row r="667" spans="12:31" ht="15" x14ac:dyDescent="0.2">
      <c r="L667" s="150" t="e">
        <f t="shared" si="123"/>
        <v>#VALUE!</v>
      </c>
      <c r="M667">
        <v>5.55</v>
      </c>
      <c r="N667" s="150" t="e">
        <f t="shared" si="124"/>
        <v>#VALUE!</v>
      </c>
      <c r="O667">
        <v>5.55</v>
      </c>
      <c r="P667" s="150" t="e">
        <f t="shared" si="125"/>
        <v>#VALUE!</v>
      </c>
      <c r="Q667">
        <v>5.55</v>
      </c>
      <c r="R667" s="150" t="e">
        <f t="shared" si="126"/>
        <v>#VALUE!</v>
      </c>
      <c r="S667">
        <v>5.55</v>
      </c>
      <c r="T667" s="150" t="e">
        <f t="shared" si="127"/>
        <v>#VALUE!</v>
      </c>
      <c r="U667">
        <v>5.55</v>
      </c>
      <c r="V667" s="150" t="e">
        <f t="shared" si="128"/>
        <v>#VALUE!</v>
      </c>
      <c r="W667">
        <v>5.55</v>
      </c>
      <c r="X667" s="153" t="e">
        <f t="shared" si="129"/>
        <v>#VALUE!</v>
      </c>
      <c r="Y667">
        <v>5.55</v>
      </c>
      <c r="Z667" s="150" t="e">
        <f t="shared" si="130"/>
        <v>#VALUE!</v>
      </c>
      <c r="AA667">
        <v>5.55</v>
      </c>
      <c r="AB667" s="150" t="e">
        <f t="shared" si="131"/>
        <v>#VALUE!</v>
      </c>
      <c r="AC667">
        <v>5.55</v>
      </c>
      <c r="AD667" s="150" t="e">
        <f t="shared" si="132"/>
        <v>#VALUE!</v>
      </c>
      <c r="AE667">
        <v>5.55</v>
      </c>
    </row>
    <row r="668" spans="12:31" ht="15" x14ac:dyDescent="0.2">
      <c r="L668" s="150" t="e">
        <f t="shared" si="123"/>
        <v>#VALUE!</v>
      </c>
      <c r="M668">
        <v>5.56</v>
      </c>
      <c r="N668" s="150" t="e">
        <f t="shared" si="124"/>
        <v>#VALUE!</v>
      </c>
      <c r="O668">
        <v>5.56</v>
      </c>
      <c r="P668" s="150" t="e">
        <f t="shared" si="125"/>
        <v>#VALUE!</v>
      </c>
      <c r="Q668">
        <v>5.56</v>
      </c>
      <c r="R668" s="150" t="e">
        <f t="shared" si="126"/>
        <v>#VALUE!</v>
      </c>
      <c r="S668">
        <v>5.56</v>
      </c>
      <c r="T668" s="150" t="e">
        <f t="shared" si="127"/>
        <v>#VALUE!</v>
      </c>
      <c r="U668">
        <v>5.56</v>
      </c>
      <c r="V668" s="150" t="e">
        <f t="shared" si="128"/>
        <v>#VALUE!</v>
      </c>
      <c r="W668">
        <v>5.56</v>
      </c>
      <c r="X668" s="153" t="e">
        <f t="shared" si="129"/>
        <v>#VALUE!</v>
      </c>
      <c r="Y668">
        <v>5.56</v>
      </c>
      <c r="Z668" s="150" t="e">
        <f t="shared" si="130"/>
        <v>#VALUE!</v>
      </c>
      <c r="AA668">
        <v>5.56</v>
      </c>
      <c r="AB668" s="150" t="e">
        <f t="shared" si="131"/>
        <v>#VALUE!</v>
      </c>
      <c r="AC668">
        <v>5.56</v>
      </c>
      <c r="AD668" s="150" t="e">
        <f t="shared" si="132"/>
        <v>#VALUE!</v>
      </c>
      <c r="AE668">
        <v>5.56</v>
      </c>
    </row>
    <row r="669" spans="12:31" ht="15" x14ac:dyDescent="0.2">
      <c r="L669" s="150" t="e">
        <f t="shared" si="123"/>
        <v>#VALUE!</v>
      </c>
      <c r="M669">
        <v>5.57</v>
      </c>
      <c r="N669" s="150" t="e">
        <f t="shared" si="124"/>
        <v>#VALUE!</v>
      </c>
      <c r="O669">
        <v>5.57</v>
      </c>
      <c r="P669" s="150" t="e">
        <f t="shared" si="125"/>
        <v>#VALUE!</v>
      </c>
      <c r="Q669">
        <v>5.57</v>
      </c>
      <c r="R669" s="150" t="e">
        <f t="shared" si="126"/>
        <v>#VALUE!</v>
      </c>
      <c r="S669">
        <v>5.57</v>
      </c>
      <c r="T669" s="150" t="e">
        <f t="shared" si="127"/>
        <v>#VALUE!</v>
      </c>
      <c r="U669">
        <v>5.57</v>
      </c>
      <c r="V669" s="150" t="e">
        <f t="shared" si="128"/>
        <v>#VALUE!</v>
      </c>
      <c r="W669">
        <v>5.57</v>
      </c>
      <c r="X669" s="153" t="e">
        <f t="shared" si="129"/>
        <v>#VALUE!</v>
      </c>
      <c r="Y669">
        <v>5.57</v>
      </c>
      <c r="Z669" s="150" t="e">
        <f t="shared" si="130"/>
        <v>#VALUE!</v>
      </c>
      <c r="AA669">
        <v>5.57</v>
      </c>
      <c r="AB669" s="150" t="e">
        <f t="shared" si="131"/>
        <v>#VALUE!</v>
      </c>
      <c r="AC669">
        <v>5.57</v>
      </c>
      <c r="AD669" s="150" t="e">
        <f t="shared" si="132"/>
        <v>#VALUE!</v>
      </c>
      <c r="AE669">
        <v>5.57</v>
      </c>
    </row>
    <row r="670" spans="12:31" ht="15" x14ac:dyDescent="0.2">
      <c r="L670" s="150" t="e">
        <f t="shared" si="123"/>
        <v>#VALUE!</v>
      </c>
      <c r="M670">
        <v>5.58</v>
      </c>
      <c r="N670" s="150" t="e">
        <f t="shared" si="124"/>
        <v>#VALUE!</v>
      </c>
      <c r="O670">
        <v>5.58</v>
      </c>
      <c r="P670" s="150" t="e">
        <f t="shared" si="125"/>
        <v>#VALUE!</v>
      </c>
      <c r="Q670">
        <v>5.58</v>
      </c>
      <c r="R670" s="150" t="e">
        <f t="shared" si="126"/>
        <v>#VALUE!</v>
      </c>
      <c r="S670">
        <v>5.58</v>
      </c>
      <c r="T670" s="150" t="e">
        <f t="shared" si="127"/>
        <v>#VALUE!</v>
      </c>
      <c r="U670">
        <v>5.58</v>
      </c>
      <c r="V670" s="150" t="e">
        <f t="shared" si="128"/>
        <v>#VALUE!</v>
      </c>
      <c r="W670">
        <v>5.58</v>
      </c>
      <c r="X670" s="153" t="e">
        <f t="shared" si="129"/>
        <v>#VALUE!</v>
      </c>
      <c r="Y670">
        <v>5.58</v>
      </c>
      <c r="Z670" s="150" t="e">
        <f t="shared" si="130"/>
        <v>#VALUE!</v>
      </c>
      <c r="AA670">
        <v>5.58</v>
      </c>
      <c r="AB670" s="150" t="e">
        <f t="shared" si="131"/>
        <v>#VALUE!</v>
      </c>
      <c r="AC670">
        <v>5.58</v>
      </c>
      <c r="AD670" s="150" t="e">
        <f t="shared" si="132"/>
        <v>#VALUE!</v>
      </c>
      <c r="AE670">
        <v>5.58</v>
      </c>
    </row>
    <row r="671" spans="12:31" ht="15" x14ac:dyDescent="0.2">
      <c r="L671" s="150" t="e">
        <f t="shared" si="123"/>
        <v>#VALUE!</v>
      </c>
      <c r="M671">
        <v>5.59</v>
      </c>
      <c r="N671" s="150" t="e">
        <f t="shared" si="124"/>
        <v>#VALUE!</v>
      </c>
      <c r="O671">
        <v>5.59</v>
      </c>
      <c r="P671" s="150" t="e">
        <f t="shared" si="125"/>
        <v>#VALUE!</v>
      </c>
      <c r="Q671">
        <v>5.59</v>
      </c>
      <c r="R671" s="150" t="e">
        <f t="shared" si="126"/>
        <v>#VALUE!</v>
      </c>
      <c r="S671">
        <v>5.59</v>
      </c>
      <c r="T671" s="150" t="e">
        <f t="shared" si="127"/>
        <v>#VALUE!</v>
      </c>
      <c r="U671">
        <v>5.59</v>
      </c>
      <c r="V671" s="150" t="e">
        <f t="shared" si="128"/>
        <v>#VALUE!</v>
      </c>
      <c r="W671">
        <v>5.59</v>
      </c>
      <c r="X671" s="153" t="e">
        <f t="shared" si="129"/>
        <v>#VALUE!</v>
      </c>
      <c r="Y671">
        <v>5.59</v>
      </c>
      <c r="Z671" s="150" t="e">
        <f t="shared" si="130"/>
        <v>#VALUE!</v>
      </c>
      <c r="AA671">
        <v>5.59</v>
      </c>
      <c r="AB671" s="150" t="e">
        <f t="shared" si="131"/>
        <v>#VALUE!</v>
      </c>
      <c r="AC671">
        <v>5.59</v>
      </c>
      <c r="AD671" s="150" t="e">
        <f t="shared" si="132"/>
        <v>#VALUE!</v>
      </c>
      <c r="AE671">
        <v>5.59</v>
      </c>
    </row>
    <row r="672" spans="12:31" ht="15" x14ac:dyDescent="0.2">
      <c r="L672" s="150" t="e">
        <f t="shared" si="123"/>
        <v>#VALUE!</v>
      </c>
      <c r="M672">
        <v>5.6</v>
      </c>
      <c r="N672" s="150" t="e">
        <f t="shared" si="124"/>
        <v>#VALUE!</v>
      </c>
      <c r="O672">
        <v>5.6</v>
      </c>
      <c r="P672" s="150" t="e">
        <f t="shared" si="125"/>
        <v>#VALUE!</v>
      </c>
      <c r="Q672">
        <v>5.6</v>
      </c>
      <c r="R672" s="150" t="e">
        <f t="shared" si="126"/>
        <v>#VALUE!</v>
      </c>
      <c r="S672">
        <v>5.6</v>
      </c>
      <c r="T672" s="150" t="e">
        <f t="shared" si="127"/>
        <v>#VALUE!</v>
      </c>
      <c r="U672">
        <v>5.6</v>
      </c>
      <c r="V672" s="150" t="e">
        <f t="shared" si="128"/>
        <v>#VALUE!</v>
      </c>
      <c r="W672">
        <v>5.6</v>
      </c>
      <c r="X672" s="153" t="e">
        <f t="shared" si="129"/>
        <v>#VALUE!</v>
      </c>
      <c r="Y672">
        <v>5.6</v>
      </c>
      <c r="Z672" s="150" t="e">
        <f t="shared" si="130"/>
        <v>#VALUE!</v>
      </c>
      <c r="AA672">
        <v>5.6</v>
      </c>
      <c r="AB672" s="150" t="e">
        <f t="shared" si="131"/>
        <v>#VALUE!</v>
      </c>
      <c r="AC672">
        <v>5.6</v>
      </c>
      <c r="AD672" s="150" t="e">
        <f t="shared" si="132"/>
        <v>#VALUE!</v>
      </c>
      <c r="AE672">
        <v>5.6</v>
      </c>
    </row>
    <row r="673" spans="12:31" ht="15" x14ac:dyDescent="0.2">
      <c r="L673" s="150" t="e">
        <f t="shared" si="123"/>
        <v>#VALUE!</v>
      </c>
      <c r="M673">
        <v>5.61</v>
      </c>
      <c r="N673" s="150" t="e">
        <f t="shared" si="124"/>
        <v>#VALUE!</v>
      </c>
      <c r="O673">
        <v>5.61</v>
      </c>
      <c r="P673" s="150" t="e">
        <f t="shared" si="125"/>
        <v>#VALUE!</v>
      </c>
      <c r="Q673">
        <v>5.61</v>
      </c>
      <c r="R673" s="150" t="e">
        <f t="shared" si="126"/>
        <v>#VALUE!</v>
      </c>
      <c r="S673">
        <v>5.61</v>
      </c>
      <c r="T673" s="150" t="e">
        <f t="shared" si="127"/>
        <v>#VALUE!</v>
      </c>
      <c r="U673">
        <v>5.61</v>
      </c>
      <c r="V673" s="150" t="e">
        <f t="shared" si="128"/>
        <v>#VALUE!</v>
      </c>
      <c r="W673">
        <v>5.61</v>
      </c>
      <c r="X673" s="153" t="e">
        <f t="shared" si="129"/>
        <v>#VALUE!</v>
      </c>
      <c r="Y673">
        <v>5.61</v>
      </c>
      <c r="Z673" s="150" t="e">
        <f t="shared" si="130"/>
        <v>#VALUE!</v>
      </c>
      <c r="AA673">
        <v>5.61</v>
      </c>
      <c r="AB673" s="150" t="e">
        <f t="shared" si="131"/>
        <v>#VALUE!</v>
      </c>
      <c r="AC673">
        <v>5.61</v>
      </c>
      <c r="AD673" s="150" t="e">
        <f t="shared" si="132"/>
        <v>#VALUE!</v>
      </c>
      <c r="AE673">
        <v>5.61</v>
      </c>
    </row>
    <row r="674" spans="12:31" ht="15" x14ac:dyDescent="0.2">
      <c r="L674" s="150" t="e">
        <f t="shared" si="123"/>
        <v>#VALUE!</v>
      </c>
      <c r="M674">
        <v>5.62</v>
      </c>
      <c r="N674" s="150" t="e">
        <f t="shared" si="124"/>
        <v>#VALUE!</v>
      </c>
      <c r="O674">
        <v>5.62</v>
      </c>
      <c r="P674" s="150" t="e">
        <f t="shared" si="125"/>
        <v>#VALUE!</v>
      </c>
      <c r="Q674">
        <v>5.62</v>
      </c>
      <c r="R674" s="150" t="e">
        <f t="shared" si="126"/>
        <v>#VALUE!</v>
      </c>
      <c r="S674">
        <v>5.62</v>
      </c>
      <c r="T674" s="150" t="e">
        <f t="shared" si="127"/>
        <v>#VALUE!</v>
      </c>
      <c r="U674">
        <v>5.62</v>
      </c>
      <c r="V674" s="150" t="e">
        <f t="shared" si="128"/>
        <v>#VALUE!</v>
      </c>
      <c r="W674">
        <v>5.62</v>
      </c>
      <c r="X674" s="153" t="e">
        <f t="shared" si="129"/>
        <v>#VALUE!</v>
      </c>
      <c r="Y674">
        <v>5.62</v>
      </c>
      <c r="Z674" s="150" t="e">
        <f t="shared" si="130"/>
        <v>#VALUE!</v>
      </c>
      <c r="AA674">
        <v>5.62</v>
      </c>
      <c r="AB674" s="150" t="e">
        <f t="shared" si="131"/>
        <v>#VALUE!</v>
      </c>
      <c r="AC674">
        <v>5.62</v>
      </c>
      <c r="AD674" s="150" t="e">
        <f t="shared" si="132"/>
        <v>#VALUE!</v>
      </c>
      <c r="AE674">
        <v>5.62</v>
      </c>
    </row>
    <row r="675" spans="12:31" ht="15" x14ac:dyDescent="0.2">
      <c r="L675" s="150" t="e">
        <f t="shared" si="123"/>
        <v>#VALUE!</v>
      </c>
      <c r="M675">
        <v>5.63</v>
      </c>
      <c r="N675" s="150" t="e">
        <f t="shared" si="124"/>
        <v>#VALUE!</v>
      </c>
      <c r="O675">
        <v>5.63</v>
      </c>
      <c r="P675" s="150" t="e">
        <f t="shared" si="125"/>
        <v>#VALUE!</v>
      </c>
      <c r="Q675">
        <v>5.63</v>
      </c>
      <c r="R675" s="150" t="e">
        <f t="shared" si="126"/>
        <v>#VALUE!</v>
      </c>
      <c r="S675">
        <v>5.63</v>
      </c>
      <c r="T675" s="150" t="e">
        <f t="shared" si="127"/>
        <v>#VALUE!</v>
      </c>
      <c r="U675">
        <v>5.63</v>
      </c>
      <c r="V675" s="150" t="e">
        <f t="shared" si="128"/>
        <v>#VALUE!</v>
      </c>
      <c r="W675">
        <v>5.63</v>
      </c>
      <c r="X675" s="153" t="e">
        <f t="shared" si="129"/>
        <v>#VALUE!</v>
      </c>
      <c r="Y675">
        <v>5.63</v>
      </c>
      <c r="Z675" s="150" t="e">
        <f t="shared" si="130"/>
        <v>#VALUE!</v>
      </c>
      <c r="AA675">
        <v>5.63</v>
      </c>
      <c r="AB675" s="150" t="e">
        <f t="shared" si="131"/>
        <v>#VALUE!</v>
      </c>
      <c r="AC675">
        <v>5.63</v>
      </c>
      <c r="AD675" s="150" t="e">
        <f t="shared" si="132"/>
        <v>#VALUE!</v>
      </c>
      <c r="AE675">
        <v>5.63</v>
      </c>
    </row>
    <row r="676" spans="12:31" ht="15" x14ac:dyDescent="0.2">
      <c r="L676" s="150" t="e">
        <f t="shared" si="123"/>
        <v>#VALUE!</v>
      </c>
      <c r="M676">
        <v>5.64</v>
      </c>
      <c r="N676" s="150" t="e">
        <f t="shared" si="124"/>
        <v>#VALUE!</v>
      </c>
      <c r="O676">
        <v>5.64</v>
      </c>
      <c r="P676" s="150" t="e">
        <f t="shared" si="125"/>
        <v>#VALUE!</v>
      </c>
      <c r="Q676">
        <v>5.64</v>
      </c>
      <c r="R676" s="150" t="e">
        <f t="shared" si="126"/>
        <v>#VALUE!</v>
      </c>
      <c r="S676">
        <v>5.64</v>
      </c>
      <c r="T676" s="150" t="e">
        <f t="shared" si="127"/>
        <v>#VALUE!</v>
      </c>
      <c r="U676">
        <v>5.64</v>
      </c>
      <c r="V676" s="150" t="e">
        <f t="shared" si="128"/>
        <v>#VALUE!</v>
      </c>
      <c r="W676">
        <v>5.64</v>
      </c>
      <c r="X676" s="153" t="e">
        <f t="shared" si="129"/>
        <v>#VALUE!</v>
      </c>
      <c r="Y676">
        <v>5.64</v>
      </c>
      <c r="Z676" s="150" t="e">
        <f t="shared" si="130"/>
        <v>#VALUE!</v>
      </c>
      <c r="AA676">
        <v>5.64</v>
      </c>
      <c r="AB676" s="150" t="e">
        <f t="shared" si="131"/>
        <v>#VALUE!</v>
      </c>
      <c r="AC676">
        <v>5.64</v>
      </c>
      <c r="AD676" s="150" t="e">
        <f t="shared" si="132"/>
        <v>#VALUE!</v>
      </c>
      <c r="AE676">
        <v>5.64</v>
      </c>
    </row>
    <row r="677" spans="12:31" ht="15" x14ac:dyDescent="0.2">
      <c r="L677" s="150" t="e">
        <f t="shared" si="123"/>
        <v>#VALUE!</v>
      </c>
      <c r="M677">
        <v>5.65</v>
      </c>
      <c r="N677" s="150" t="e">
        <f t="shared" si="124"/>
        <v>#VALUE!</v>
      </c>
      <c r="O677">
        <v>5.65</v>
      </c>
      <c r="P677" s="150" t="e">
        <f t="shared" si="125"/>
        <v>#VALUE!</v>
      </c>
      <c r="Q677">
        <v>5.65</v>
      </c>
      <c r="R677" s="150" t="e">
        <f t="shared" si="126"/>
        <v>#VALUE!</v>
      </c>
      <c r="S677">
        <v>5.65</v>
      </c>
      <c r="T677" s="150" t="e">
        <f t="shared" si="127"/>
        <v>#VALUE!</v>
      </c>
      <c r="U677">
        <v>5.65</v>
      </c>
      <c r="V677" s="150" t="e">
        <f t="shared" si="128"/>
        <v>#VALUE!</v>
      </c>
      <c r="W677">
        <v>5.65</v>
      </c>
      <c r="X677" s="153" t="e">
        <f t="shared" si="129"/>
        <v>#VALUE!</v>
      </c>
      <c r="Y677">
        <v>5.65</v>
      </c>
      <c r="Z677" s="150" t="e">
        <f t="shared" si="130"/>
        <v>#VALUE!</v>
      </c>
      <c r="AA677">
        <v>5.65</v>
      </c>
      <c r="AB677" s="150" t="e">
        <f t="shared" si="131"/>
        <v>#VALUE!</v>
      </c>
      <c r="AC677">
        <v>5.65</v>
      </c>
      <c r="AD677" s="150" t="e">
        <f t="shared" si="132"/>
        <v>#VALUE!</v>
      </c>
      <c r="AE677">
        <v>5.65</v>
      </c>
    </row>
    <row r="678" spans="12:31" ht="15" x14ac:dyDescent="0.2">
      <c r="L678" s="150" t="e">
        <f t="shared" si="123"/>
        <v>#VALUE!</v>
      </c>
      <c r="M678">
        <v>5.66</v>
      </c>
      <c r="N678" s="150" t="e">
        <f t="shared" si="124"/>
        <v>#VALUE!</v>
      </c>
      <c r="O678">
        <v>5.66</v>
      </c>
      <c r="P678" s="150" t="e">
        <f t="shared" si="125"/>
        <v>#VALUE!</v>
      </c>
      <c r="Q678">
        <v>5.66</v>
      </c>
      <c r="R678" s="150" t="e">
        <f t="shared" si="126"/>
        <v>#VALUE!</v>
      </c>
      <c r="S678">
        <v>5.66</v>
      </c>
      <c r="T678" s="150" t="e">
        <f t="shared" si="127"/>
        <v>#VALUE!</v>
      </c>
      <c r="U678">
        <v>5.66</v>
      </c>
      <c r="V678" s="150" t="e">
        <f t="shared" si="128"/>
        <v>#VALUE!</v>
      </c>
      <c r="W678">
        <v>5.66</v>
      </c>
      <c r="X678" s="153" t="e">
        <f t="shared" si="129"/>
        <v>#VALUE!</v>
      </c>
      <c r="Y678">
        <v>5.66</v>
      </c>
      <c r="Z678" s="150" t="e">
        <f t="shared" si="130"/>
        <v>#VALUE!</v>
      </c>
      <c r="AA678">
        <v>5.66</v>
      </c>
      <c r="AB678" s="150" t="e">
        <f t="shared" si="131"/>
        <v>#VALUE!</v>
      </c>
      <c r="AC678">
        <v>5.66</v>
      </c>
      <c r="AD678" s="150" t="e">
        <f t="shared" si="132"/>
        <v>#VALUE!</v>
      </c>
      <c r="AE678">
        <v>5.66</v>
      </c>
    </row>
    <row r="679" spans="12:31" ht="15" x14ac:dyDescent="0.2">
      <c r="L679" s="150" t="e">
        <f t="shared" si="123"/>
        <v>#VALUE!</v>
      </c>
      <c r="M679">
        <v>5.67</v>
      </c>
      <c r="N679" s="150" t="e">
        <f t="shared" si="124"/>
        <v>#VALUE!</v>
      </c>
      <c r="O679">
        <v>5.67</v>
      </c>
      <c r="P679" s="150" t="e">
        <f t="shared" si="125"/>
        <v>#VALUE!</v>
      </c>
      <c r="Q679">
        <v>5.67</v>
      </c>
      <c r="R679" s="150" t="e">
        <f t="shared" si="126"/>
        <v>#VALUE!</v>
      </c>
      <c r="S679">
        <v>5.67</v>
      </c>
      <c r="T679" s="150" t="e">
        <f t="shared" si="127"/>
        <v>#VALUE!</v>
      </c>
      <c r="U679">
        <v>5.67</v>
      </c>
      <c r="V679" s="150" t="e">
        <f t="shared" si="128"/>
        <v>#VALUE!</v>
      </c>
      <c r="W679">
        <v>5.67</v>
      </c>
      <c r="X679" s="153" t="e">
        <f t="shared" si="129"/>
        <v>#VALUE!</v>
      </c>
      <c r="Y679">
        <v>5.67</v>
      </c>
      <c r="Z679" s="150" t="e">
        <f t="shared" si="130"/>
        <v>#VALUE!</v>
      </c>
      <c r="AA679">
        <v>5.67</v>
      </c>
      <c r="AB679" s="150" t="e">
        <f t="shared" si="131"/>
        <v>#VALUE!</v>
      </c>
      <c r="AC679">
        <v>5.67</v>
      </c>
      <c r="AD679" s="150" t="e">
        <f t="shared" si="132"/>
        <v>#VALUE!</v>
      </c>
      <c r="AE679">
        <v>5.67</v>
      </c>
    </row>
    <row r="680" spans="12:31" ht="15" x14ac:dyDescent="0.2">
      <c r="L680" s="150" t="e">
        <f t="shared" si="123"/>
        <v>#VALUE!</v>
      </c>
      <c r="M680">
        <v>5.68</v>
      </c>
      <c r="N680" s="150" t="e">
        <f t="shared" si="124"/>
        <v>#VALUE!</v>
      </c>
      <c r="O680">
        <v>5.68</v>
      </c>
      <c r="P680" s="150" t="e">
        <f t="shared" si="125"/>
        <v>#VALUE!</v>
      </c>
      <c r="Q680">
        <v>5.68</v>
      </c>
      <c r="R680" s="150" t="e">
        <f t="shared" si="126"/>
        <v>#VALUE!</v>
      </c>
      <c r="S680">
        <v>5.68</v>
      </c>
      <c r="T680" s="150" t="e">
        <f t="shared" si="127"/>
        <v>#VALUE!</v>
      </c>
      <c r="U680">
        <v>5.68</v>
      </c>
      <c r="V680" s="150" t="e">
        <f t="shared" si="128"/>
        <v>#VALUE!</v>
      </c>
      <c r="W680">
        <v>5.68</v>
      </c>
      <c r="X680" s="153" t="e">
        <f t="shared" si="129"/>
        <v>#VALUE!</v>
      </c>
      <c r="Y680">
        <v>5.68</v>
      </c>
      <c r="Z680" s="150" t="e">
        <f t="shared" si="130"/>
        <v>#VALUE!</v>
      </c>
      <c r="AA680">
        <v>5.68</v>
      </c>
      <c r="AB680" s="150" t="e">
        <f t="shared" si="131"/>
        <v>#VALUE!</v>
      </c>
      <c r="AC680">
        <v>5.68</v>
      </c>
      <c r="AD680" s="150" t="e">
        <f t="shared" si="132"/>
        <v>#VALUE!</v>
      </c>
      <c r="AE680">
        <v>5.68</v>
      </c>
    </row>
    <row r="681" spans="12:31" ht="15" x14ac:dyDescent="0.2">
      <c r="L681" s="150" t="e">
        <f t="shared" si="123"/>
        <v>#VALUE!</v>
      </c>
      <c r="M681">
        <v>5.69</v>
      </c>
      <c r="N681" s="150" t="e">
        <f t="shared" si="124"/>
        <v>#VALUE!</v>
      </c>
      <c r="O681">
        <v>5.69</v>
      </c>
      <c r="P681" s="150" t="e">
        <f t="shared" si="125"/>
        <v>#VALUE!</v>
      </c>
      <c r="Q681">
        <v>5.69</v>
      </c>
      <c r="R681" s="150" t="e">
        <f t="shared" si="126"/>
        <v>#VALUE!</v>
      </c>
      <c r="S681">
        <v>5.69</v>
      </c>
      <c r="T681" s="150" t="e">
        <f t="shared" si="127"/>
        <v>#VALUE!</v>
      </c>
      <c r="U681">
        <v>5.69</v>
      </c>
      <c r="V681" s="150" t="e">
        <f t="shared" si="128"/>
        <v>#VALUE!</v>
      </c>
      <c r="W681">
        <v>5.69</v>
      </c>
      <c r="X681" s="153" t="e">
        <f t="shared" si="129"/>
        <v>#VALUE!</v>
      </c>
      <c r="Y681">
        <v>5.69</v>
      </c>
      <c r="Z681" s="150" t="e">
        <f t="shared" si="130"/>
        <v>#VALUE!</v>
      </c>
      <c r="AA681">
        <v>5.69</v>
      </c>
      <c r="AB681" s="150" t="e">
        <f t="shared" si="131"/>
        <v>#VALUE!</v>
      </c>
      <c r="AC681">
        <v>5.69</v>
      </c>
      <c r="AD681" s="150" t="e">
        <f t="shared" si="132"/>
        <v>#VALUE!</v>
      </c>
      <c r="AE681">
        <v>5.69</v>
      </c>
    </row>
    <row r="682" spans="12:31" ht="15" x14ac:dyDescent="0.2">
      <c r="L682" s="150" t="e">
        <f t="shared" si="123"/>
        <v>#VALUE!</v>
      </c>
      <c r="M682">
        <v>5.7</v>
      </c>
      <c r="N682" s="150" t="e">
        <f t="shared" si="124"/>
        <v>#VALUE!</v>
      </c>
      <c r="O682">
        <v>5.7</v>
      </c>
      <c r="P682" s="150" t="e">
        <f t="shared" si="125"/>
        <v>#VALUE!</v>
      </c>
      <c r="Q682">
        <v>5.7</v>
      </c>
      <c r="R682" s="150" t="e">
        <f t="shared" si="126"/>
        <v>#VALUE!</v>
      </c>
      <c r="S682">
        <v>5.7</v>
      </c>
      <c r="T682" s="150" t="e">
        <f t="shared" si="127"/>
        <v>#VALUE!</v>
      </c>
      <c r="U682">
        <v>5.7</v>
      </c>
      <c r="V682" s="150" t="e">
        <f t="shared" si="128"/>
        <v>#VALUE!</v>
      </c>
      <c r="W682">
        <v>5.7</v>
      </c>
      <c r="X682" s="153" t="e">
        <f t="shared" si="129"/>
        <v>#VALUE!</v>
      </c>
      <c r="Y682">
        <v>5.7</v>
      </c>
      <c r="Z682" s="150" t="e">
        <f t="shared" si="130"/>
        <v>#VALUE!</v>
      </c>
      <c r="AA682">
        <v>5.7</v>
      </c>
      <c r="AB682" s="150" t="e">
        <f t="shared" si="131"/>
        <v>#VALUE!</v>
      </c>
      <c r="AC682">
        <v>5.7</v>
      </c>
      <c r="AD682" s="150" t="e">
        <f t="shared" si="132"/>
        <v>#VALUE!</v>
      </c>
      <c r="AE682">
        <v>5.7</v>
      </c>
    </row>
    <row r="683" spans="12:31" ht="15" x14ac:dyDescent="0.2">
      <c r="L683" s="150" t="e">
        <f t="shared" si="123"/>
        <v>#VALUE!</v>
      </c>
      <c r="M683">
        <v>5.71</v>
      </c>
      <c r="N683" s="150" t="e">
        <f t="shared" si="124"/>
        <v>#VALUE!</v>
      </c>
      <c r="O683">
        <v>5.71</v>
      </c>
      <c r="P683" s="150" t="e">
        <f t="shared" si="125"/>
        <v>#VALUE!</v>
      </c>
      <c r="Q683">
        <v>5.71</v>
      </c>
      <c r="R683" s="150" t="e">
        <f t="shared" si="126"/>
        <v>#VALUE!</v>
      </c>
      <c r="S683">
        <v>5.71</v>
      </c>
      <c r="T683" s="150" t="e">
        <f t="shared" si="127"/>
        <v>#VALUE!</v>
      </c>
      <c r="U683">
        <v>5.71</v>
      </c>
      <c r="V683" s="150" t="e">
        <f t="shared" si="128"/>
        <v>#VALUE!</v>
      </c>
      <c r="W683">
        <v>5.71</v>
      </c>
      <c r="X683" s="153" t="e">
        <f t="shared" si="129"/>
        <v>#VALUE!</v>
      </c>
      <c r="Y683">
        <v>5.71</v>
      </c>
      <c r="Z683" s="150" t="e">
        <f t="shared" si="130"/>
        <v>#VALUE!</v>
      </c>
      <c r="AA683">
        <v>5.71</v>
      </c>
      <c r="AB683" s="150" t="e">
        <f t="shared" si="131"/>
        <v>#VALUE!</v>
      </c>
      <c r="AC683">
        <v>5.71</v>
      </c>
      <c r="AD683" s="150" t="e">
        <f t="shared" si="132"/>
        <v>#VALUE!</v>
      </c>
      <c r="AE683">
        <v>5.71</v>
      </c>
    </row>
    <row r="684" spans="12:31" ht="15" x14ac:dyDescent="0.2">
      <c r="L684" s="150" t="e">
        <f t="shared" si="123"/>
        <v>#VALUE!</v>
      </c>
      <c r="M684">
        <v>5.72</v>
      </c>
      <c r="N684" s="150" t="e">
        <f t="shared" si="124"/>
        <v>#VALUE!</v>
      </c>
      <c r="O684">
        <v>5.72</v>
      </c>
      <c r="P684" s="150" t="e">
        <f t="shared" si="125"/>
        <v>#VALUE!</v>
      </c>
      <c r="Q684">
        <v>5.72</v>
      </c>
      <c r="R684" s="150" t="e">
        <f t="shared" si="126"/>
        <v>#VALUE!</v>
      </c>
      <c r="S684">
        <v>5.72</v>
      </c>
      <c r="T684" s="150" t="e">
        <f t="shared" si="127"/>
        <v>#VALUE!</v>
      </c>
      <c r="U684">
        <v>5.72</v>
      </c>
      <c r="V684" s="150" t="e">
        <f t="shared" si="128"/>
        <v>#VALUE!</v>
      </c>
      <c r="W684">
        <v>5.72</v>
      </c>
      <c r="X684" s="153" t="e">
        <f t="shared" si="129"/>
        <v>#VALUE!</v>
      </c>
      <c r="Y684">
        <v>5.72</v>
      </c>
      <c r="Z684" s="150" t="e">
        <f t="shared" si="130"/>
        <v>#VALUE!</v>
      </c>
      <c r="AA684">
        <v>5.72</v>
      </c>
      <c r="AB684" s="150" t="e">
        <f t="shared" si="131"/>
        <v>#VALUE!</v>
      </c>
      <c r="AC684">
        <v>5.72</v>
      </c>
      <c r="AD684" s="150" t="e">
        <f t="shared" si="132"/>
        <v>#VALUE!</v>
      </c>
      <c r="AE684">
        <v>5.72</v>
      </c>
    </row>
    <row r="685" spans="12:31" ht="15" x14ac:dyDescent="0.2">
      <c r="L685" s="150" t="e">
        <f t="shared" si="123"/>
        <v>#VALUE!</v>
      </c>
      <c r="M685">
        <v>5.73</v>
      </c>
      <c r="N685" s="150" t="e">
        <f t="shared" si="124"/>
        <v>#VALUE!</v>
      </c>
      <c r="O685">
        <v>5.73</v>
      </c>
      <c r="P685" s="150" t="e">
        <f t="shared" si="125"/>
        <v>#VALUE!</v>
      </c>
      <c r="Q685">
        <v>5.73</v>
      </c>
      <c r="R685" s="150" t="e">
        <f t="shared" si="126"/>
        <v>#VALUE!</v>
      </c>
      <c r="S685">
        <v>5.73</v>
      </c>
      <c r="T685" s="150" t="e">
        <f t="shared" si="127"/>
        <v>#VALUE!</v>
      </c>
      <c r="U685">
        <v>5.73</v>
      </c>
      <c r="V685" s="150" t="e">
        <f t="shared" si="128"/>
        <v>#VALUE!</v>
      </c>
      <c r="W685">
        <v>5.73</v>
      </c>
      <c r="X685" s="153" t="e">
        <f t="shared" si="129"/>
        <v>#VALUE!</v>
      </c>
      <c r="Y685">
        <v>5.73</v>
      </c>
      <c r="Z685" s="150" t="e">
        <f t="shared" si="130"/>
        <v>#VALUE!</v>
      </c>
      <c r="AA685">
        <v>5.73</v>
      </c>
      <c r="AB685" s="150" t="e">
        <f t="shared" si="131"/>
        <v>#VALUE!</v>
      </c>
      <c r="AC685">
        <v>5.73</v>
      </c>
      <c r="AD685" s="150" t="e">
        <f t="shared" si="132"/>
        <v>#VALUE!</v>
      </c>
      <c r="AE685">
        <v>5.73</v>
      </c>
    </row>
    <row r="686" spans="12:31" ht="15" x14ac:dyDescent="0.2">
      <c r="L686" s="150" t="e">
        <f t="shared" si="123"/>
        <v>#VALUE!</v>
      </c>
      <c r="M686">
        <v>5.74</v>
      </c>
      <c r="N686" s="150" t="e">
        <f t="shared" si="124"/>
        <v>#VALUE!</v>
      </c>
      <c r="O686">
        <v>5.74</v>
      </c>
      <c r="P686" s="150" t="e">
        <f t="shared" si="125"/>
        <v>#VALUE!</v>
      </c>
      <c r="Q686">
        <v>5.74</v>
      </c>
      <c r="R686" s="150" t="e">
        <f t="shared" si="126"/>
        <v>#VALUE!</v>
      </c>
      <c r="S686">
        <v>5.74</v>
      </c>
      <c r="T686" s="150" t="e">
        <f t="shared" si="127"/>
        <v>#VALUE!</v>
      </c>
      <c r="U686">
        <v>5.74</v>
      </c>
      <c r="V686" s="150" t="e">
        <f t="shared" si="128"/>
        <v>#VALUE!</v>
      </c>
      <c r="W686">
        <v>5.74</v>
      </c>
      <c r="X686" s="153" t="e">
        <f t="shared" si="129"/>
        <v>#VALUE!</v>
      </c>
      <c r="Y686">
        <v>5.74</v>
      </c>
      <c r="Z686" s="150" t="e">
        <f t="shared" si="130"/>
        <v>#VALUE!</v>
      </c>
      <c r="AA686">
        <v>5.74</v>
      </c>
      <c r="AB686" s="150" t="e">
        <f t="shared" si="131"/>
        <v>#VALUE!</v>
      </c>
      <c r="AC686">
        <v>5.74</v>
      </c>
      <c r="AD686" s="150" t="e">
        <f t="shared" si="132"/>
        <v>#VALUE!</v>
      </c>
      <c r="AE686">
        <v>5.74</v>
      </c>
    </row>
    <row r="687" spans="12:31" ht="15" x14ac:dyDescent="0.2">
      <c r="L687" s="150" t="e">
        <f t="shared" si="123"/>
        <v>#VALUE!</v>
      </c>
      <c r="M687">
        <v>5.75</v>
      </c>
      <c r="N687" s="150" t="e">
        <f t="shared" si="124"/>
        <v>#VALUE!</v>
      </c>
      <c r="O687">
        <v>5.75</v>
      </c>
      <c r="P687" s="150" t="e">
        <f t="shared" si="125"/>
        <v>#VALUE!</v>
      </c>
      <c r="Q687">
        <v>5.75</v>
      </c>
      <c r="R687" s="150" t="e">
        <f t="shared" si="126"/>
        <v>#VALUE!</v>
      </c>
      <c r="S687">
        <v>5.75</v>
      </c>
      <c r="T687" s="150" t="e">
        <f t="shared" si="127"/>
        <v>#VALUE!</v>
      </c>
      <c r="U687">
        <v>5.75</v>
      </c>
      <c r="V687" s="150" t="e">
        <f t="shared" si="128"/>
        <v>#VALUE!</v>
      </c>
      <c r="W687">
        <v>5.75</v>
      </c>
      <c r="X687" s="153" t="e">
        <f t="shared" si="129"/>
        <v>#VALUE!</v>
      </c>
      <c r="Y687">
        <v>5.75</v>
      </c>
      <c r="Z687" s="150" t="e">
        <f t="shared" si="130"/>
        <v>#VALUE!</v>
      </c>
      <c r="AA687">
        <v>5.75</v>
      </c>
      <c r="AB687" s="150" t="e">
        <f t="shared" si="131"/>
        <v>#VALUE!</v>
      </c>
      <c r="AC687">
        <v>5.75</v>
      </c>
      <c r="AD687" s="150" t="e">
        <f t="shared" si="132"/>
        <v>#VALUE!</v>
      </c>
      <c r="AE687">
        <v>5.75</v>
      </c>
    </row>
    <row r="688" spans="12:31" ht="15" x14ac:dyDescent="0.2">
      <c r="L688" s="150" t="e">
        <f t="shared" si="123"/>
        <v>#VALUE!</v>
      </c>
      <c r="M688">
        <v>5.76</v>
      </c>
      <c r="N688" s="150" t="e">
        <f t="shared" si="124"/>
        <v>#VALUE!</v>
      </c>
      <c r="O688">
        <v>5.76</v>
      </c>
      <c r="P688" s="150" t="e">
        <f t="shared" si="125"/>
        <v>#VALUE!</v>
      </c>
      <c r="Q688">
        <v>5.76</v>
      </c>
      <c r="R688" s="150" t="e">
        <f t="shared" si="126"/>
        <v>#VALUE!</v>
      </c>
      <c r="S688">
        <v>5.76</v>
      </c>
      <c r="T688" s="150" t="e">
        <f t="shared" si="127"/>
        <v>#VALUE!</v>
      </c>
      <c r="U688">
        <v>5.76</v>
      </c>
      <c r="V688" s="150" t="e">
        <f t="shared" si="128"/>
        <v>#VALUE!</v>
      </c>
      <c r="W688">
        <v>5.76</v>
      </c>
      <c r="X688" s="153" t="e">
        <f t="shared" si="129"/>
        <v>#VALUE!</v>
      </c>
      <c r="Y688">
        <v>5.76</v>
      </c>
      <c r="Z688" s="150" t="e">
        <f t="shared" si="130"/>
        <v>#VALUE!</v>
      </c>
      <c r="AA688">
        <v>5.76</v>
      </c>
      <c r="AB688" s="150" t="e">
        <f t="shared" si="131"/>
        <v>#VALUE!</v>
      </c>
      <c r="AC688">
        <v>5.76</v>
      </c>
      <c r="AD688" s="150" t="e">
        <f t="shared" si="132"/>
        <v>#VALUE!</v>
      </c>
      <c r="AE688">
        <v>5.76</v>
      </c>
    </row>
    <row r="689" spans="12:31" ht="15" x14ac:dyDescent="0.2">
      <c r="L689" s="150" t="e">
        <f t="shared" ref="L689:L752" si="133">((1.486/$D$33)*((((PI()*($D$46/12)^2)/4)-((($D$46/12)/2)^2*((2*ACOS(((($D$46/12)/2)-(($D$46/12)-(M689/12)))/(($D$46/12)/2)))-SIN(2*ACOS(((($D$46/12)/2)-(($D$46/12)-(M689/12)))/(($D$46/12)/2))))/2))/((PI()*($D$46/12))-((2*ACOS(((($D$46/12)/2)-(($D$46/12)-(M689/12)))/(($D$46/12)/2)))*(($D$46/12)/2))))^(2/3)*$H$17^0.5)*(((PI()*($D$46/12)^2)/4)-((($D$46/12)/2)^2*((2*ACOS(((($D$46/12)/2)-(($D$46/12)-(M689/12)))/(($D$46/12)/2)))-SIN(2*ACOS(((($D$46/12)/2)-(($D$46/12)-(M689/12)))/(($D$46/12)/2))))/2))</f>
        <v>#VALUE!</v>
      </c>
      <c r="M689">
        <v>5.77</v>
      </c>
      <c r="N689" s="150" t="e">
        <f t="shared" ref="N689:N752" si="134">((1.486/$D$34)*((((PI()*($D$47/12)^2)/4)-((($D$47/12)/2)^2*((2*ACOS(((($D$47/12)/2)-(($D$47/12)-(O689/12)))/(($D$47/12)/2)))-SIN(2*ACOS(((($D$47/12)/2)-(($D$47/12)-(O689/12)))/(($D$47/12)/2))))/2))/((PI()*($D$47/12))-((2*ACOS(((($D$47/12)/2)-(($D$47/12)-(O689/12)))/(($D$47/12)/2)))*(($D$47/12)/2))))^(2/3)*$H$18^0.5)*(((PI()*($D$47/12)^2)/4)-((($D$47/12)/2)^2*((2*ACOS(((($D$47/12)/2)-(($D$47/12)-(O689/12)))/(($D$47/12)/2)))-SIN(2*ACOS(((($D$47/12)/2)-(($D$47/12)-(O689/12)))/(($D$47/12)/2))))/2))</f>
        <v>#VALUE!</v>
      </c>
      <c r="O689">
        <v>5.77</v>
      </c>
      <c r="P689" s="150" t="e">
        <f t="shared" ref="P689:P752" si="135">((1.486/$D$35)*((((PI()*($D$48/12)^2)/4)-((($D$48/12)/2)^2*((2*ACOS(((($D$48/12)/2)-(($D$48/12)-(Q689/12)))/(($D$48/12)/2)))-SIN(2*ACOS(((($D$48/12)/2)-(($D$48/12)-(Q689/12)))/(($D$48/12)/2))))/2))/((PI()*($D$48/12))-((2*ACOS(((($D$48/12)/2)-(($D$48/12)-(Q689/12)))/(($D$48/12)/2)))*(($D$48/12)/2))))^(2/3)*$H$19^0.5)*(((PI()*($D$48/12)^2)/4)-((($D$48/12)/2)^2*((2*ACOS(((($D$48/12)/2)-(($D$48/12)-(Q689/12)))/(($D$48/12)/2)))-SIN(2*ACOS(((($D$48/12)/2)-(($D$48/12)-(Q689/12)))/(($D$48/12)/2))))/2))</f>
        <v>#VALUE!</v>
      </c>
      <c r="Q689">
        <v>5.77</v>
      </c>
      <c r="R689" s="150" t="e">
        <f t="shared" ref="R689:R752" si="136">((1.486/$D$36)*((((PI()*($D$49/12)^2)/4)-((($D$49/12)/2)^2*((2*ACOS(((($D$49/12)/2)-(($D$49/12)-(S689/12)))/(($D$49/12)/2)))-SIN(2*ACOS(((($D$49/12)/2)-(($D$49/12)-(S689/12)))/(($D$49/12)/2))))/2))/((PI()*($D$49/12))-((2*ACOS(((($D$49/12)/2)-(($D$49/12)-(S689/12)))/(($D$49/12)/2)))*(($D$49/12)/2))))^(2/3)*$H$20^0.5)*(((PI()*($D$49/12)^2)/4)-((($D$49/12)/2)^2*((2*ACOS(((($D$49/12)/2)-(($D$49/12)-(S689/12)))/(($D$49/12)/2)))-SIN(2*ACOS(((($D$49/12)/2)-(($D$49/12)-(S689/12)))/(($D$49/12)/2))))/2))</f>
        <v>#VALUE!</v>
      </c>
      <c r="S689">
        <v>5.77</v>
      </c>
      <c r="T689" s="150" t="e">
        <f t="shared" ref="T689:T752" si="137">((1.486/$D$37)*((((PI()*($D$50/12)^2)/4)-((($D$50/12)/2)^2*((2*ACOS(((($D$50/12)/2)-(($D$50/12)-(U689/12)))/(($D$50/12)/2)))-SIN(2*ACOS(((($D$50/12)/2)-(($D$50/12)-(U689/12)))/(($D$50/12)/2))))/2))/((PI()*($D$50/12))-((2*ACOS(((($D$50/12)/2)-(($D$50/12)-(U689/12)))/(($D$50/12)/2)))*(($D$50/12)/2))))^(2/3)*$H$21^0.5)*(((PI()*($D$50/12)^2)/4)-((($D$50/12)/2)^2*((2*ACOS(((($D$50/12)/2)-(($D$50/12)-(U689/12)))/(($D$50/12)/2)))-SIN(2*ACOS(((($D$50/12)/2)-(($D$50/12)-(U689/12)))/(($D$50/12)/2))))/2))</f>
        <v>#VALUE!</v>
      </c>
      <c r="U689">
        <v>5.77</v>
      </c>
      <c r="V689" s="150" t="e">
        <f t="shared" ref="V689:V752" si="138">((1.486/$D$38)*((((PI()*($D$51/12)^2)/4)-((($D$51/12)/2)^2*((2*ACOS(((($D$51/12)/2)-(($D$51/12)-(W689/12)))/(($D$51/12)/2)))-SIN(2*ACOS(((($D$51/12)/2)-(($D$51/12)-(W689/12)))/(($D$51/12)/2))))/2))/((PI()*($D$51/12))-((2*ACOS(((($D$51/12)/2)-(($D$51/12)-(W689/12)))/(($D$51/12)/2)))*(($D$51/12)/2))))^(2/3)*$H$22^0.5)*(((PI()*($D$51/12)^2)/4)-((($D$51/12)/2)^2*((2*ACOS(((($D$51/12)/2)-(($D$51/12)-(W689/12)))/(($D$51/12)/2)))-SIN(2*ACOS(((($D$51/12)/2)-(($D$51/12)-(W689/12)))/(($D$51/12)/2))))/2))</f>
        <v>#VALUE!</v>
      </c>
      <c r="W689">
        <v>5.77</v>
      </c>
      <c r="X689" s="153" t="e">
        <f t="shared" ref="X689:X752" si="139">((1.486/$D$39)*((((PI()*($D$52/12)^2)/4)-((($D$52/12)/2)^2*((2*ACOS(((($D$52/12)/2)-(($D$52/12)-(Y689/12)))/(($D$52/12)/2)))-SIN(2*ACOS(((($D$52/12)/2)-(($D$52/12)-(Y689/12)))/(($D$52/12)/2))))/2))/((PI()*($D$52/12))-((2*ACOS(((($D$52/12)/2)-(($D$52/12)-(Y689/12)))/(($D$52/12)/2)))*(($D$52/12)/2))))^(2/3)*$H$23^0.5)*(((PI()*($D$52/12)^2)/4)-((($D$52/12)/2)^2*((2*ACOS(((($D$52/12)/2)-(($D$52/12)-(Y689/12)))/(($D$52/12)/2)))-SIN(2*ACOS(((($D$52/12)/2)-(($D$52/12)-(Y689/12)))/(($D$52/12)/2))))/2))</f>
        <v>#VALUE!</v>
      </c>
      <c r="Y689">
        <v>5.77</v>
      </c>
      <c r="Z689" s="150" t="e">
        <f t="shared" ref="Z689:Z752" si="140">((1.486/$D$40)*((((PI()*($D$53/12)^2)/4)-((($D$53/12)/2)^2*((2*ACOS(((($D$53/12)/2)-(($D$53/12)-(AA689/12)))/(($D$53/12)/2)))-SIN(2*ACOS(((($D$53/12)/2)-(($D$53/12)-(AA689/12)))/(($D$53/12)/2))))/2))/((PI()*($D$53/12))-((2*ACOS(((($D$53/12)/2)-(($D$53/12)-(AA689/12)))/(($D$53/12)/2)))*(($D$53/12)/2))))^(2/3)*$H$24^0.5)*(((PI()*($D$53/12)^2)/4)-((($D$53/12)/2)^2*((2*ACOS(((($D$53/12)/2)-(($D$53/12)-(AA689/12)))/(($D$53/12)/2)))-SIN(2*ACOS(((($D$53/12)/2)-(($D$53/12)-(AA689/12)))/(($D$53/12)/2))))/2))</f>
        <v>#VALUE!</v>
      </c>
      <c r="AA689">
        <v>5.77</v>
      </c>
      <c r="AB689" s="150" t="e">
        <f t="shared" ref="AB689:AB752" si="141">((1.486/$D$41)*((((PI()*($D$54/12)^2)/4)-((($D$54/12)/2)^2*((2*ACOS(((($D$54/12)/2)-(($D$54/12)-(AC689/12)))/(($D$54/12)/2)))-SIN(2*ACOS(((($D$54/12)/2)-(($D$54/12)-(AC689/12)))/(($D$54/12)/2))))/2))/((PI()*($D$54/12))-((2*ACOS(((($D$54/12)/2)-(($D$54/12)-(AC689/12)))/(($D$54/12)/2)))*(($D$54/12)/2))))^(2/3)*$H$25^0.5)*(((PI()*($D$54/12)^2)/4)-((($D$54/12)/2)^2*((2*ACOS(((($D$54/12)/2)-(($D$54/12)-(AC689/12)))/(($D$54/12)/2)))-SIN(2*ACOS(((($D$54/12)/2)-(($D$54/12)-(AC689/12)))/(($D$54/12)/2))))/2))</f>
        <v>#VALUE!</v>
      </c>
      <c r="AC689">
        <v>5.77</v>
      </c>
      <c r="AD689" s="150" t="e">
        <f t="shared" ref="AD689:AD752" si="142">((1.486/$D$42)*((((PI()*($D$55/12)^2)/4)-((($D$55/12)/2)^2*((2*ACOS(((($D$55/12)/2)-(($D$55/12)-(AE689/12)))/(($D$55/12)/2)))-SIN(2*ACOS(((($D$55/12)/2)-(($D$55/12)-(AE689/12)))/(($D$55/12)/2))))/2))/((PI()*($D$55/12))-((2*ACOS(((($D$55/12)/2)-(($D$55/12)-(AE689/12)))/(($D$55/12)/2)))*(($D$55/12)/2))))^(2/3)*$H$26^0.5)*(((PI()*($D$55/12)^2)/4)-((($D$55/12)/2)^2*((2*ACOS(((($D$55/12)/2)-(($D$55/12)-(AE689/12)))/(($D$55/12)/2)))-SIN(2*ACOS(((($D$55/12)/2)-(($D$55/12)-(AE689/12)))/(($D$55/12)/2))))/2))</f>
        <v>#VALUE!</v>
      </c>
      <c r="AE689">
        <v>5.77</v>
      </c>
    </row>
    <row r="690" spans="12:31" ht="15" x14ac:dyDescent="0.2">
      <c r="L690" s="150" t="e">
        <f t="shared" si="133"/>
        <v>#VALUE!</v>
      </c>
      <c r="M690">
        <v>5.78</v>
      </c>
      <c r="N690" s="150" t="e">
        <f t="shared" si="134"/>
        <v>#VALUE!</v>
      </c>
      <c r="O690">
        <v>5.78</v>
      </c>
      <c r="P690" s="150" t="e">
        <f t="shared" si="135"/>
        <v>#VALUE!</v>
      </c>
      <c r="Q690">
        <v>5.78</v>
      </c>
      <c r="R690" s="150" t="e">
        <f t="shared" si="136"/>
        <v>#VALUE!</v>
      </c>
      <c r="S690">
        <v>5.78</v>
      </c>
      <c r="T690" s="150" t="e">
        <f t="shared" si="137"/>
        <v>#VALUE!</v>
      </c>
      <c r="U690">
        <v>5.78</v>
      </c>
      <c r="V690" s="150" t="e">
        <f t="shared" si="138"/>
        <v>#VALUE!</v>
      </c>
      <c r="W690">
        <v>5.78</v>
      </c>
      <c r="X690" s="153" t="e">
        <f t="shared" si="139"/>
        <v>#VALUE!</v>
      </c>
      <c r="Y690">
        <v>5.78</v>
      </c>
      <c r="Z690" s="150" t="e">
        <f t="shared" si="140"/>
        <v>#VALUE!</v>
      </c>
      <c r="AA690">
        <v>5.78</v>
      </c>
      <c r="AB690" s="150" t="e">
        <f t="shared" si="141"/>
        <v>#VALUE!</v>
      </c>
      <c r="AC690">
        <v>5.78</v>
      </c>
      <c r="AD690" s="150" t="e">
        <f t="shared" si="142"/>
        <v>#VALUE!</v>
      </c>
      <c r="AE690">
        <v>5.78</v>
      </c>
    </row>
    <row r="691" spans="12:31" ht="15" x14ac:dyDescent="0.2">
      <c r="L691" s="150" t="e">
        <f t="shared" si="133"/>
        <v>#VALUE!</v>
      </c>
      <c r="M691">
        <v>5.79</v>
      </c>
      <c r="N691" s="150" t="e">
        <f t="shared" si="134"/>
        <v>#VALUE!</v>
      </c>
      <c r="O691">
        <v>5.79</v>
      </c>
      <c r="P691" s="150" t="e">
        <f t="shared" si="135"/>
        <v>#VALUE!</v>
      </c>
      <c r="Q691">
        <v>5.79</v>
      </c>
      <c r="R691" s="150" t="e">
        <f t="shared" si="136"/>
        <v>#VALUE!</v>
      </c>
      <c r="S691">
        <v>5.79</v>
      </c>
      <c r="T691" s="150" t="e">
        <f t="shared" si="137"/>
        <v>#VALUE!</v>
      </c>
      <c r="U691">
        <v>5.79</v>
      </c>
      <c r="V691" s="150" t="e">
        <f t="shared" si="138"/>
        <v>#VALUE!</v>
      </c>
      <c r="W691">
        <v>5.79</v>
      </c>
      <c r="X691" s="153" t="e">
        <f t="shared" si="139"/>
        <v>#VALUE!</v>
      </c>
      <c r="Y691">
        <v>5.79</v>
      </c>
      <c r="Z691" s="150" t="e">
        <f t="shared" si="140"/>
        <v>#VALUE!</v>
      </c>
      <c r="AA691">
        <v>5.79</v>
      </c>
      <c r="AB691" s="150" t="e">
        <f t="shared" si="141"/>
        <v>#VALUE!</v>
      </c>
      <c r="AC691">
        <v>5.79</v>
      </c>
      <c r="AD691" s="150" t="e">
        <f t="shared" si="142"/>
        <v>#VALUE!</v>
      </c>
      <c r="AE691">
        <v>5.79</v>
      </c>
    </row>
    <row r="692" spans="12:31" ht="15" x14ac:dyDescent="0.2">
      <c r="L692" s="150" t="e">
        <f t="shared" si="133"/>
        <v>#VALUE!</v>
      </c>
      <c r="M692">
        <v>5.8</v>
      </c>
      <c r="N692" s="150" t="e">
        <f t="shared" si="134"/>
        <v>#VALUE!</v>
      </c>
      <c r="O692">
        <v>5.8</v>
      </c>
      <c r="P692" s="150" t="e">
        <f t="shared" si="135"/>
        <v>#VALUE!</v>
      </c>
      <c r="Q692">
        <v>5.8</v>
      </c>
      <c r="R692" s="150" t="e">
        <f t="shared" si="136"/>
        <v>#VALUE!</v>
      </c>
      <c r="S692">
        <v>5.8</v>
      </c>
      <c r="T692" s="150" t="e">
        <f t="shared" si="137"/>
        <v>#VALUE!</v>
      </c>
      <c r="U692">
        <v>5.8</v>
      </c>
      <c r="V692" s="150" t="e">
        <f t="shared" si="138"/>
        <v>#VALUE!</v>
      </c>
      <c r="W692">
        <v>5.8</v>
      </c>
      <c r="X692" s="153" t="e">
        <f t="shared" si="139"/>
        <v>#VALUE!</v>
      </c>
      <c r="Y692">
        <v>5.8</v>
      </c>
      <c r="Z692" s="150" t="e">
        <f t="shared" si="140"/>
        <v>#VALUE!</v>
      </c>
      <c r="AA692">
        <v>5.8</v>
      </c>
      <c r="AB692" s="150" t="e">
        <f t="shared" si="141"/>
        <v>#VALUE!</v>
      </c>
      <c r="AC692">
        <v>5.8</v>
      </c>
      <c r="AD692" s="150" t="e">
        <f t="shared" si="142"/>
        <v>#VALUE!</v>
      </c>
      <c r="AE692">
        <v>5.8</v>
      </c>
    </row>
    <row r="693" spans="12:31" ht="15" x14ac:dyDescent="0.2">
      <c r="L693" s="150" t="e">
        <f t="shared" si="133"/>
        <v>#VALUE!</v>
      </c>
      <c r="M693">
        <v>5.81</v>
      </c>
      <c r="N693" s="150" t="e">
        <f t="shared" si="134"/>
        <v>#VALUE!</v>
      </c>
      <c r="O693">
        <v>5.81</v>
      </c>
      <c r="P693" s="150" t="e">
        <f t="shared" si="135"/>
        <v>#VALUE!</v>
      </c>
      <c r="Q693">
        <v>5.81</v>
      </c>
      <c r="R693" s="150" t="e">
        <f t="shared" si="136"/>
        <v>#VALUE!</v>
      </c>
      <c r="S693">
        <v>5.81</v>
      </c>
      <c r="T693" s="150" t="e">
        <f t="shared" si="137"/>
        <v>#VALUE!</v>
      </c>
      <c r="U693">
        <v>5.81</v>
      </c>
      <c r="V693" s="150" t="e">
        <f t="shared" si="138"/>
        <v>#VALUE!</v>
      </c>
      <c r="W693">
        <v>5.81</v>
      </c>
      <c r="X693" s="153" t="e">
        <f t="shared" si="139"/>
        <v>#VALUE!</v>
      </c>
      <c r="Y693">
        <v>5.81</v>
      </c>
      <c r="Z693" s="150" t="e">
        <f t="shared" si="140"/>
        <v>#VALUE!</v>
      </c>
      <c r="AA693">
        <v>5.81</v>
      </c>
      <c r="AB693" s="150" t="e">
        <f t="shared" si="141"/>
        <v>#VALUE!</v>
      </c>
      <c r="AC693">
        <v>5.81</v>
      </c>
      <c r="AD693" s="150" t="e">
        <f t="shared" si="142"/>
        <v>#VALUE!</v>
      </c>
      <c r="AE693">
        <v>5.81</v>
      </c>
    </row>
    <row r="694" spans="12:31" ht="15" x14ac:dyDescent="0.2">
      <c r="L694" s="150" t="e">
        <f t="shared" si="133"/>
        <v>#VALUE!</v>
      </c>
      <c r="M694">
        <v>5.82</v>
      </c>
      <c r="N694" s="150" t="e">
        <f t="shared" si="134"/>
        <v>#VALUE!</v>
      </c>
      <c r="O694">
        <v>5.82</v>
      </c>
      <c r="P694" s="150" t="e">
        <f t="shared" si="135"/>
        <v>#VALUE!</v>
      </c>
      <c r="Q694">
        <v>5.82</v>
      </c>
      <c r="R694" s="150" t="e">
        <f t="shared" si="136"/>
        <v>#VALUE!</v>
      </c>
      <c r="S694">
        <v>5.82</v>
      </c>
      <c r="T694" s="150" t="e">
        <f t="shared" si="137"/>
        <v>#VALUE!</v>
      </c>
      <c r="U694">
        <v>5.82</v>
      </c>
      <c r="V694" s="150" t="e">
        <f t="shared" si="138"/>
        <v>#VALUE!</v>
      </c>
      <c r="W694">
        <v>5.82</v>
      </c>
      <c r="X694" s="153" t="e">
        <f t="shared" si="139"/>
        <v>#VALUE!</v>
      </c>
      <c r="Y694">
        <v>5.82</v>
      </c>
      <c r="Z694" s="150" t="e">
        <f t="shared" si="140"/>
        <v>#VALUE!</v>
      </c>
      <c r="AA694">
        <v>5.82</v>
      </c>
      <c r="AB694" s="150" t="e">
        <f t="shared" si="141"/>
        <v>#VALUE!</v>
      </c>
      <c r="AC694">
        <v>5.82</v>
      </c>
      <c r="AD694" s="150" t="e">
        <f t="shared" si="142"/>
        <v>#VALUE!</v>
      </c>
      <c r="AE694">
        <v>5.82</v>
      </c>
    </row>
    <row r="695" spans="12:31" ht="15" x14ac:dyDescent="0.2">
      <c r="L695" s="150" t="e">
        <f t="shared" si="133"/>
        <v>#VALUE!</v>
      </c>
      <c r="M695">
        <v>5.83</v>
      </c>
      <c r="N695" s="150" t="e">
        <f t="shared" si="134"/>
        <v>#VALUE!</v>
      </c>
      <c r="O695">
        <v>5.83</v>
      </c>
      <c r="P695" s="150" t="e">
        <f t="shared" si="135"/>
        <v>#VALUE!</v>
      </c>
      <c r="Q695">
        <v>5.83</v>
      </c>
      <c r="R695" s="150" t="e">
        <f t="shared" si="136"/>
        <v>#VALUE!</v>
      </c>
      <c r="S695">
        <v>5.83</v>
      </c>
      <c r="T695" s="150" t="e">
        <f t="shared" si="137"/>
        <v>#VALUE!</v>
      </c>
      <c r="U695">
        <v>5.83</v>
      </c>
      <c r="V695" s="150" t="e">
        <f t="shared" si="138"/>
        <v>#VALUE!</v>
      </c>
      <c r="W695">
        <v>5.83</v>
      </c>
      <c r="X695" s="153" t="e">
        <f t="shared" si="139"/>
        <v>#VALUE!</v>
      </c>
      <c r="Y695">
        <v>5.83</v>
      </c>
      <c r="Z695" s="150" t="e">
        <f t="shared" si="140"/>
        <v>#VALUE!</v>
      </c>
      <c r="AA695">
        <v>5.83</v>
      </c>
      <c r="AB695" s="150" t="e">
        <f t="shared" si="141"/>
        <v>#VALUE!</v>
      </c>
      <c r="AC695">
        <v>5.83</v>
      </c>
      <c r="AD695" s="150" t="e">
        <f t="shared" si="142"/>
        <v>#VALUE!</v>
      </c>
      <c r="AE695">
        <v>5.83</v>
      </c>
    </row>
    <row r="696" spans="12:31" ht="15" x14ac:dyDescent="0.2">
      <c r="L696" s="150" t="e">
        <f t="shared" si="133"/>
        <v>#VALUE!</v>
      </c>
      <c r="M696">
        <v>5.84</v>
      </c>
      <c r="N696" s="150" t="e">
        <f t="shared" si="134"/>
        <v>#VALUE!</v>
      </c>
      <c r="O696">
        <v>5.84</v>
      </c>
      <c r="P696" s="150" t="e">
        <f t="shared" si="135"/>
        <v>#VALUE!</v>
      </c>
      <c r="Q696">
        <v>5.84</v>
      </c>
      <c r="R696" s="150" t="e">
        <f t="shared" si="136"/>
        <v>#VALUE!</v>
      </c>
      <c r="S696">
        <v>5.84</v>
      </c>
      <c r="T696" s="150" t="e">
        <f t="shared" si="137"/>
        <v>#VALUE!</v>
      </c>
      <c r="U696">
        <v>5.84</v>
      </c>
      <c r="V696" s="150" t="e">
        <f t="shared" si="138"/>
        <v>#VALUE!</v>
      </c>
      <c r="W696">
        <v>5.84</v>
      </c>
      <c r="X696" s="153" t="e">
        <f t="shared" si="139"/>
        <v>#VALUE!</v>
      </c>
      <c r="Y696">
        <v>5.84</v>
      </c>
      <c r="Z696" s="150" t="e">
        <f t="shared" si="140"/>
        <v>#VALUE!</v>
      </c>
      <c r="AA696">
        <v>5.84</v>
      </c>
      <c r="AB696" s="150" t="e">
        <f t="shared" si="141"/>
        <v>#VALUE!</v>
      </c>
      <c r="AC696">
        <v>5.84</v>
      </c>
      <c r="AD696" s="150" t="e">
        <f t="shared" si="142"/>
        <v>#VALUE!</v>
      </c>
      <c r="AE696">
        <v>5.84</v>
      </c>
    </row>
    <row r="697" spans="12:31" ht="15" x14ac:dyDescent="0.2">
      <c r="L697" s="150" t="e">
        <f t="shared" si="133"/>
        <v>#VALUE!</v>
      </c>
      <c r="M697">
        <v>5.85</v>
      </c>
      <c r="N697" s="150" t="e">
        <f t="shared" si="134"/>
        <v>#VALUE!</v>
      </c>
      <c r="O697">
        <v>5.85</v>
      </c>
      <c r="P697" s="150" t="e">
        <f t="shared" si="135"/>
        <v>#VALUE!</v>
      </c>
      <c r="Q697">
        <v>5.85</v>
      </c>
      <c r="R697" s="150" t="e">
        <f t="shared" si="136"/>
        <v>#VALUE!</v>
      </c>
      <c r="S697">
        <v>5.85</v>
      </c>
      <c r="T697" s="150" t="e">
        <f t="shared" si="137"/>
        <v>#VALUE!</v>
      </c>
      <c r="U697">
        <v>5.85</v>
      </c>
      <c r="V697" s="150" t="e">
        <f t="shared" si="138"/>
        <v>#VALUE!</v>
      </c>
      <c r="W697">
        <v>5.85</v>
      </c>
      <c r="X697" s="153" t="e">
        <f t="shared" si="139"/>
        <v>#VALUE!</v>
      </c>
      <c r="Y697">
        <v>5.85</v>
      </c>
      <c r="Z697" s="150" t="e">
        <f t="shared" si="140"/>
        <v>#VALUE!</v>
      </c>
      <c r="AA697">
        <v>5.85</v>
      </c>
      <c r="AB697" s="150" t="e">
        <f t="shared" si="141"/>
        <v>#VALUE!</v>
      </c>
      <c r="AC697">
        <v>5.85</v>
      </c>
      <c r="AD697" s="150" t="e">
        <f t="shared" si="142"/>
        <v>#VALUE!</v>
      </c>
      <c r="AE697">
        <v>5.85</v>
      </c>
    </row>
    <row r="698" spans="12:31" ht="15" x14ac:dyDescent="0.2">
      <c r="L698" s="150" t="e">
        <f t="shared" si="133"/>
        <v>#VALUE!</v>
      </c>
      <c r="M698">
        <v>5.86</v>
      </c>
      <c r="N698" s="150" t="e">
        <f t="shared" si="134"/>
        <v>#VALUE!</v>
      </c>
      <c r="O698">
        <v>5.86</v>
      </c>
      <c r="P698" s="150" t="e">
        <f t="shared" si="135"/>
        <v>#VALUE!</v>
      </c>
      <c r="Q698">
        <v>5.86</v>
      </c>
      <c r="R698" s="150" t="e">
        <f t="shared" si="136"/>
        <v>#VALUE!</v>
      </c>
      <c r="S698">
        <v>5.86</v>
      </c>
      <c r="T698" s="150" t="e">
        <f t="shared" si="137"/>
        <v>#VALUE!</v>
      </c>
      <c r="U698">
        <v>5.86</v>
      </c>
      <c r="V698" s="150" t="e">
        <f t="shared" si="138"/>
        <v>#VALUE!</v>
      </c>
      <c r="W698">
        <v>5.86</v>
      </c>
      <c r="X698" s="153" t="e">
        <f t="shared" si="139"/>
        <v>#VALUE!</v>
      </c>
      <c r="Y698">
        <v>5.86</v>
      </c>
      <c r="Z698" s="150" t="e">
        <f t="shared" si="140"/>
        <v>#VALUE!</v>
      </c>
      <c r="AA698">
        <v>5.86</v>
      </c>
      <c r="AB698" s="150" t="e">
        <f t="shared" si="141"/>
        <v>#VALUE!</v>
      </c>
      <c r="AC698">
        <v>5.86</v>
      </c>
      <c r="AD698" s="150" t="e">
        <f t="shared" si="142"/>
        <v>#VALUE!</v>
      </c>
      <c r="AE698">
        <v>5.86</v>
      </c>
    </row>
    <row r="699" spans="12:31" ht="15" x14ac:dyDescent="0.2">
      <c r="L699" s="150" t="e">
        <f t="shared" si="133"/>
        <v>#VALUE!</v>
      </c>
      <c r="M699">
        <v>5.87</v>
      </c>
      <c r="N699" s="150" t="e">
        <f t="shared" si="134"/>
        <v>#VALUE!</v>
      </c>
      <c r="O699">
        <v>5.87</v>
      </c>
      <c r="P699" s="150" t="e">
        <f t="shared" si="135"/>
        <v>#VALUE!</v>
      </c>
      <c r="Q699">
        <v>5.87</v>
      </c>
      <c r="R699" s="150" t="e">
        <f t="shared" si="136"/>
        <v>#VALUE!</v>
      </c>
      <c r="S699">
        <v>5.87</v>
      </c>
      <c r="T699" s="150" t="e">
        <f t="shared" si="137"/>
        <v>#VALUE!</v>
      </c>
      <c r="U699">
        <v>5.87</v>
      </c>
      <c r="V699" s="150" t="e">
        <f t="shared" si="138"/>
        <v>#VALUE!</v>
      </c>
      <c r="W699">
        <v>5.87</v>
      </c>
      <c r="X699" s="153" t="e">
        <f t="shared" si="139"/>
        <v>#VALUE!</v>
      </c>
      <c r="Y699">
        <v>5.87</v>
      </c>
      <c r="Z699" s="150" t="e">
        <f t="shared" si="140"/>
        <v>#VALUE!</v>
      </c>
      <c r="AA699">
        <v>5.87</v>
      </c>
      <c r="AB699" s="150" t="e">
        <f t="shared" si="141"/>
        <v>#VALUE!</v>
      </c>
      <c r="AC699">
        <v>5.87</v>
      </c>
      <c r="AD699" s="150" t="e">
        <f t="shared" si="142"/>
        <v>#VALUE!</v>
      </c>
      <c r="AE699">
        <v>5.87</v>
      </c>
    </row>
    <row r="700" spans="12:31" ht="15" x14ac:dyDescent="0.2">
      <c r="L700" s="150" t="e">
        <f t="shared" si="133"/>
        <v>#VALUE!</v>
      </c>
      <c r="M700">
        <v>5.88</v>
      </c>
      <c r="N700" s="150" t="e">
        <f t="shared" si="134"/>
        <v>#VALUE!</v>
      </c>
      <c r="O700">
        <v>5.88</v>
      </c>
      <c r="P700" s="150" t="e">
        <f t="shared" si="135"/>
        <v>#VALUE!</v>
      </c>
      <c r="Q700">
        <v>5.88</v>
      </c>
      <c r="R700" s="150" t="e">
        <f t="shared" si="136"/>
        <v>#VALUE!</v>
      </c>
      <c r="S700">
        <v>5.88</v>
      </c>
      <c r="T700" s="150" t="e">
        <f t="shared" si="137"/>
        <v>#VALUE!</v>
      </c>
      <c r="U700">
        <v>5.88</v>
      </c>
      <c r="V700" s="150" t="e">
        <f t="shared" si="138"/>
        <v>#VALUE!</v>
      </c>
      <c r="W700">
        <v>5.88</v>
      </c>
      <c r="X700" s="153" t="e">
        <f t="shared" si="139"/>
        <v>#VALUE!</v>
      </c>
      <c r="Y700">
        <v>5.88</v>
      </c>
      <c r="Z700" s="150" t="e">
        <f t="shared" si="140"/>
        <v>#VALUE!</v>
      </c>
      <c r="AA700">
        <v>5.88</v>
      </c>
      <c r="AB700" s="150" t="e">
        <f t="shared" si="141"/>
        <v>#VALUE!</v>
      </c>
      <c r="AC700">
        <v>5.88</v>
      </c>
      <c r="AD700" s="150" t="e">
        <f t="shared" si="142"/>
        <v>#VALUE!</v>
      </c>
      <c r="AE700">
        <v>5.88</v>
      </c>
    </row>
    <row r="701" spans="12:31" ht="15" x14ac:dyDescent="0.2">
      <c r="L701" s="150" t="e">
        <f t="shared" si="133"/>
        <v>#VALUE!</v>
      </c>
      <c r="M701">
        <v>5.89</v>
      </c>
      <c r="N701" s="150" t="e">
        <f t="shared" si="134"/>
        <v>#VALUE!</v>
      </c>
      <c r="O701">
        <v>5.89</v>
      </c>
      <c r="P701" s="150" t="e">
        <f t="shared" si="135"/>
        <v>#VALUE!</v>
      </c>
      <c r="Q701">
        <v>5.89</v>
      </c>
      <c r="R701" s="150" t="e">
        <f t="shared" si="136"/>
        <v>#VALUE!</v>
      </c>
      <c r="S701">
        <v>5.89</v>
      </c>
      <c r="T701" s="150" t="e">
        <f t="shared" si="137"/>
        <v>#VALUE!</v>
      </c>
      <c r="U701">
        <v>5.89</v>
      </c>
      <c r="V701" s="150" t="e">
        <f t="shared" si="138"/>
        <v>#VALUE!</v>
      </c>
      <c r="W701">
        <v>5.89</v>
      </c>
      <c r="X701" s="153" t="e">
        <f t="shared" si="139"/>
        <v>#VALUE!</v>
      </c>
      <c r="Y701">
        <v>5.89</v>
      </c>
      <c r="Z701" s="150" t="e">
        <f t="shared" si="140"/>
        <v>#VALUE!</v>
      </c>
      <c r="AA701">
        <v>5.89</v>
      </c>
      <c r="AB701" s="150" t="e">
        <f t="shared" si="141"/>
        <v>#VALUE!</v>
      </c>
      <c r="AC701">
        <v>5.89</v>
      </c>
      <c r="AD701" s="150" t="e">
        <f t="shared" si="142"/>
        <v>#VALUE!</v>
      </c>
      <c r="AE701">
        <v>5.89</v>
      </c>
    </row>
    <row r="702" spans="12:31" ht="15" x14ac:dyDescent="0.2">
      <c r="L702" s="150" t="e">
        <f t="shared" si="133"/>
        <v>#VALUE!</v>
      </c>
      <c r="M702">
        <v>5.9</v>
      </c>
      <c r="N702" s="150" t="e">
        <f t="shared" si="134"/>
        <v>#VALUE!</v>
      </c>
      <c r="O702">
        <v>5.9</v>
      </c>
      <c r="P702" s="150" t="e">
        <f t="shared" si="135"/>
        <v>#VALUE!</v>
      </c>
      <c r="Q702">
        <v>5.9</v>
      </c>
      <c r="R702" s="150" t="e">
        <f t="shared" si="136"/>
        <v>#VALUE!</v>
      </c>
      <c r="S702">
        <v>5.9</v>
      </c>
      <c r="T702" s="150" t="e">
        <f t="shared" si="137"/>
        <v>#VALUE!</v>
      </c>
      <c r="U702">
        <v>5.9</v>
      </c>
      <c r="V702" s="150" t="e">
        <f t="shared" si="138"/>
        <v>#VALUE!</v>
      </c>
      <c r="W702">
        <v>5.9</v>
      </c>
      <c r="X702" s="153" t="e">
        <f t="shared" si="139"/>
        <v>#VALUE!</v>
      </c>
      <c r="Y702">
        <v>5.9</v>
      </c>
      <c r="Z702" s="150" t="e">
        <f t="shared" si="140"/>
        <v>#VALUE!</v>
      </c>
      <c r="AA702">
        <v>5.9</v>
      </c>
      <c r="AB702" s="150" t="e">
        <f t="shared" si="141"/>
        <v>#VALUE!</v>
      </c>
      <c r="AC702">
        <v>5.9</v>
      </c>
      <c r="AD702" s="150" t="e">
        <f t="shared" si="142"/>
        <v>#VALUE!</v>
      </c>
      <c r="AE702">
        <v>5.9</v>
      </c>
    </row>
    <row r="703" spans="12:31" ht="15" x14ac:dyDescent="0.2">
      <c r="L703" s="150" t="e">
        <f t="shared" si="133"/>
        <v>#VALUE!</v>
      </c>
      <c r="M703">
        <v>5.91</v>
      </c>
      <c r="N703" s="150" t="e">
        <f t="shared" si="134"/>
        <v>#VALUE!</v>
      </c>
      <c r="O703">
        <v>5.91</v>
      </c>
      <c r="P703" s="150" t="e">
        <f t="shared" si="135"/>
        <v>#VALUE!</v>
      </c>
      <c r="Q703">
        <v>5.91</v>
      </c>
      <c r="R703" s="150" t="e">
        <f t="shared" si="136"/>
        <v>#VALUE!</v>
      </c>
      <c r="S703">
        <v>5.91</v>
      </c>
      <c r="T703" s="150" t="e">
        <f t="shared" si="137"/>
        <v>#VALUE!</v>
      </c>
      <c r="U703">
        <v>5.91</v>
      </c>
      <c r="V703" s="150" t="e">
        <f t="shared" si="138"/>
        <v>#VALUE!</v>
      </c>
      <c r="W703">
        <v>5.91</v>
      </c>
      <c r="X703" s="153" t="e">
        <f t="shared" si="139"/>
        <v>#VALUE!</v>
      </c>
      <c r="Y703">
        <v>5.91</v>
      </c>
      <c r="Z703" s="150" t="e">
        <f t="shared" si="140"/>
        <v>#VALUE!</v>
      </c>
      <c r="AA703">
        <v>5.91</v>
      </c>
      <c r="AB703" s="150" t="e">
        <f t="shared" si="141"/>
        <v>#VALUE!</v>
      </c>
      <c r="AC703">
        <v>5.91</v>
      </c>
      <c r="AD703" s="150" t="e">
        <f t="shared" si="142"/>
        <v>#VALUE!</v>
      </c>
      <c r="AE703">
        <v>5.91</v>
      </c>
    </row>
    <row r="704" spans="12:31" ht="15" x14ac:dyDescent="0.2">
      <c r="L704" s="150" t="e">
        <f t="shared" si="133"/>
        <v>#VALUE!</v>
      </c>
      <c r="M704">
        <v>5.92</v>
      </c>
      <c r="N704" s="150" t="e">
        <f t="shared" si="134"/>
        <v>#VALUE!</v>
      </c>
      <c r="O704">
        <v>5.92</v>
      </c>
      <c r="P704" s="150" t="e">
        <f t="shared" si="135"/>
        <v>#VALUE!</v>
      </c>
      <c r="Q704">
        <v>5.92</v>
      </c>
      <c r="R704" s="150" t="e">
        <f t="shared" si="136"/>
        <v>#VALUE!</v>
      </c>
      <c r="S704">
        <v>5.92</v>
      </c>
      <c r="T704" s="150" t="e">
        <f t="shared" si="137"/>
        <v>#VALUE!</v>
      </c>
      <c r="U704">
        <v>5.92</v>
      </c>
      <c r="V704" s="150" t="e">
        <f t="shared" si="138"/>
        <v>#VALUE!</v>
      </c>
      <c r="W704">
        <v>5.92</v>
      </c>
      <c r="X704" s="153" t="e">
        <f t="shared" si="139"/>
        <v>#VALUE!</v>
      </c>
      <c r="Y704">
        <v>5.92</v>
      </c>
      <c r="Z704" s="150" t="e">
        <f t="shared" si="140"/>
        <v>#VALUE!</v>
      </c>
      <c r="AA704">
        <v>5.92</v>
      </c>
      <c r="AB704" s="150" t="e">
        <f t="shared" si="141"/>
        <v>#VALUE!</v>
      </c>
      <c r="AC704">
        <v>5.92</v>
      </c>
      <c r="AD704" s="150" t="e">
        <f t="shared" si="142"/>
        <v>#VALUE!</v>
      </c>
      <c r="AE704">
        <v>5.92</v>
      </c>
    </row>
    <row r="705" spans="12:31" ht="15" x14ac:dyDescent="0.2">
      <c r="L705" s="150" t="e">
        <f t="shared" si="133"/>
        <v>#VALUE!</v>
      </c>
      <c r="M705">
        <v>5.93</v>
      </c>
      <c r="N705" s="150" t="e">
        <f t="shared" si="134"/>
        <v>#VALUE!</v>
      </c>
      <c r="O705">
        <v>5.93</v>
      </c>
      <c r="P705" s="150" t="e">
        <f t="shared" si="135"/>
        <v>#VALUE!</v>
      </c>
      <c r="Q705">
        <v>5.93</v>
      </c>
      <c r="R705" s="150" t="e">
        <f t="shared" si="136"/>
        <v>#VALUE!</v>
      </c>
      <c r="S705">
        <v>5.93</v>
      </c>
      <c r="T705" s="150" t="e">
        <f t="shared" si="137"/>
        <v>#VALUE!</v>
      </c>
      <c r="U705">
        <v>5.93</v>
      </c>
      <c r="V705" s="150" t="e">
        <f t="shared" si="138"/>
        <v>#VALUE!</v>
      </c>
      <c r="W705">
        <v>5.93</v>
      </c>
      <c r="X705" s="153" t="e">
        <f t="shared" si="139"/>
        <v>#VALUE!</v>
      </c>
      <c r="Y705">
        <v>5.93</v>
      </c>
      <c r="Z705" s="150" t="e">
        <f t="shared" si="140"/>
        <v>#VALUE!</v>
      </c>
      <c r="AA705">
        <v>5.93</v>
      </c>
      <c r="AB705" s="150" t="e">
        <f t="shared" si="141"/>
        <v>#VALUE!</v>
      </c>
      <c r="AC705">
        <v>5.93</v>
      </c>
      <c r="AD705" s="150" t="e">
        <f t="shared" si="142"/>
        <v>#VALUE!</v>
      </c>
      <c r="AE705">
        <v>5.93</v>
      </c>
    </row>
    <row r="706" spans="12:31" ht="15" x14ac:dyDescent="0.2">
      <c r="L706" s="150" t="e">
        <f t="shared" si="133"/>
        <v>#VALUE!</v>
      </c>
      <c r="M706">
        <v>5.94</v>
      </c>
      <c r="N706" s="150" t="e">
        <f t="shared" si="134"/>
        <v>#VALUE!</v>
      </c>
      <c r="O706">
        <v>5.94</v>
      </c>
      <c r="P706" s="150" t="e">
        <f t="shared" si="135"/>
        <v>#VALUE!</v>
      </c>
      <c r="Q706">
        <v>5.94</v>
      </c>
      <c r="R706" s="150" t="e">
        <f t="shared" si="136"/>
        <v>#VALUE!</v>
      </c>
      <c r="S706">
        <v>5.94</v>
      </c>
      <c r="T706" s="150" t="e">
        <f t="shared" si="137"/>
        <v>#VALUE!</v>
      </c>
      <c r="U706">
        <v>5.94</v>
      </c>
      <c r="V706" s="150" t="e">
        <f t="shared" si="138"/>
        <v>#VALUE!</v>
      </c>
      <c r="W706">
        <v>5.94</v>
      </c>
      <c r="X706" s="153" t="e">
        <f t="shared" si="139"/>
        <v>#VALUE!</v>
      </c>
      <c r="Y706">
        <v>5.94</v>
      </c>
      <c r="Z706" s="150" t="e">
        <f t="shared" si="140"/>
        <v>#VALUE!</v>
      </c>
      <c r="AA706">
        <v>5.94</v>
      </c>
      <c r="AB706" s="150" t="e">
        <f t="shared" si="141"/>
        <v>#VALUE!</v>
      </c>
      <c r="AC706">
        <v>5.94</v>
      </c>
      <c r="AD706" s="150" t="e">
        <f t="shared" si="142"/>
        <v>#VALUE!</v>
      </c>
      <c r="AE706">
        <v>5.94</v>
      </c>
    </row>
    <row r="707" spans="12:31" ht="15" x14ac:dyDescent="0.2">
      <c r="L707" s="150" t="e">
        <f t="shared" si="133"/>
        <v>#VALUE!</v>
      </c>
      <c r="M707">
        <v>5.95</v>
      </c>
      <c r="N707" s="150" t="e">
        <f t="shared" si="134"/>
        <v>#VALUE!</v>
      </c>
      <c r="O707">
        <v>5.95</v>
      </c>
      <c r="P707" s="150" t="e">
        <f t="shared" si="135"/>
        <v>#VALUE!</v>
      </c>
      <c r="Q707">
        <v>5.95</v>
      </c>
      <c r="R707" s="150" t="e">
        <f t="shared" si="136"/>
        <v>#VALUE!</v>
      </c>
      <c r="S707">
        <v>5.95</v>
      </c>
      <c r="T707" s="150" t="e">
        <f t="shared" si="137"/>
        <v>#VALUE!</v>
      </c>
      <c r="U707">
        <v>5.95</v>
      </c>
      <c r="V707" s="150" t="e">
        <f t="shared" si="138"/>
        <v>#VALUE!</v>
      </c>
      <c r="W707">
        <v>5.95</v>
      </c>
      <c r="X707" s="153" t="e">
        <f t="shared" si="139"/>
        <v>#VALUE!</v>
      </c>
      <c r="Y707">
        <v>5.95</v>
      </c>
      <c r="Z707" s="150" t="e">
        <f t="shared" si="140"/>
        <v>#VALUE!</v>
      </c>
      <c r="AA707">
        <v>5.95</v>
      </c>
      <c r="AB707" s="150" t="e">
        <f t="shared" si="141"/>
        <v>#VALUE!</v>
      </c>
      <c r="AC707">
        <v>5.95</v>
      </c>
      <c r="AD707" s="150" t="e">
        <f t="shared" si="142"/>
        <v>#VALUE!</v>
      </c>
      <c r="AE707">
        <v>5.95</v>
      </c>
    </row>
    <row r="708" spans="12:31" ht="15" x14ac:dyDescent="0.2">
      <c r="L708" s="150" t="e">
        <f t="shared" si="133"/>
        <v>#VALUE!</v>
      </c>
      <c r="M708">
        <v>5.96</v>
      </c>
      <c r="N708" s="150" t="e">
        <f t="shared" si="134"/>
        <v>#VALUE!</v>
      </c>
      <c r="O708">
        <v>5.96</v>
      </c>
      <c r="P708" s="150" t="e">
        <f t="shared" si="135"/>
        <v>#VALUE!</v>
      </c>
      <c r="Q708">
        <v>5.96</v>
      </c>
      <c r="R708" s="150" t="e">
        <f t="shared" si="136"/>
        <v>#VALUE!</v>
      </c>
      <c r="S708">
        <v>5.96</v>
      </c>
      <c r="T708" s="150" t="e">
        <f t="shared" si="137"/>
        <v>#VALUE!</v>
      </c>
      <c r="U708">
        <v>5.96</v>
      </c>
      <c r="V708" s="150" t="e">
        <f t="shared" si="138"/>
        <v>#VALUE!</v>
      </c>
      <c r="W708">
        <v>5.96</v>
      </c>
      <c r="X708" s="153" t="e">
        <f t="shared" si="139"/>
        <v>#VALUE!</v>
      </c>
      <c r="Y708">
        <v>5.96</v>
      </c>
      <c r="Z708" s="150" t="e">
        <f t="shared" si="140"/>
        <v>#VALUE!</v>
      </c>
      <c r="AA708">
        <v>5.96</v>
      </c>
      <c r="AB708" s="150" t="e">
        <f t="shared" si="141"/>
        <v>#VALUE!</v>
      </c>
      <c r="AC708">
        <v>5.96</v>
      </c>
      <c r="AD708" s="150" t="e">
        <f t="shared" si="142"/>
        <v>#VALUE!</v>
      </c>
      <c r="AE708">
        <v>5.96</v>
      </c>
    </row>
    <row r="709" spans="12:31" ht="15" x14ac:dyDescent="0.2">
      <c r="L709" s="150" t="e">
        <f t="shared" si="133"/>
        <v>#VALUE!</v>
      </c>
      <c r="M709">
        <v>5.97</v>
      </c>
      <c r="N709" s="150" t="e">
        <f t="shared" si="134"/>
        <v>#VALUE!</v>
      </c>
      <c r="O709">
        <v>5.97</v>
      </c>
      <c r="P709" s="150" t="e">
        <f t="shared" si="135"/>
        <v>#VALUE!</v>
      </c>
      <c r="Q709">
        <v>5.97</v>
      </c>
      <c r="R709" s="150" t="e">
        <f t="shared" si="136"/>
        <v>#VALUE!</v>
      </c>
      <c r="S709">
        <v>5.97</v>
      </c>
      <c r="T709" s="150" t="e">
        <f t="shared" si="137"/>
        <v>#VALUE!</v>
      </c>
      <c r="U709">
        <v>5.97</v>
      </c>
      <c r="V709" s="150" t="e">
        <f t="shared" si="138"/>
        <v>#VALUE!</v>
      </c>
      <c r="W709">
        <v>5.97</v>
      </c>
      <c r="X709" s="153" t="e">
        <f t="shared" si="139"/>
        <v>#VALUE!</v>
      </c>
      <c r="Y709">
        <v>5.97</v>
      </c>
      <c r="Z709" s="150" t="e">
        <f t="shared" si="140"/>
        <v>#VALUE!</v>
      </c>
      <c r="AA709">
        <v>5.97</v>
      </c>
      <c r="AB709" s="150" t="e">
        <f t="shared" si="141"/>
        <v>#VALUE!</v>
      </c>
      <c r="AC709">
        <v>5.97</v>
      </c>
      <c r="AD709" s="150" t="e">
        <f t="shared" si="142"/>
        <v>#VALUE!</v>
      </c>
      <c r="AE709">
        <v>5.97</v>
      </c>
    </row>
    <row r="710" spans="12:31" ht="15" x14ac:dyDescent="0.2">
      <c r="L710" s="150" t="e">
        <f t="shared" si="133"/>
        <v>#VALUE!</v>
      </c>
      <c r="M710">
        <v>5.98</v>
      </c>
      <c r="N710" s="150" t="e">
        <f t="shared" si="134"/>
        <v>#VALUE!</v>
      </c>
      <c r="O710">
        <v>5.98</v>
      </c>
      <c r="P710" s="150" t="e">
        <f t="shared" si="135"/>
        <v>#VALUE!</v>
      </c>
      <c r="Q710">
        <v>5.98</v>
      </c>
      <c r="R710" s="150" t="e">
        <f t="shared" si="136"/>
        <v>#VALUE!</v>
      </c>
      <c r="S710">
        <v>5.98</v>
      </c>
      <c r="T710" s="150" t="e">
        <f t="shared" si="137"/>
        <v>#VALUE!</v>
      </c>
      <c r="U710">
        <v>5.98</v>
      </c>
      <c r="V710" s="150" t="e">
        <f t="shared" si="138"/>
        <v>#VALUE!</v>
      </c>
      <c r="W710">
        <v>5.98</v>
      </c>
      <c r="X710" s="153" t="e">
        <f t="shared" si="139"/>
        <v>#VALUE!</v>
      </c>
      <c r="Y710">
        <v>5.98</v>
      </c>
      <c r="Z710" s="150" t="e">
        <f t="shared" si="140"/>
        <v>#VALUE!</v>
      </c>
      <c r="AA710">
        <v>5.98</v>
      </c>
      <c r="AB710" s="150" t="e">
        <f t="shared" si="141"/>
        <v>#VALUE!</v>
      </c>
      <c r="AC710">
        <v>5.98</v>
      </c>
      <c r="AD710" s="150" t="e">
        <f t="shared" si="142"/>
        <v>#VALUE!</v>
      </c>
      <c r="AE710">
        <v>5.98</v>
      </c>
    </row>
    <row r="711" spans="12:31" ht="15" x14ac:dyDescent="0.2">
      <c r="L711" s="150" t="e">
        <f t="shared" si="133"/>
        <v>#VALUE!</v>
      </c>
      <c r="M711">
        <v>5.99</v>
      </c>
      <c r="N711" s="150" t="e">
        <f t="shared" si="134"/>
        <v>#VALUE!</v>
      </c>
      <c r="O711">
        <v>5.99</v>
      </c>
      <c r="P711" s="150" t="e">
        <f t="shared" si="135"/>
        <v>#VALUE!</v>
      </c>
      <c r="Q711">
        <v>5.99</v>
      </c>
      <c r="R711" s="150" t="e">
        <f t="shared" si="136"/>
        <v>#VALUE!</v>
      </c>
      <c r="S711">
        <v>5.99</v>
      </c>
      <c r="T711" s="150" t="e">
        <f t="shared" si="137"/>
        <v>#VALUE!</v>
      </c>
      <c r="U711">
        <v>5.99</v>
      </c>
      <c r="V711" s="150" t="e">
        <f t="shared" si="138"/>
        <v>#VALUE!</v>
      </c>
      <c r="W711">
        <v>5.99</v>
      </c>
      <c r="X711" s="153" t="e">
        <f t="shared" si="139"/>
        <v>#VALUE!</v>
      </c>
      <c r="Y711">
        <v>5.99</v>
      </c>
      <c r="Z711" s="150" t="e">
        <f t="shared" si="140"/>
        <v>#VALUE!</v>
      </c>
      <c r="AA711">
        <v>5.99</v>
      </c>
      <c r="AB711" s="150" t="e">
        <f t="shared" si="141"/>
        <v>#VALUE!</v>
      </c>
      <c r="AC711">
        <v>5.99</v>
      </c>
      <c r="AD711" s="150" t="e">
        <f t="shared" si="142"/>
        <v>#VALUE!</v>
      </c>
      <c r="AE711">
        <v>5.99</v>
      </c>
    </row>
    <row r="712" spans="12:31" ht="15" x14ac:dyDescent="0.2">
      <c r="L712" s="150" t="e">
        <f t="shared" si="133"/>
        <v>#VALUE!</v>
      </c>
      <c r="M712">
        <v>6</v>
      </c>
      <c r="N712" s="150" t="e">
        <f t="shared" si="134"/>
        <v>#VALUE!</v>
      </c>
      <c r="O712">
        <v>6</v>
      </c>
      <c r="P712" s="150" t="e">
        <f t="shared" si="135"/>
        <v>#VALUE!</v>
      </c>
      <c r="Q712">
        <v>6</v>
      </c>
      <c r="R712" s="150" t="e">
        <f t="shared" si="136"/>
        <v>#VALUE!</v>
      </c>
      <c r="S712">
        <v>6</v>
      </c>
      <c r="T712" s="150" t="e">
        <f t="shared" si="137"/>
        <v>#VALUE!</v>
      </c>
      <c r="U712">
        <v>6</v>
      </c>
      <c r="V712" s="150" t="e">
        <f t="shared" si="138"/>
        <v>#VALUE!</v>
      </c>
      <c r="W712">
        <v>6</v>
      </c>
      <c r="X712" s="153" t="e">
        <f t="shared" si="139"/>
        <v>#VALUE!</v>
      </c>
      <c r="Y712">
        <v>6</v>
      </c>
      <c r="Z712" s="150" t="e">
        <f t="shared" si="140"/>
        <v>#VALUE!</v>
      </c>
      <c r="AA712">
        <v>6</v>
      </c>
      <c r="AB712" s="150" t="e">
        <f t="shared" si="141"/>
        <v>#VALUE!</v>
      </c>
      <c r="AC712">
        <v>6</v>
      </c>
      <c r="AD712" s="150" t="e">
        <f t="shared" si="142"/>
        <v>#VALUE!</v>
      </c>
      <c r="AE712">
        <v>6</v>
      </c>
    </row>
    <row r="713" spans="12:31" ht="15" x14ac:dyDescent="0.2">
      <c r="L713" s="150" t="e">
        <f t="shared" si="133"/>
        <v>#VALUE!</v>
      </c>
      <c r="M713">
        <v>6.01</v>
      </c>
      <c r="N713" s="150" t="e">
        <f t="shared" si="134"/>
        <v>#VALUE!</v>
      </c>
      <c r="O713">
        <v>6.01</v>
      </c>
      <c r="P713" s="150" t="e">
        <f t="shared" si="135"/>
        <v>#VALUE!</v>
      </c>
      <c r="Q713">
        <v>6.01</v>
      </c>
      <c r="R713" s="150" t="e">
        <f t="shared" si="136"/>
        <v>#VALUE!</v>
      </c>
      <c r="S713">
        <v>6.01</v>
      </c>
      <c r="T713" s="150" t="e">
        <f t="shared" si="137"/>
        <v>#VALUE!</v>
      </c>
      <c r="U713">
        <v>6.01</v>
      </c>
      <c r="V713" s="150" t="e">
        <f t="shared" si="138"/>
        <v>#VALUE!</v>
      </c>
      <c r="W713">
        <v>6.01</v>
      </c>
      <c r="X713" s="153" t="e">
        <f t="shared" si="139"/>
        <v>#VALUE!</v>
      </c>
      <c r="Y713">
        <v>6.01</v>
      </c>
      <c r="Z713" s="150" t="e">
        <f t="shared" si="140"/>
        <v>#VALUE!</v>
      </c>
      <c r="AA713">
        <v>6.01</v>
      </c>
      <c r="AB713" s="150" t="e">
        <f t="shared" si="141"/>
        <v>#VALUE!</v>
      </c>
      <c r="AC713">
        <v>6.01</v>
      </c>
      <c r="AD713" s="150" t="e">
        <f t="shared" si="142"/>
        <v>#VALUE!</v>
      </c>
      <c r="AE713">
        <v>6.01</v>
      </c>
    </row>
    <row r="714" spans="12:31" ht="15" x14ac:dyDescent="0.2">
      <c r="L714" s="150" t="e">
        <f t="shared" si="133"/>
        <v>#VALUE!</v>
      </c>
      <c r="M714">
        <v>6.02</v>
      </c>
      <c r="N714" s="150" t="e">
        <f t="shared" si="134"/>
        <v>#VALUE!</v>
      </c>
      <c r="O714">
        <v>6.02</v>
      </c>
      <c r="P714" s="150" t="e">
        <f t="shared" si="135"/>
        <v>#VALUE!</v>
      </c>
      <c r="Q714">
        <v>6.02</v>
      </c>
      <c r="R714" s="150" t="e">
        <f t="shared" si="136"/>
        <v>#VALUE!</v>
      </c>
      <c r="S714">
        <v>6.02</v>
      </c>
      <c r="T714" s="150" t="e">
        <f t="shared" si="137"/>
        <v>#VALUE!</v>
      </c>
      <c r="U714">
        <v>6.02</v>
      </c>
      <c r="V714" s="150" t="e">
        <f t="shared" si="138"/>
        <v>#VALUE!</v>
      </c>
      <c r="W714">
        <v>6.02</v>
      </c>
      <c r="X714" s="153" t="e">
        <f t="shared" si="139"/>
        <v>#VALUE!</v>
      </c>
      <c r="Y714">
        <v>6.02</v>
      </c>
      <c r="Z714" s="150" t="e">
        <f t="shared" si="140"/>
        <v>#VALUE!</v>
      </c>
      <c r="AA714">
        <v>6.02</v>
      </c>
      <c r="AB714" s="150" t="e">
        <f t="shared" si="141"/>
        <v>#VALUE!</v>
      </c>
      <c r="AC714">
        <v>6.02</v>
      </c>
      <c r="AD714" s="150" t="e">
        <f t="shared" si="142"/>
        <v>#VALUE!</v>
      </c>
      <c r="AE714">
        <v>6.02</v>
      </c>
    </row>
    <row r="715" spans="12:31" ht="15" x14ac:dyDescent="0.2">
      <c r="L715" s="150" t="e">
        <f t="shared" si="133"/>
        <v>#VALUE!</v>
      </c>
      <c r="M715">
        <v>6.03</v>
      </c>
      <c r="N715" s="150" t="e">
        <f t="shared" si="134"/>
        <v>#VALUE!</v>
      </c>
      <c r="O715">
        <v>6.03</v>
      </c>
      <c r="P715" s="150" t="e">
        <f t="shared" si="135"/>
        <v>#VALUE!</v>
      </c>
      <c r="Q715">
        <v>6.03</v>
      </c>
      <c r="R715" s="150" t="e">
        <f t="shared" si="136"/>
        <v>#VALUE!</v>
      </c>
      <c r="S715">
        <v>6.03</v>
      </c>
      <c r="T715" s="150" t="e">
        <f t="shared" si="137"/>
        <v>#VALUE!</v>
      </c>
      <c r="U715">
        <v>6.03</v>
      </c>
      <c r="V715" s="150" t="e">
        <f t="shared" si="138"/>
        <v>#VALUE!</v>
      </c>
      <c r="W715">
        <v>6.03</v>
      </c>
      <c r="X715" s="153" t="e">
        <f t="shared" si="139"/>
        <v>#VALUE!</v>
      </c>
      <c r="Y715">
        <v>6.03</v>
      </c>
      <c r="Z715" s="150" t="e">
        <f t="shared" si="140"/>
        <v>#VALUE!</v>
      </c>
      <c r="AA715">
        <v>6.03</v>
      </c>
      <c r="AB715" s="150" t="e">
        <f t="shared" si="141"/>
        <v>#VALUE!</v>
      </c>
      <c r="AC715">
        <v>6.03</v>
      </c>
      <c r="AD715" s="150" t="e">
        <f t="shared" si="142"/>
        <v>#VALUE!</v>
      </c>
      <c r="AE715">
        <v>6.03</v>
      </c>
    </row>
    <row r="716" spans="12:31" ht="15" x14ac:dyDescent="0.2">
      <c r="L716" s="150" t="e">
        <f t="shared" si="133"/>
        <v>#VALUE!</v>
      </c>
      <c r="M716">
        <v>6.04</v>
      </c>
      <c r="N716" s="150" t="e">
        <f t="shared" si="134"/>
        <v>#VALUE!</v>
      </c>
      <c r="O716">
        <v>6.04</v>
      </c>
      <c r="P716" s="150" t="e">
        <f t="shared" si="135"/>
        <v>#VALUE!</v>
      </c>
      <c r="Q716">
        <v>6.04</v>
      </c>
      <c r="R716" s="150" t="e">
        <f t="shared" si="136"/>
        <v>#VALUE!</v>
      </c>
      <c r="S716">
        <v>6.04</v>
      </c>
      <c r="T716" s="150" t="e">
        <f t="shared" si="137"/>
        <v>#VALUE!</v>
      </c>
      <c r="U716">
        <v>6.04</v>
      </c>
      <c r="V716" s="150" t="e">
        <f t="shared" si="138"/>
        <v>#VALUE!</v>
      </c>
      <c r="W716">
        <v>6.04</v>
      </c>
      <c r="X716" s="153" t="e">
        <f t="shared" si="139"/>
        <v>#VALUE!</v>
      </c>
      <c r="Y716">
        <v>6.04</v>
      </c>
      <c r="Z716" s="150" t="e">
        <f t="shared" si="140"/>
        <v>#VALUE!</v>
      </c>
      <c r="AA716">
        <v>6.04</v>
      </c>
      <c r="AB716" s="150" t="e">
        <f t="shared" si="141"/>
        <v>#VALUE!</v>
      </c>
      <c r="AC716">
        <v>6.04</v>
      </c>
      <c r="AD716" s="150" t="e">
        <f t="shared" si="142"/>
        <v>#VALUE!</v>
      </c>
      <c r="AE716">
        <v>6.04</v>
      </c>
    </row>
    <row r="717" spans="12:31" ht="15" x14ac:dyDescent="0.2">
      <c r="L717" s="150" t="e">
        <f t="shared" si="133"/>
        <v>#VALUE!</v>
      </c>
      <c r="M717">
        <v>6.05</v>
      </c>
      <c r="N717" s="150" t="e">
        <f t="shared" si="134"/>
        <v>#VALUE!</v>
      </c>
      <c r="O717">
        <v>6.05</v>
      </c>
      <c r="P717" s="150" t="e">
        <f t="shared" si="135"/>
        <v>#VALUE!</v>
      </c>
      <c r="Q717">
        <v>6.05</v>
      </c>
      <c r="R717" s="150" t="e">
        <f t="shared" si="136"/>
        <v>#VALUE!</v>
      </c>
      <c r="S717">
        <v>6.05</v>
      </c>
      <c r="T717" s="150" t="e">
        <f t="shared" si="137"/>
        <v>#VALUE!</v>
      </c>
      <c r="U717">
        <v>6.05</v>
      </c>
      <c r="V717" s="150" t="e">
        <f t="shared" si="138"/>
        <v>#VALUE!</v>
      </c>
      <c r="W717">
        <v>6.05</v>
      </c>
      <c r="X717" s="153" t="e">
        <f t="shared" si="139"/>
        <v>#VALUE!</v>
      </c>
      <c r="Y717">
        <v>6.05</v>
      </c>
      <c r="Z717" s="150" t="e">
        <f t="shared" si="140"/>
        <v>#VALUE!</v>
      </c>
      <c r="AA717">
        <v>6.05</v>
      </c>
      <c r="AB717" s="150" t="e">
        <f t="shared" si="141"/>
        <v>#VALUE!</v>
      </c>
      <c r="AC717">
        <v>6.05</v>
      </c>
      <c r="AD717" s="150" t="e">
        <f t="shared" si="142"/>
        <v>#VALUE!</v>
      </c>
      <c r="AE717">
        <v>6.05</v>
      </c>
    </row>
    <row r="718" spans="12:31" ht="15" x14ac:dyDescent="0.2">
      <c r="L718" s="150" t="e">
        <f t="shared" si="133"/>
        <v>#VALUE!</v>
      </c>
      <c r="M718">
        <v>6.06</v>
      </c>
      <c r="N718" s="150" t="e">
        <f t="shared" si="134"/>
        <v>#VALUE!</v>
      </c>
      <c r="O718">
        <v>6.06</v>
      </c>
      <c r="P718" s="150" t="e">
        <f t="shared" si="135"/>
        <v>#VALUE!</v>
      </c>
      <c r="Q718">
        <v>6.06</v>
      </c>
      <c r="R718" s="150" t="e">
        <f t="shared" si="136"/>
        <v>#VALUE!</v>
      </c>
      <c r="S718">
        <v>6.06</v>
      </c>
      <c r="T718" s="150" t="e">
        <f t="shared" si="137"/>
        <v>#VALUE!</v>
      </c>
      <c r="U718">
        <v>6.06</v>
      </c>
      <c r="V718" s="150" t="e">
        <f t="shared" si="138"/>
        <v>#VALUE!</v>
      </c>
      <c r="W718">
        <v>6.06</v>
      </c>
      <c r="X718" s="153" t="e">
        <f t="shared" si="139"/>
        <v>#VALUE!</v>
      </c>
      <c r="Y718">
        <v>6.06</v>
      </c>
      <c r="Z718" s="150" t="e">
        <f t="shared" si="140"/>
        <v>#VALUE!</v>
      </c>
      <c r="AA718">
        <v>6.06</v>
      </c>
      <c r="AB718" s="150" t="e">
        <f t="shared" si="141"/>
        <v>#VALUE!</v>
      </c>
      <c r="AC718">
        <v>6.06</v>
      </c>
      <c r="AD718" s="150" t="e">
        <f t="shared" si="142"/>
        <v>#VALUE!</v>
      </c>
      <c r="AE718">
        <v>6.06</v>
      </c>
    </row>
    <row r="719" spans="12:31" ht="15" x14ac:dyDescent="0.2">
      <c r="L719" s="150" t="e">
        <f t="shared" si="133"/>
        <v>#VALUE!</v>
      </c>
      <c r="M719">
        <v>6.07</v>
      </c>
      <c r="N719" s="150" t="e">
        <f t="shared" si="134"/>
        <v>#VALUE!</v>
      </c>
      <c r="O719">
        <v>6.07</v>
      </c>
      <c r="P719" s="150" t="e">
        <f t="shared" si="135"/>
        <v>#VALUE!</v>
      </c>
      <c r="Q719">
        <v>6.07</v>
      </c>
      <c r="R719" s="150" t="e">
        <f t="shared" si="136"/>
        <v>#VALUE!</v>
      </c>
      <c r="S719">
        <v>6.07</v>
      </c>
      <c r="T719" s="150" t="e">
        <f t="shared" si="137"/>
        <v>#VALUE!</v>
      </c>
      <c r="U719">
        <v>6.07</v>
      </c>
      <c r="V719" s="150" t="e">
        <f t="shared" si="138"/>
        <v>#VALUE!</v>
      </c>
      <c r="W719">
        <v>6.07</v>
      </c>
      <c r="X719" s="153" t="e">
        <f t="shared" si="139"/>
        <v>#VALUE!</v>
      </c>
      <c r="Y719">
        <v>6.07</v>
      </c>
      <c r="Z719" s="150" t="e">
        <f t="shared" si="140"/>
        <v>#VALUE!</v>
      </c>
      <c r="AA719">
        <v>6.07</v>
      </c>
      <c r="AB719" s="150" t="e">
        <f t="shared" si="141"/>
        <v>#VALUE!</v>
      </c>
      <c r="AC719">
        <v>6.07</v>
      </c>
      <c r="AD719" s="150" t="e">
        <f t="shared" si="142"/>
        <v>#VALUE!</v>
      </c>
      <c r="AE719">
        <v>6.07</v>
      </c>
    </row>
    <row r="720" spans="12:31" ht="15" x14ac:dyDescent="0.2">
      <c r="L720" s="150" t="e">
        <f t="shared" si="133"/>
        <v>#VALUE!</v>
      </c>
      <c r="M720">
        <v>6.08</v>
      </c>
      <c r="N720" s="150" t="e">
        <f t="shared" si="134"/>
        <v>#VALUE!</v>
      </c>
      <c r="O720">
        <v>6.08</v>
      </c>
      <c r="P720" s="150" t="e">
        <f t="shared" si="135"/>
        <v>#VALUE!</v>
      </c>
      <c r="Q720">
        <v>6.08</v>
      </c>
      <c r="R720" s="150" t="e">
        <f t="shared" si="136"/>
        <v>#VALUE!</v>
      </c>
      <c r="S720">
        <v>6.08</v>
      </c>
      <c r="T720" s="150" t="e">
        <f t="shared" si="137"/>
        <v>#VALUE!</v>
      </c>
      <c r="U720">
        <v>6.08</v>
      </c>
      <c r="V720" s="150" t="e">
        <f t="shared" si="138"/>
        <v>#VALUE!</v>
      </c>
      <c r="W720">
        <v>6.08</v>
      </c>
      <c r="X720" s="153" t="e">
        <f t="shared" si="139"/>
        <v>#VALUE!</v>
      </c>
      <c r="Y720">
        <v>6.08</v>
      </c>
      <c r="Z720" s="150" t="e">
        <f t="shared" si="140"/>
        <v>#VALUE!</v>
      </c>
      <c r="AA720">
        <v>6.08</v>
      </c>
      <c r="AB720" s="150" t="e">
        <f t="shared" si="141"/>
        <v>#VALUE!</v>
      </c>
      <c r="AC720">
        <v>6.08</v>
      </c>
      <c r="AD720" s="150" t="e">
        <f t="shared" si="142"/>
        <v>#VALUE!</v>
      </c>
      <c r="AE720">
        <v>6.08</v>
      </c>
    </row>
    <row r="721" spans="12:31" ht="15" x14ac:dyDescent="0.2">
      <c r="L721" s="150" t="e">
        <f t="shared" si="133"/>
        <v>#VALUE!</v>
      </c>
      <c r="M721">
        <v>6.09</v>
      </c>
      <c r="N721" s="150" t="e">
        <f t="shared" si="134"/>
        <v>#VALUE!</v>
      </c>
      <c r="O721">
        <v>6.09</v>
      </c>
      <c r="P721" s="150" t="e">
        <f t="shared" si="135"/>
        <v>#VALUE!</v>
      </c>
      <c r="Q721">
        <v>6.09</v>
      </c>
      <c r="R721" s="150" t="e">
        <f t="shared" si="136"/>
        <v>#VALUE!</v>
      </c>
      <c r="S721">
        <v>6.09</v>
      </c>
      <c r="T721" s="150" t="e">
        <f t="shared" si="137"/>
        <v>#VALUE!</v>
      </c>
      <c r="U721">
        <v>6.09</v>
      </c>
      <c r="V721" s="150" t="e">
        <f t="shared" si="138"/>
        <v>#VALUE!</v>
      </c>
      <c r="W721">
        <v>6.09</v>
      </c>
      <c r="X721" s="153" t="e">
        <f t="shared" si="139"/>
        <v>#VALUE!</v>
      </c>
      <c r="Y721">
        <v>6.09</v>
      </c>
      <c r="Z721" s="150" t="e">
        <f t="shared" si="140"/>
        <v>#VALUE!</v>
      </c>
      <c r="AA721">
        <v>6.09</v>
      </c>
      <c r="AB721" s="150" t="e">
        <f t="shared" si="141"/>
        <v>#VALUE!</v>
      </c>
      <c r="AC721">
        <v>6.09</v>
      </c>
      <c r="AD721" s="150" t="e">
        <f t="shared" si="142"/>
        <v>#VALUE!</v>
      </c>
      <c r="AE721">
        <v>6.09</v>
      </c>
    </row>
    <row r="722" spans="12:31" ht="15" x14ac:dyDescent="0.2">
      <c r="L722" s="150" t="e">
        <f t="shared" si="133"/>
        <v>#VALUE!</v>
      </c>
      <c r="M722">
        <v>6.1</v>
      </c>
      <c r="N722" s="150" t="e">
        <f t="shared" si="134"/>
        <v>#VALUE!</v>
      </c>
      <c r="O722">
        <v>6.1</v>
      </c>
      <c r="P722" s="150" t="e">
        <f t="shared" si="135"/>
        <v>#VALUE!</v>
      </c>
      <c r="Q722">
        <v>6.1</v>
      </c>
      <c r="R722" s="150" t="e">
        <f t="shared" si="136"/>
        <v>#VALUE!</v>
      </c>
      <c r="S722">
        <v>6.1</v>
      </c>
      <c r="T722" s="150" t="e">
        <f t="shared" si="137"/>
        <v>#VALUE!</v>
      </c>
      <c r="U722">
        <v>6.1</v>
      </c>
      <c r="V722" s="150" t="e">
        <f t="shared" si="138"/>
        <v>#VALUE!</v>
      </c>
      <c r="W722">
        <v>6.1</v>
      </c>
      <c r="X722" s="153" t="e">
        <f t="shared" si="139"/>
        <v>#VALUE!</v>
      </c>
      <c r="Y722">
        <v>6.1</v>
      </c>
      <c r="Z722" s="150" t="e">
        <f t="shared" si="140"/>
        <v>#VALUE!</v>
      </c>
      <c r="AA722">
        <v>6.1</v>
      </c>
      <c r="AB722" s="150" t="e">
        <f t="shared" si="141"/>
        <v>#VALUE!</v>
      </c>
      <c r="AC722">
        <v>6.1</v>
      </c>
      <c r="AD722" s="150" t="e">
        <f t="shared" si="142"/>
        <v>#VALUE!</v>
      </c>
      <c r="AE722">
        <v>6.1</v>
      </c>
    </row>
    <row r="723" spans="12:31" ht="15" x14ac:dyDescent="0.2">
      <c r="L723" s="150" t="e">
        <f t="shared" si="133"/>
        <v>#VALUE!</v>
      </c>
      <c r="M723">
        <v>6.11</v>
      </c>
      <c r="N723" s="150" t="e">
        <f t="shared" si="134"/>
        <v>#VALUE!</v>
      </c>
      <c r="O723">
        <v>6.11</v>
      </c>
      <c r="P723" s="150" t="e">
        <f t="shared" si="135"/>
        <v>#VALUE!</v>
      </c>
      <c r="Q723">
        <v>6.11</v>
      </c>
      <c r="R723" s="150" t="e">
        <f t="shared" si="136"/>
        <v>#VALUE!</v>
      </c>
      <c r="S723">
        <v>6.11</v>
      </c>
      <c r="T723" s="150" t="e">
        <f t="shared" si="137"/>
        <v>#VALUE!</v>
      </c>
      <c r="U723">
        <v>6.11</v>
      </c>
      <c r="V723" s="150" t="e">
        <f t="shared" si="138"/>
        <v>#VALUE!</v>
      </c>
      <c r="W723">
        <v>6.11</v>
      </c>
      <c r="X723" s="153" t="e">
        <f t="shared" si="139"/>
        <v>#VALUE!</v>
      </c>
      <c r="Y723">
        <v>6.11</v>
      </c>
      <c r="Z723" s="150" t="e">
        <f t="shared" si="140"/>
        <v>#VALUE!</v>
      </c>
      <c r="AA723">
        <v>6.11</v>
      </c>
      <c r="AB723" s="150" t="e">
        <f t="shared" si="141"/>
        <v>#VALUE!</v>
      </c>
      <c r="AC723">
        <v>6.11</v>
      </c>
      <c r="AD723" s="150" t="e">
        <f t="shared" si="142"/>
        <v>#VALUE!</v>
      </c>
      <c r="AE723">
        <v>6.11</v>
      </c>
    </row>
    <row r="724" spans="12:31" ht="15" x14ac:dyDescent="0.2">
      <c r="L724" s="150" t="e">
        <f t="shared" si="133"/>
        <v>#VALUE!</v>
      </c>
      <c r="M724">
        <v>6.12</v>
      </c>
      <c r="N724" s="150" t="e">
        <f t="shared" si="134"/>
        <v>#VALUE!</v>
      </c>
      <c r="O724">
        <v>6.12</v>
      </c>
      <c r="P724" s="150" t="e">
        <f t="shared" si="135"/>
        <v>#VALUE!</v>
      </c>
      <c r="Q724">
        <v>6.12</v>
      </c>
      <c r="R724" s="150" t="e">
        <f t="shared" si="136"/>
        <v>#VALUE!</v>
      </c>
      <c r="S724">
        <v>6.12</v>
      </c>
      <c r="T724" s="150" t="e">
        <f t="shared" si="137"/>
        <v>#VALUE!</v>
      </c>
      <c r="U724">
        <v>6.12</v>
      </c>
      <c r="V724" s="150" t="e">
        <f t="shared" si="138"/>
        <v>#VALUE!</v>
      </c>
      <c r="W724">
        <v>6.12</v>
      </c>
      <c r="X724" s="153" t="e">
        <f t="shared" si="139"/>
        <v>#VALUE!</v>
      </c>
      <c r="Y724">
        <v>6.12</v>
      </c>
      <c r="Z724" s="150" t="e">
        <f t="shared" si="140"/>
        <v>#VALUE!</v>
      </c>
      <c r="AA724">
        <v>6.12</v>
      </c>
      <c r="AB724" s="150" t="e">
        <f t="shared" si="141"/>
        <v>#VALUE!</v>
      </c>
      <c r="AC724">
        <v>6.12</v>
      </c>
      <c r="AD724" s="150" t="e">
        <f t="shared" si="142"/>
        <v>#VALUE!</v>
      </c>
      <c r="AE724">
        <v>6.12</v>
      </c>
    </row>
    <row r="725" spans="12:31" ht="15" x14ac:dyDescent="0.2">
      <c r="L725" s="150" t="e">
        <f t="shared" si="133"/>
        <v>#VALUE!</v>
      </c>
      <c r="M725">
        <v>6.13</v>
      </c>
      <c r="N725" s="150" t="e">
        <f t="shared" si="134"/>
        <v>#VALUE!</v>
      </c>
      <c r="O725">
        <v>6.13</v>
      </c>
      <c r="P725" s="150" t="e">
        <f t="shared" si="135"/>
        <v>#VALUE!</v>
      </c>
      <c r="Q725">
        <v>6.13</v>
      </c>
      <c r="R725" s="150" t="e">
        <f t="shared" si="136"/>
        <v>#VALUE!</v>
      </c>
      <c r="S725">
        <v>6.13</v>
      </c>
      <c r="T725" s="150" t="e">
        <f t="shared" si="137"/>
        <v>#VALUE!</v>
      </c>
      <c r="U725">
        <v>6.13</v>
      </c>
      <c r="V725" s="150" t="e">
        <f t="shared" si="138"/>
        <v>#VALUE!</v>
      </c>
      <c r="W725">
        <v>6.13</v>
      </c>
      <c r="X725" s="153" t="e">
        <f t="shared" si="139"/>
        <v>#VALUE!</v>
      </c>
      <c r="Y725">
        <v>6.13</v>
      </c>
      <c r="Z725" s="150" t="e">
        <f t="shared" si="140"/>
        <v>#VALUE!</v>
      </c>
      <c r="AA725">
        <v>6.13</v>
      </c>
      <c r="AB725" s="150" t="e">
        <f t="shared" si="141"/>
        <v>#VALUE!</v>
      </c>
      <c r="AC725">
        <v>6.13</v>
      </c>
      <c r="AD725" s="150" t="e">
        <f t="shared" si="142"/>
        <v>#VALUE!</v>
      </c>
      <c r="AE725">
        <v>6.13</v>
      </c>
    </row>
    <row r="726" spans="12:31" ht="15" x14ac:dyDescent="0.2">
      <c r="L726" s="150" t="e">
        <f t="shared" si="133"/>
        <v>#VALUE!</v>
      </c>
      <c r="M726">
        <v>6.14</v>
      </c>
      <c r="N726" s="150" t="e">
        <f t="shared" si="134"/>
        <v>#VALUE!</v>
      </c>
      <c r="O726">
        <v>6.14</v>
      </c>
      <c r="P726" s="150" t="e">
        <f t="shared" si="135"/>
        <v>#VALUE!</v>
      </c>
      <c r="Q726">
        <v>6.14</v>
      </c>
      <c r="R726" s="150" t="e">
        <f t="shared" si="136"/>
        <v>#VALUE!</v>
      </c>
      <c r="S726">
        <v>6.14</v>
      </c>
      <c r="T726" s="150" t="e">
        <f t="shared" si="137"/>
        <v>#VALUE!</v>
      </c>
      <c r="U726">
        <v>6.14</v>
      </c>
      <c r="V726" s="150" t="e">
        <f t="shared" si="138"/>
        <v>#VALUE!</v>
      </c>
      <c r="W726">
        <v>6.14</v>
      </c>
      <c r="X726" s="153" t="e">
        <f t="shared" si="139"/>
        <v>#VALUE!</v>
      </c>
      <c r="Y726">
        <v>6.14</v>
      </c>
      <c r="Z726" s="150" t="e">
        <f t="shared" si="140"/>
        <v>#VALUE!</v>
      </c>
      <c r="AA726">
        <v>6.14</v>
      </c>
      <c r="AB726" s="150" t="e">
        <f t="shared" si="141"/>
        <v>#VALUE!</v>
      </c>
      <c r="AC726">
        <v>6.14</v>
      </c>
      <c r="AD726" s="150" t="e">
        <f t="shared" si="142"/>
        <v>#VALUE!</v>
      </c>
      <c r="AE726">
        <v>6.14</v>
      </c>
    </row>
    <row r="727" spans="12:31" ht="15" x14ac:dyDescent="0.2">
      <c r="L727" s="150" t="e">
        <f t="shared" si="133"/>
        <v>#VALUE!</v>
      </c>
      <c r="M727">
        <v>6.15</v>
      </c>
      <c r="N727" s="150" t="e">
        <f t="shared" si="134"/>
        <v>#VALUE!</v>
      </c>
      <c r="O727">
        <v>6.15</v>
      </c>
      <c r="P727" s="150" t="e">
        <f t="shared" si="135"/>
        <v>#VALUE!</v>
      </c>
      <c r="Q727">
        <v>6.15</v>
      </c>
      <c r="R727" s="150" t="e">
        <f t="shared" si="136"/>
        <v>#VALUE!</v>
      </c>
      <c r="S727">
        <v>6.15</v>
      </c>
      <c r="T727" s="150" t="e">
        <f t="shared" si="137"/>
        <v>#VALUE!</v>
      </c>
      <c r="U727">
        <v>6.15</v>
      </c>
      <c r="V727" s="150" t="e">
        <f t="shared" si="138"/>
        <v>#VALUE!</v>
      </c>
      <c r="W727">
        <v>6.15</v>
      </c>
      <c r="X727" s="153" t="e">
        <f t="shared" si="139"/>
        <v>#VALUE!</v>
      </c>
      <c r="Y727">
        <v>6.15</v>
      </c>
      <c r="Z727" s="150" t="e">
        <f t="shared" si="140"/>
        <v>#VALUE!</v>
      </c>
      <c r="AA727">
        <v>6.15</v>
      </c>
      <c r="AB727" s="150" t="e">
        <f t="shared" si="141"/>
        <v>#VALUE!</v>
      </c>
      <c r="AC727">
        <v>6.15</v>
      </c>
      <c r="AD727" s="150" t="e">
        <f t="shared" si="142"/>
        <v>#VALUE!</v>
      </c>
      <c r="AE727">
        <v>6.15</v>
      </c>
    </row>
    <row r="728" spans="12:31" ht="15" x14ac:dyDescent="0.2">
      <c r="L728" s="150" t="e">
        <f t="shared" si="133"/>
        <v>#VALUE!</v>
      </c>
      <c r="M728">
        <v>6.16</v>
      </c>
      <c r="N728" s="150" t="e">
        <f t="shared" si="134"/>
        <v>#VALUE!</v>
      </c>
      <c r="O728">
        <v>6.16</v>
      </c>
      <c r="P728" s="150" t="e">
        <f t="shared" si="135"/>
        <v>#VALUE!</v>
      </c>
      <c r="Q728">
        <v>6.16</v>
      </c>
      <c r="R728" s="150" t="e">
        <f t="shared" si="136"/>
        <v>#VALUE!</v>
      </c>
      <c r="S728">
        <v>6.16</v>
      </c>
      <c r="T728" s="150" t="e">
        <f t="shared" si="137"/>
        <v>#VALUE!</v>
      </c>
      <c r="U728">
        <v>6.16</v>
      </c>
      <c r="V728" s="150" t="e">
        <f t="shared" si="138"/>
        <v>#VALUE!</v>
      </c>
      <c r="W728">
        <v>6.16</v>
      </c>
      <c r="X728" s="153" t="e">
        <f t="shared" si="139"/>
        <v>#VALUE!</v>
      </c>
      <c r="Y728">
        <v>6.16</v>
      </c>
      <c r="Z728" s="150" t="e">
        <f t="shared" si="140"/>
        <v>#VALUE!</v>
      </c>
      <c r="AA728">
        <v>6.16</v>
      </c>
      <c r="AB728" s="150" t="e">
        <f t="shared" si="141"/>
        <v>#VALUE!</v>
      </c>
      <c r="AC728">
        <v>6.16</v>
      </c>
      <c r="AD728" s="150" t="e">
        <f t="shared" si="142"/>
        <v>#VALUE!</v>
      </c>
      <c r="AE728">
        <v>6.16</v>
      </c>
    </row>
    <row r="729" spans="12:31" ht="15" x14ac:dyDescent="0.2">
      <c r="L729" s="150" t="e">
        <f t="shared" si="133"/>
        <v>#VALUE!</v>
      </c>
      <c r="M729">
        <v>6.17</v>
      </c>
      <c r="N729" s="150" t="e">
        <f t="shared" si="134"/>
        <v>#VALUE!</v>
      </c>
      <c r="O729">
        <v>6.17</v>
      </c>
      <c r="P729" s="150" t="e">
        <f t="shared" si="135"/>
        <v>#VALUE!</v>
      </c>
      <c r="Q729">
        <v>6.17</v>
      </c>
      <c r="R729" s="150" t="e">
        <f t="shared" si="136"/>
        <v>#VALUE!</v>
      </c>
      <c r="S729">
        <v>6.17</v>
      </c>
      <c r="T729" s="150" t="e">
        <f t="shared" si="137"/>
        <v>#VALUE!</v>
      </c>
      <c r="U729">
        <v>6.17</v>
      </c>
      <c r="V729" s="150" t="e">
        <f t="shared" si="138"/>
        <v>#VALUE!</v>
      </c>
      <c r="W729">
        <v>6.17</v>
      </c>
      <c r="X729" s="153" t="e">
        <f t="shared" si="139"/>
        <v>#VALUE!</v>
      </c>
      <c r="Y729">
        <v>6.17</v>
      </c>
      <c r="Z729" s="150" t="e">
        <f t="shared" si="140"/>
        <v>#VALUE!</v>
      </c>
      <c r="AA729">
        <v>6.17</v>
      </c>
      <c r="AB729" s="150" t="e">
        <f t="shared" si="141"/>
        <v>#VALUE!</v>
      </c>
      <c r="AC729">
        <v>6.17</v>
      </c>
      <c r="AD729" s="150" t="e">
        <f t="shared" si="142"/>
        <v>#VALUE!</v>
      </c>
      <c r="AE729">
        <v>6.17</v>
      </c>
    </row>
    <row r="730" spans="12:31" ht="15" x14ac:dyDescent="0.2">
      <c r="L730" s="150" t="e">
        <f t="shared" si="133"/>
        <v>#VALUE!</v>
      </c>
      <c r="M730">
        <v>6.18</v>
      </c>
      <c r="N730" s="150" t="e">
        <f t="shared" si="134"/>
        <v>#VALUE!</v>
      </c>
      <c r="O730">
        <v>6.18</v>
      </c>
      <c r="P730" s="150" t="e">
        <f t="shared" si="135"/>
        <v>#VALUE!</v>
      </c>
      <c r="Q730">
        <v>6.18</v>
      </c>
      <c r="R730" s="150" t="e">
        <f t="shared" si="136"/>
        <v>#VALUE!</v>
      </c>
      <c r="S730">
        <v>6.18</v>
      </c>
      <c r="T730" s="150" t="e">
        <f t="shared" si="137"/>
        <v>#VALUE!</v>
      </c>
      <c r="U730">
        <v>6.18</v>
      </c>
      <c r="V730" s="150" t="e">
        <f t="shared" si="138"/>
        <v>#VALUE!</v>
      </c>
      <c r="W730">
        <v>6.18</v>
      </c>
      <c r="X730" s="153" t="e">
        <f t="shared" si="139"/>
        <v>#VALUE!</v>
      </c>
      <c r="Y730">
        <v>6.18</v>
      </c>
      <c r="Z730" s="150" t="e">
        <f t="shared" si="140"/>
        <v>#VALUE!</v>
      </c>
      <c r="AA730">
        <v>6.18</v>
      </c>
      <c r="AB730" s="150" t="e">
        <f t="shared" si="141"/>
        <v>#VALUE!</v>
      </c>
      <c r="AC730">
        <v>6.18</v>
      </c>
      <c r="AD730" s="150" t="e">
        <f t="shared" si="142"/>
        <v>#VALUE!</v>
      </c>
      <c r="AE730">
        <v>6.18</v>
      </c>
    </row>
    <row r="731" spans="12:31" ht="15" x14ac:dyDescent="0.2">
      <c r="L731" s="150" t="e">
        <f t="shared" si="133"/>
        <v>#VALUE!</v>
      </c>
      <c r="M731">
        <v>6.19</v>
      </c>
      <c r="N731" s="150" t="e">
        <f t="shared" si="134"/>
        <v>#VALUE!</v>
      </c>
      <c r="O731">
        <v>6.19</v>
      </c>
      <c r="P731" s="150" t="e">
        <f t="shared" si="135"/>
        <v>#VALUE!</v>
      </c>
      <c r="Q731">
        <v>6.19</v>
      </c>
      <c r="R731" s="150" t="e">
        <f t="shared" si="136"/>
        <v>#VALUE!</v>
      </c>
      <c r="S731">
        <v>6.19</v>
      </c>
      <c r="T731" s="150" t="e">
        <f t="shared" si="137"/>
        <v>#VALUE!</v>
      </c>
      <c r="U731">
        <v>6.19</v>
      </c>
      <c r="V731" s="150" t="e">
        <f t="shared" si="138"/>
        <v>#VALUE!</v>
      </c>
      <c r="W731">
        <v>6.19</v>
      </c>
      <c r="X731" s="153" t="e">
        <f t="shared" si="139"/>
        <v>#VALUE!</v>
      </c>
      <c r="Y731">
        <v>6.19</v>
      </c>
      <c r="Z731" s="150" t="e">
        <f t="shared" si="140"/>
        <v>#VALUE!</v>
      </c>
      <c r="AA731">
        <v>6.19</v>
      </c>
      <c r="AB731" s="150" t="e">
        <f t="shared" si="141"/>
        <v>#VALUE!</v>
      </c>
      <c r="AC731">
        <v>6.19</v>
      </c>
      <c r="AD731" s="150" t="e">
        <f t="shared" si="142"/>
        <v>#VALUE!</v>
      </c>
      <c r="AE731">
        <v>6.19</v>
      </c>
    </row>
    <row r="732" spans="12:31" ht="15" x14ac:dyDescent="0.2">
      <c r="L732" s="150" t="e">
        <f t="shared" si="133"/>
        <v>#VALUE!</v>
      </c>
      <c r="M732">
        <v>6.2</v>
      </c>
      <c r="N732" s="150" t="e">
        <f t="shared" si="134"/>
        <v>#VALUE!</v>
      </c>
      <c r="O732">
        <v>6.2</v>
      </c>
      <c r="P732" s="150" t="e">
        <f t="shared" si="135"/>
        <v>#VALUE!</v>
      </c>
      <c r="Q732">
        <v>6.2</v>
      </c>
      <c r="R732" s="150" t="e">
        <f t="shared" si="136"/>
        <v>#VALUE!</v>
      </c>
      <c r="S732">
        <v>6.2</v>
      </c>
      <c r="T732" s="150" t="e">
        <f t="shared" si="137"/>
        <v>#VALUE!</v>
      </c>
      <c r="U732">
        <v>6.2</v>
      </c>
      <c r="V732" s="150" t="e">
        <f t="shared" si="138"/>
        <v>#VALUE!</v>
      </c>
      <c r="W732">
        <v>6.2</v>
      </c>
      <c r="X732" s="153" t="e">
        <f t="shared" si="139"/>
        <v>#VALUE!</v>
      </c>
      <c r="Y732">
        <v>6.2</v>
      </c>
      <c r="Z732" s="150" t="e">
        <f t="shared" si="140"/>
        <v>#VALUE!</v>
      </c>
      <c r="AA732">
        <v>6.2</v>
      </c>
      <c r="AB732" s="150" t="e">
        <f t="shared" si="141"/>
        <v>#VALUE!</v>
      </c>
      <c r="AC732">
        <v>6.2</v>
      </c>
      <c r="AD732" s="150" t="e">
        <f t="shared" si="142"/>
        <v>#VALUE!</v>
      </c>
      <c r="AE732">
        <v>6.2</v>
      </c>
    </row>
    <row r="733" spans="12:31" ht="15" x14ac:dyDescent="0.2">
      <c r="L733" s="150" t="e">
        <f t="shared" si="133"/>
        <v>#VALUE!</v>
      </c>
      <c r="M733">
        <v>6.21</v>
      </c>
      <c r="N733" s="150" t="e">
        <f t="shared" si="134"/>
        <v>#VALUE!</v>
      </c>
      <c r="O733">
        <v>6.21</v>
      </c>
      <c r="P733" s="150" t="e">
        <f t="shared" si="135"/>
        <v>#VALUE!</v>
      </c>
      <c r="Q733">
        <v>6.21</v>
      </c>
      <c r="R733" s="150" t="e">
        <f t="shared" si="136"/>
        <v>#VALUE!</v>
      </c>
      <c r="S733">
        <v>6.21</v>
      </c>
      <c r="T733" s="150" t="e">
        <f t="shared" si="137"/>
        <v>#VALUE!</v>
      </c>
      <c r="U733">
        <v>6.21</v>
      </c>
      <c r="V733" s="150" t="e">
        <f t="shared" si="138"/>
        <v>#VALUE!</v>
      </c>
      <c r="W733">
        <v>6.21</v>
      </c>
      <c r="X733" s="153" t="e">
        <f t="shared" si="139"/>
        <v>#VALUE!</v>
      </c>
      <c r="Y733">
        <v>6.21</v>
      </c>
      <c r="Z733" s="150" t="e">
        <f t="shared" si="140"/>
        <v>#VALUE!</v>
      </c>
      <c r="AA733">
        <v>6.21</v>
      </c>
      <c r="AB733" s="150" t="e">
        <f t="shared" si="141"/>
        <v>#VALUE!</v>
      </c>
      <c r="AC733">
        <v>6.21</v>
      </c>
      <c r="AD733" s="150" t="e">
        <f t="shared" si="142"/>
        <v>#VALUE!</v>
      </c>
      <c r="AE733">
        <v>6.21</v>
      </c>
    </row>
    <row r="734" spans="12:31" ht="15" x14ac:dyDescent="0.2">
      <c r="L734" s="150" t="e">
        <f t="shared" si="133"/>
        <v>#VALUE!</v>
      </c>
      <c r="M734">
        <v>6.22</v>
      </c>
      <c r="N734" s="150" t="e">
        <f t="shared" si="134"/>
        <v>#VALUE!</v>
      </c>
      <c r="O734">
        <v>6.22</v>
      </c>
      <c r="P734" s="150" t="e">
        <f t="shared" si="135"/>
        <v>#VALUE!</v>
      </c>
      <c r="Q734">
        <v>6.22</v>
      </c>
      <c r="R734" s="150" t="e">
        <f t="shared" si="136"/>
        <v>#VALUE!</v>
      </c>
      <c r="S734">
        <v>6.22</v>
      </c>
      <c r="T734" s="150" t="e">
        <f t="shared" si="137"/>
        <v>#VALUE!</v>
      </c>
      <c r="U734">
        <v>6.22</v>
      </c>
      <c r="V734" s="150" t="e">
        <f t="shared" si="138"/>
        <v>#VALUE!</v>
      </c>
      <c r="W734">
        <v>6.22</v>
      </c>
      <c r="X734" s="153" t="e">
        <f t="shared" si="139"/>
        <v>#VALUE!</v>
      </c>
      <c r="Y734">
        <v>6.22</v>
      </c>
      <c r="Z734" s="150" t="e">
        <f t="shared" si="140"/>
        <v>#VALUE!</v>
      </c>
      <c r="AA734">
        <v>6.22</v>
      </c>
      <c r="AB734" s="150" t="e">
        <f t="shared" si="141"/>
        <v>#VALUE!</v>
      </c>
      <c r="AC734">
        <v>6.22</v>
      </c>
      <c r="AD734" s="150" t="e">
        <f t="shared" si="142"/>
        <v>#VALUE!</v>
      </c>
      <c r="AE734">
        <v>6.22</v>
      </c>
    </row>
    <row r="735" spans="12:31" ht="15" x14ac:dyDescent="0.2">
      <c r="L735" s="150" t="e">
        <f t="shared" si="133"/>
        <v>#VALUE!</v>
      </c>
      <c r="M735">
        <v>6.23</v>
      </c>
      <c r="N735" s="150" t="e">
        <f t="shared" si="134"/>
        <v>#VALUE!</v>
      </c>
      <c r="O735">
        <v>6.23</v>
      </c>
      <c r="P735" s="150" t="e">
        <f t="shared" si="135"/>
        <v>#VALUE!</v>
      </c>
      <c r="Q735">
        <v>6.23</v>
      </c>
      <c r="R735" s="150" t="e">
        <f t="shared" si="136"/>
        <v>#VALUE!</v>
      </c>
      <c r="S735">
        <v>6.23</v>
      </c>
      <c r="T735" s="150" t="e">
        <f t="shared" si="137"/>
        <v>#VALUE!</v>
      </c>
      <c r="U735">
        <v>6.23</v>
      </c>
      <c r="V735" s="150" t="e">
        <f t="shared" si="138"/>
        <v>#VALUE!</v>
      </c>
      <c r="W735">
        <v>6.23</v>
      </c>
      <c r="X735" s="153" t="e">
        <f t="shared" si="139"/>
        <v>#VALUE!</v>
      </c>
      <c r="Y735">
        <v>6.23</v>
      </c>
      <c r="Z735" s="150" t="e">
        <f t="shared" si="140"/>
        <v>#VALUE!</v>
      </c>
      <c r="AA735">
        <v>6.23</v>
      </c>
      <c r="AB735" s="150" t="e">
        <f t="shared" si="141"/>
        <v>#VALUE!</v>
      </c>
      <c r="AC735">
        <v>6.23</v>
      </c>
      <c r="AD735" s="150" t="e">
        <f t="shared" si="142"/>
        <v>#VALUE!</v>
      </c>
      <c r="AE735">
        <v>6.23</v>
      </c>
    </row>
    <row r="736" spans="12:31" ht="15" x14ac:dyDescent="0.2">
      <c r="L736" s="150" t="e">
        <f t="shared" si="133"/>
        <v>#VALUE!</v>
      </c>
      <c r="M736">
        <v>6.24</v>
      </c>
      <c r="N736" s="150" t="e">
        <f t="shared" si="134"/>
        <v>#VALUE!</v>
      </c>
      <c r="O736">
        <v>6.24</v>
      </c>
      <c r="P736" s="150" t="e">
        <f t="shared" si="135"/>
        <v>#VALUE!</v>
      </c>
      <c r="Q736">
        <v>6.24</v>
      </c>
      <c r="R736" s="150" t="e">
        <f t="shared" si="136"/>
        <v>#VALUE!</v>
      </c>
      <c r="S736">
        <v>6.24</v>
      </c>
      <c r="T736" s="150" t="e">
        <f t="shared" si="137"/>
        <v>#VALUE!</v>
      </c>
      <c r="U736">
        <v>6.24</v>
      </c>
      <c r="V736" s="150" t="e">
        <f t="shared" si="138"/>
        <v>#VALUE!</v>
      </c>
      <c r="W736">
        <v>6.24</v>
      </c>
      <c r="X736" s="153" t="e">
        <f t="shared" si="139"/>
        <v>#VALUE!</v>
      </c>
      <c r="Y736">
        <v>6.24</v>
      </c>
      <c r="Z736" s="150" t="e">
        <f t="shared" si="140"/>
        <v>#VALUE!</v>
      </c>
      <c r="AA736">
        <v>6.24</v>
      </c>
      <c r="AB736" s="150" t="e">
        <f t="shared" si="141"/>
        <v>#VALUE!</v>
      </c>
      <c r="AC736">
        <v>6.24</v>
      </c>
      <c r="AD736" s="150" t="e">
        <f t="shared" si="142"/>
        <v>#VALUE!</v>
      </c>
      <c r="AE736">
        <v>6.24</v>
      </c>
    </row>
    <row r="737" spans="12:31" ht="15" x14ac:dyDescent="0.2">
      <c r="L737" s="150" t="e">
        <f t="shared" si="133"/>
        <v>#VALUE!</v>
      </c>
      <c r="M737">
        <v>6.25</v>
      </c>
      <c r="N737" s="150" t="e">
        <f t="shared" si="134"/>
        <v>#VALUE!</v>
      </c>
      <c r="O737">
        <v>6.25</v>
      </c>
      <c r="P737" s="150" t="e">
        <f t="shared" si="135"/>
        <v>#VALUE!</v>
      </c>
      <c r="Q737">
        <v>6.25</v>
      </c>
      <c r="R737" s="150" t="e">
        <f t="shared" si="136"/>
        <v>#VALUE!</v>
      </c>
      <c r="S737">
        <v>6.25</v>
      </c>
      <c r="T737" s="150" t="e">
        <f t="shared" si="137"/>
        <v>#VALUE!</v>
      </c>
      <c r="U737">
        <v>6.25</v>
      </c>
      <c r="V737" s="150" t="e">
        <f t="shared" si="138"/>
        <v>#VALUE!</v>
      </c>
      <c r="W737">
        <v>6.25</v>
      </c>
      <c r="X737" s="153" t="e">
        <f t="shared" si="139"/>
        <v>#VALUE!</v>
      </c>
      <c r="Y737">
        <v>6.25</v>
      </c>
      <c r="Z737" s="150" t="e">
        <f t="shared" si="140"/>
        <v>#VALUE!</v>
      </c>
      <c r="AA737">
        <v>6.25</v>
      </c>
      <c r="AB737" s="150" t="e">
        <f t="shared" si="141"/>
        <v>#VALUE!</v>
      </c>
      <c r="AC737">
        <v>6.25</v>
      </c>
      <c r="AD737" s="150" t="e">
        <f t="shared" si="142"/>
        <v>#VALUE!</v>
      </c>
      <c r="AE737">
        <v>6.25</v>
      </c>
    </row>
    <row r="738" spans="12:31" ht="15" x14ac:dyDescent="0.2">
      <c r="L738" s="150" t="e">
        <f t="shared" si="133"/>
        <v>#VALUE!</v>
      </c>
      <c r="M738">
        <v>6.26</v>
      </c>
      <c r="N738" s="150" t="e">
        <f t="shared" si="134"/>
        <v>#VALUE!</v>
      </c>
      <c r="O738">
        <v>6.26</v>
      </c>
      <c r="P738" s="150" t="e">
        <f t="shared" si="135"/>
        <v>#VALUE!</v>
      </c>
      <c r="Q738">
        <v>6.26</v>
      </c>
      <c r="R738" s="150" t="e">
        <f t="shared" si="136"/>
        <v>#VALUE!</v>
      </c>
      <c r="S738">
        <v>6.26</v>
      </c>
      <c r="T738" s="150" t="e">
        <f t="shared" si="137"/>
        <v>#VALUE!</v>
      </c>
      <c r="U738">
        <v>6.26</v>
      </c>
      <c r="V738" s="150" t="e">
        <f t="shared" si="138"/>
        <v>#VALUE!</v>
      </c>
      <c r="W738">
        <v>6.26</v>
      </c>
      <c r="X738" s="153" t="e">
        <f t="shared" si="139"/>
        <v>#VALUE!</v>
      </c>
      <c r="Y738">
        <v>6.26</v>
      </c>
      <c r="Z738" s="150" t="e">
        <f t="shared" si="140"/>
        <v>#VALUE!</v>
      </c>
      <c r="AA738">
        <v>6.26</v>
      </c>
      <c r="AB738" s="150" t="e">
        <f t="shared" si="141"/>
        <v>#VALUE!</v>
      </c>
      <c r="AC738">
        <v>6.26</v>
      </c>
      <c r="AD738" s="150" t="e">
        <f t="shared" si="142"/>
        <v>#VALUE!</v>
      </c>
      <c r="AE738">
        <v>6.26</v>
      </c>
    </row>
    <row r="739" spans="12:31" ht="15" x14ac:dyDescent="0.2">
      <c r="L739" s="150" t="e">
        <f t="shared" si="133"/>
        <v>#VALUE!</v>
      </c>
      <c r="M739">
        <v>6.27</v>
      </c>
      <c r="N739" s="150" t="e">
        <f t="shared" si="134"/>
        <v>#VALUE!</v>
      </c>
      <c r="O739">
        <v>6.27</v>
      </c>
      <c r="P739" s="150" t="e">
        <f t="shared" si="135"/>
        <v>#VALUE!</v>
      </c>
      <c r="Q739">
        <v>6.27</v>
      </c>
      <c r="R739" s="150" t="e">
        <f t="shared" si="136"/>
        <v>#VALUE!</v>
      </c>
      <c r="S739">
        <v>6.27</v>
      </c>
      <c r="T739" s="150" t="e">
        <f t="shared" si="137"/>
        <v>#VALUE!</v>
      </c>
      <c r="U739">
        <v>6.27</v>
      </c>
      <c r="V739" s="150" t="e">
        <f t="shared" si="138"/>
        <v>#VALUE!</v>
      </c>
      <c r="W739">
        <v>6.27</v>
      </c>
      <c r="X739" s="153" t="e">
        <f t="shared" si="139"/>
        <v>#VALUE!</v>
      </c>
      <c r="Y739">
        <v>6.27</v>
      </c>
      <c r="Z739" s="150" t="e">
        <f t="shared" si="140"/>
        <v>#VALUE!</v>
      </c>
      <c r="AA739">
        <v>6.27</v>
      </c>
      <c r="AB739" s="150" t="e">
        <f t="shared" si="141"/>
        <v>#VALUE!</v>
      </c>
      <c r="AC739">
        <v>6.27</v>
      </c>
      <c r="AD739" s="150" t="e">
        <f t="shared" si="142"/>
        <v>#VALUE!</v>
      </c>
      <c r="AE739">
        <v>6.27</v>
      </c>
    </row>
    <row r="740" spans="12:31" ht="15" x14ac:dyDescent="0.2">
      <c r="L740" s="150" t="e">
        <f t="shared" si="133"/>
        <v>#VALUE!</v>
      </c>
      <c r="M740">
        <v>6.28</v>
      </c>
      <c r="N740" s="150" t="e">
        <f t="shared" si="134"/>
        <v>#VALUE!</v>
      </c>
      <c r="O740">
        <v>6.28</v>
      </c>
      <c r="P740" s="150" t="e">
        <f t="shared" si="135"/>
        <v>#VALUE!</v>
      </c>
      <c r="Q740">
        <v>6.28</v>
      </c>
      <c r="R740" s="150" t="e">
        <f t="shared" si="136"/>
        <v>#VALUE!</v>
      </c>
      <c r="S740">
        <v>6.28</v>
      </c>
      <c r="T740" s="150" t="e">
        <f t="shared" si="137"/>
        <v>#VALUE!</v>
      </c>
      <c r="U740">
        <v>6.28</v>
      </c>
      <c r="V740" s="150" t="e">
        <f t="shared" si="138"/>
        <v>#VALUE!</v>
      </c>
      <c r="W740">
        <v>6.28</v>
      </c>
      <c r="X740" s="153" t="e">
        <f t="shared" si="139"/>
        <v>#VALUE!</v>
      </c>
      <c r="Y740">
        <v>6.28</v>
      </c>
      <c r="Z740" s="150" t="e">
        <f t="shared" si="140"/>
        <v>#VALUE!</v>
      </c>
      <c r="AA740">
        <v>6.28</v>
      </c>
      <c r="AB740" s="150" t="e">
        <f t="shared" si="141"/>
        <v>#VALUE!</v>
      </c>
      <c r="AC740">
        <v>6.28</v>
      </c>
      <c r="AD740" s="150" t="e">
        <f t="shared" si="142"/>
        <v>#VALUE!</v>
      </c>
      <c r="AE740">
        <v>6.28</v>
      </c>
    </row>
    <row r="741" spans="12:31" ht="15" x14ac:dyDescent="0.2">
      <c r="L741" s="150" t="e">
        <f t="shared" si="133"/>
        <v>#VALUE!</v>
      </c>
      <c r="M741">
        <v>6.29</v>
      </c>
      <c r="N741" s="150" t="e">
        <f t="shared" si="134"/>
        <v>#VALUE!</v>
      </c>
      <c r="O741">
        <v>6.29</v>
      </c>
      <c r="P741" s="150" t="e">
        <f t="shared" si="135"/>
        <v>#VALUE!</v>
      </c>
      <c r="Q741">
        <v>6.29</v>
      </c>
      <c r="R741" s="150" t="e">
        <f t="shared" si="136"/>
        <v>#VALUE!</v>
      </c>
      <c r="S741">
        <v>6.29</v>
      </c>
      <c r="T741" s="150" t="e">
        <f t="shared" si="137"/>
        <v>#VALUE!</v>
      </c>
      <c r="U741">
        <v>6.29</v>
      </c>
      <c r="V741" s="150" t="e">
        <f t="shared" si="138"/>
        <v>#VALUE!</v>
      </c>
      <c r="W741">
        <v>6.29</v>
      </c>
      <c r="X741" s="153" t="e">
        <f t="shared" si="139"/>
        <v>#VALUE!</v>
      </c>
      <c r="Y741">
        <v>6.29</v>
      </c>
      <c r="Z741" s="150" t="e">
        <f t="shared" si="140"/>
        <v>#VALUE!</v>
      </c>
      <c r="AA741">
        <v>6.29</v>
      </c>
      <c r="AB741" s="150" t="e">
        <f t="shared" si="141"/>
        <v>#VALUE!</v>
      </c>
      <c r="AC741">
        <v>6.29</v>
      </c>
      <c r="AD741" s="150" t="e">
        <f t="shared" si="142"/>
        <v>#VALUE!</v>
      </c>
      <c r="AE741">
        <v>6.29</v>
      </c>
    </row>
    <row r="742" spans="12:31" ht="15" x14ac:dyDescent="0.2">
      <c r="L742" s="150" t="e">
        <f t="shared" si="133"/>
        <v>#VALUE!</v>
      </c>
      <c r="M742">
        <v>6.3</v>
      </c>
      <c r="N742" s="150" t="e">
        <f t="shared" si="134"/>
        <v>#VALUE!</v>
      </c>
      <c r="O742">
        <v>6.3</v>
      </c>
      <c r="P742" s="150" t="e">
        <f t="shared" si="135"/>
        <v>#VALUE!</v>
      </c>
      <c r="Q742">
        <v>6.3</v>
      </c>
      <c r="R742" s="150" t="e">
        <f t="shared" si="136"/>
        <v>#VALUE!</v>
      </c>
      <c r="S742">
        <v>6.3</v>
      </c>
      <c r="T742" s="150" t="e">
        <f t="shared" si="137"/>
        <v>#VALUE!</v>
      </c>
      <c r="U742">
        <v>6.3</v>
      </c>
      <c r="V742" s="150" t="e">
        <f t="shared" si="138"/>
        <v>#VALUE!</v>
      </c>
      <c r="W742">
        <v>6.3</v>
      </c>
      <c r="X742" s="153" t="e">
        <f t="shared" si="139"/>
        <v>#VALUE!</v>
      </c>
      <c r="Y742">
        <v>6.3</v>
      </c>
      <c r="Z742" s="150" t="e">
        <f t="shared" si="140"/>
        <v>#VALUE!</v>
      </c>
      <c r="AA742">
        <v>6.3</v>
      </c>
      <c r="AB742" s="150" t="e">
        <f t="shared" si="141"/>
        <v>#VALUE!</v>
      </c>
      <c r="AC742">
        <v>6.3</v>
      </c>
      <c r="AD742" s="150" t="e">
        <f t="shared" si="142"/>
        <v>#VALUE!</v>
      </c>
      <c r="AE742">
        <v>6.3</v>
      </c>
    </row>
    <row r="743" spans="12:31" ht="15" x14ac:dyDescent="0.2">
      <c r="L743" s="150" t="e">
        <f t="shared" si="133"/>
        <v>#VALUE!</v>
      </c>
      <c r="M743">
        <v>6.31</v>
      </c>
      <c r="N743" s="150" t="e">
        <f t="shared" si="134"/>
        <v>#VALUE!</v>
      </c>
      <c r="O743">
        <v>6.31</v>
      </c>
      <c r="P743" s="150" t="e">
        <f t="shared" si="135"/>
        <v>#VALUE!</v>
      </c>
      <c r="Q743">
        <v>6.31</v>
      </c>
      <c r="R743" s="150" t="e">
        <f t="shared" si="136"/>
        <v>#VALUE!</v>
      </c>
      <c r="S743">
        <v>6.31</v>
      </c>
      <c r="T743" s="150" t="e">
        <f t="shared" si="137"/>
        <v>#VALUE!</v>
      </c>
      <c r="U743">
        <v>6.31</v>
      </c>
      <c r="V743" s="150" t="e">
        <f t="shared" si="138"/>
        <v>#VALUE!</v>
      </c>
      <c r="W743">
        <v>6.31</v>
      </c>
      <c r="X743" s="153" t="e">
        <f t="shared" si="139"/>
        <v>#VALUE!</v>
      </c>
      <c r="Y743">
        <v>6.31</v>
      </c>
      <c r="Z743" s="150" t="e">
        <f t="shared" si="140"/>
        <v>#VALUE!</v>
      </c>
      <c r="AA743">
        <v>6.31</v>
      </c>
      <c r="AB743" s="150" t="e">
        <f t="shared" si="141"/>
        <v>#VALUE!</v>
      </c>
      <c r="AC743">
        <v>6.31</v>
      </c>
      <c r="AD743" s="150" t="e">
        <f t="shared" si="142"/>
        <v>#VALUE!</v>
      </c>
      <c r="AE743">
        <v>6.31</v>
      </c>
    </row>
    <row r="744" spans="12:31" ht="15" x14ac:dyDescent="0.2">
      <c r="L744" s="150" t="e">
        <f t="shared" si="133"/>
        <v>#VALUE!</v>
      </c>
      <c r="M744">
        <v>6.32</v>
      </c>
      <c r="N744" s="150" t="e">
        <f t="shared" si="134"/>
        <v>#VALUE!</v>
      </c>
      <c r="O744">
        <v>6.32</v>
      </c>
      <c r="P744" s="150" t="e">
        <f t="shared" si="135"/>
        <v>#VALUE!</v>
      </c>
      <c r="Q744">
        <v>6.32</v>
      </c>
      <c r="R744" s="150" t="e">
        <f t="shared" si="136"/>
        <v>#VALUE!</v>
      </c>
      <c r="S744">
        <v>6.32</v>
      </c>
      <c r="T744" s="150" t="e">
        <f t="shared" si="137"/>
        <v>#VALUE!</v>
      </c>
      <c r="U744">
        <v>6.32</v>
      </c>
      <c r="V744" s="150" t="e">
        <f t="shared" si="138"/>
        <v>#VALUE!</v>
      </c>
      <c r="W744">
        <v>6.32</v>
      </c>
      <c r="X744" s="153" t="e">
        <f t="shared" si="139"/>
        <v>#VALUE!</v>
      </c>
      <c r="Y744">
        <v>6.32</v>
      </c>
      <c r="Z744" s="150" t="e">
        <f t="shared" si="140"/>
        <v>#VALUE!</v>
      </c>
      <c r="AA744">
        <v>6.32</v>
      </c>
      <c r="AB744" s="150" t="e">
        <f t="shared" si="141"/>
        <v>#VALUE!</v>
      </c>
      <c r="AC744">
        <v>6.32</v>
      </c>
      <c r="AD744" s="150" t="e">
        <f t="shared" si="142"/>
        <v>#VALUE!</v>
      </c>
      <c r="AE744">
        <v>6.32</v>
      </c>
    </row>
    <row r="745" spans="12:31" ht="15" x14ac:dyDescent="0.2">
      <c r="L745" s="150" t="e">
        <f t="shared" si="133"/>
        <v>#VALUE!</v>
      </c>
      <c r="M745">
        <v>6.33</v>
      </c>
      <c r="N745" s="150" t="e">
        <f t="shared" si="134"/>
        <v>#VALUE!</v>
      </c>
      <c r="O745">
        <v>6.33</v>
      </c>
      <c r="P745" s="150" t="e">
        <f t="shared" si="135"/>
        <v>#VALUE!</v>
      </c>
      <c r="Q745">
        <v>6.33</v>
      </c>
      <c r="R745" s="150" t="e">
        <f t="shared" si="136"/>
        <v>#VALUE!</v>
      </c>
      <c r="S745">
        <v>6.33</v>
      </c>
      <c r="T745" s="150" t="e">
        <f t="shared" si="137"/>
        <v>#VALUE!</v>
      </c>
      <c r="U745">
        <v>6.33</v>
      </c>
      <c r="V745" s="150" t="e">
        <f t="shared" si="138"/>
        <v>#VALUE!</v>
      </c>
      <c r="W745">
        <v>6.33</v>
      </c>
      <c r="X745" s="153" t="e">
        <f t="shared" si="139"/>
        <v>#VALUE!</v>
      </c>
      <c r="Y745">
        <v>6.33</v>
      </c>
      <c r="Z745" s="150" t="e">
        <f t="shared" si="140"/>
        <v>#VALUE!</v>
      </c>
      <c r="AA745">
        <v>6.33</v>
      </c>
      <c r="AB745" s="150" t="e">
        <f t="shared" si="141"/>
        <v>#VALUE!</v>
      </c>
      <c r="AC745">
        <v>6.33</v>
      </c>
      <c r="AD745" s="150" t="e">
        <f t="shared" si="142"/>
        <v>#VALUE!</v>
      </c>
      <c r="AE745">
        <v>6.33</v>
      </c>
    </row>
    <row r="746" spans="12:31" ht="15" x14ac:dyDescent="0.2">
      <c r="L746" s="150" t="e">
        <f t="shared" si="133"/>
        <v>#VALUE!</v>
      </c>
      <c r="M746">
        <v>6.34</v>
      </c>
      <c r="N746" s="150" t="e">
        <f t="shared" si="134"/>
        <v>#VALUE!</v>
      </c>
      <c r="O746">
        <v>6.34</v>
      </c>
      <c r="P746" s="150" t="e">
        <f t="shared" si="135"/>
        <v>#VALUE!</v>
      </c>
      <c r="Q746">
        <v>6.34</v>
      </c>
      <c r="R746" s="150" t="e">
        <f t="shared" si="136"/>
        <v>#VALUE!</v>
      </c>
      <c r="S746">
        <v>6.34</v>
      </c>
      <c r="T746" s="150" t="e">
        <f t="shared" si="137"/>
        <v>#VALUE!</v>
      </c>
      <c r="U746">
        <v>6.34</v>
      </c>
      <c r="V746" s="150" t="e">
        <f t="shared" si="138"/>
        <v>#VALUE!</v>
      </c>
      <c r="W746">
        <v>6.34</v>
      </c>
      <c r="X746" s="153" t="e">
        <f t="shared" si="139"/>
        <v>#VALUE!</v>
      </c>
      <c r="Y746">
        <v>6.34</v>
      </c>
      <c r="Z746" s="150" t="e">
        <f t="shared" si="140"/>
        <v>#VALUE!</v>
      </c>
      <c r="AA746">
        <v>6.34</v>
      </c>
      <c r="AB746" s="150" t="e">
        <f t="shared" si="141"/>
        <v>#VALUE!</v>
      </c>
      <c r="AC746">
        <v>6.34</v>
      </c>
      <c r="AD746" s="150" t="e">
        <f t="shared" si="142"/>
        <v>#VALUE!</v>
      </c>
      <c r="AE746">
        <v>6.34</v>
      </c>
    </row>
    <row r="747" spans="12:31" ht="15" x14ac:dyDescent="0.2">
      <c r="L747" s="150" t="e">
        <f t="shared" si="133"/>
        <v>#VALUE!</v>
      </c>
      <c r="M747">
        <v>6.35</v>
      </c>
      <c r="N747" s="150" t="e">
        <f t="shared" si="134"/>
        <v>#VALUE!</v>
      </c>
      <c r="O747">
        <v>6.35</v>
      </c>
      <c r="P747" s="150" t="e">
        <f t="shared" si="135"/>
        <v>#VALUE!</v>
      </c>
      <c r="Q747">
        <v>6.35</v>
      </c>
      <c r="R747" s="150" t="e">
        <f t="shared" si="136"/>
        <v>#VALUE!</v>
      </c>
      <c r="S747">
        <v>6.35</v>
      </c>
      <c r="T747" s="150" t="e">
        <f t="shared" si="137"/>
        <v>#VALUE!</v>
      </c>
      <c r="U747">
        <v>6.35</v>
      </c>
      <c r="V747" s="150" t="e">
        <f t="shared" si="138"/>
        <v>#VALUE!</v>
      </c>
      <c r="W747">
        <v>6.35</v>
      </c>
      <c r="X747" s="153" t="e">
        <f t="shared" si="139"/>
        <v>#VALUE!</v>
      </c>
      <c r="Y747">
        <v>6.35</v>
      </c>
      <c r="Z747" s="150" t="e">
        <f t="shared" si="140"/>
        <v>#VALUE!</v>
      </c>
      <c r="AA747">
        <v>6.35</v>
      </c>
      <c r="AB747" s="150" t="e">
        <f t="shared" si="141"/>
        <v>#VALUE!</v>
      </c>
      <c r="AC747">
        <v>6.35</v>
      </c>
      <c r="AD747" s="150" t="e">
        <f t="shared" si="142"/>
        <v>#VALUE!</v>
      </c>
      <c r="AE747">
        <v>6.35</v>
      </c>
    </row>
    <row r="748" spans="12:31" ht="15" x14ac:dyDescent="0.2">
      <c r="L748" s="150" t="e">
        <f t="shared" si="133"/>
        <v>#VALUE!</v>
      </c>
      <c r="M748">
        <v>6.36</v>
      </c>
      <c r="N748" s="150" t="e">
        <f t="shared" si="134"/>
        <v>#VALUE!</v>
      </c>
      <c r="O748">
        <v>6.36</v>
      </c>
      <c r="P748" s="150" t="e">
        <f t="shared" si="135"/>
        <v>#VALUE!</v>
      </c>
      <c r="Q748">
        <v>6.36</v>
      </c>
      <c r="R748" s="150" t="e">
        <f t="shared" si="136"/>
        <v>#VALUE!</v>
      </c>
      <c r="S748">
        <v>6.36</v>
      </c>
      <c r="T748" s="150" t="e">
        <f t="shared" si="137"/>
        <v>#VALUE!</v>
      </c>
      <c r="U748">
        <v>6.36</v>
      </c>
      <c r="V748" s="150" t="e">
        <f t="shared" si="138"/>
        <v>#VALUE!</v>
      </c>
      <c r="W748">
        <v>6.36</v>
      </c>
      <c r="X748" s="153" t="e">
        <f t="shared" si="139"/>
        <v>#VALUE!</v>
      </c>
      <c r="Y748">
        <v>6.36</v>
      </c>
      <c r="Z748" s="150" t="e">
        <f t="shared" si="140"/>
        <v>#VALUE!</v>
      </c>
      <c r="AA748">
        <v>6.36</v>
      </c>
      <c r="AB748" s="150" t="e">
        <f t="shared" si="141"/>
        <v>#VALUE!</v>
      </c>
      <c r="AC748">
        <v>6.36</v>
      </c>
      <c r="AD748" s="150" t="e">
        <f t="shared" si="142"/>
        <v>#VALUE!</v>
      </c>
      <c r="AE748">
        <v>6.36</v>
      </c>
    </row>
    <row r="749" spans="12:31" ht="15" x14ac:dyDescent="0.2">
      <c r="L749" s="150" t="e">
        <f t="shared" si="133"/>
        <v>#VALUE!</v>
      </c>
      <c r="M749">
        <v>6.37</v>
      </c>
      <c r="N749" s="150" t="e">
        <f t="shared" si="134"/>
        <v>#VALUE!</v>
      </c>
      <c r="O749">
        <v>6.37</v>
      </c>
      <c r="P749" s="150" t="e">
        <f t="shared" si="135"/>
        <v>#VALUE!</v>
      </c>
      <c r="Q749">
        <v>6.37</v>
      </c>
      <c r="R749" s="150" t="e">
        <f t="shared" si="136"/>
        <v>#VALUE!</v>
      </c>
      <c r="S749">
        <v>6.37</v>
      </c>
      <c r="T749" s="150" t="e">
        <f t="shared" si="137"/>
        <v>#VALUE!</v>
      </c>
      <c r="U749">
        <v>6.37</v>
      </c>
      <c r="V749" s="150" t="e">
        <f t="shared" si="138"/>
        <v>#VALUE!</v>
      </c>
      <c r="W749">
        <v>6.37</v>
      </c>
      <c r="X749" s="153" t="e">
        <f t="shared" si="139"/>
        <v>#VALUE!</v>
      </c>
      <c r="Y749">
        <v>6.37</v>
      </c>
      <c r="Z749" s="150" t="e">
        <f t="shared" si="140"/>
        <v>#VALUE!</v>
      </c>
      <c r="AA749">
        <v>6.37</v>
      </c>
      <c r="AB749" s="150" t="e">
        <f t="shared" si="141"/>
        <v>#VALUE!</v>
      </c>
      <c r="AC749">
        <v>6.37</v>
      </c>
      <c r="AD749" s="150" t="e">
        <f t="shared" si="142"/>
        <v>#VALUE!</v>
      </c>
      <c r="AE749">
        <v>6.37</v>
      </c>
    </row>
    <row r="750" spans="12:31" ht="15" x14ac:dyDescent="0.2">
      <c r="L750" s="150" t="e">
        <f t="shared" si="133"/>
        <v>#VALUE!</v>
      </c>
      <c r="M750">
        <v>6.38</v>
      </c>
      <c r="N750" s="150" t="e">
        <f t="shared" si="134"/>
        <v>#VALUE!</v>
      </c>
      <c r="O750">
        <v>6.38</v>
      </c>
      <c r="P750" s="150" t="e">
        <f t="shared" si="135"/>
        <v>#VALUE!</v>
      </c>
      <c r="Q750">
        <v>6.38</v>
      </c>
      <c r="R750" s="150" t="e">
        <f t="shared" si="136"/>
        <v>#VALUE!</v>
      </c>
      <c r="S750">
        <v>6.38</v>
      </c>
      <c r="T750" s="150" t="e">
        <f t="shared" si="137"/>
        <v>#VALUE!</v>
      </c>
      <c r="U750">
        <v>6.38</v>
      </c>
      <c r="V750" s="150" t="e">
        <f t="shared" si="138"/>
        <v>#VALUE!</v>
      </c>
      <c r="W750">
        <v>6.38</v>
      </c>
      <c r="X750" s="153" t="e">
        <f t="shared" si="139"/>
        <v>#VALUE!</v>
      </c>
      <c r="Y750">
        <v>6.38</v>
      </c>
      <c r="Z750" s="150" t="e">
        <f t="shared" si="140"/>
        <v>#VALUE!</v>
      </c>
      <c r="AA750">
        <v>6.38</v>
      </c>
      <c r="AB750" s="150" t="e">
        <f t="shared" si="141"/>
        <v>#VALUE!</v>
      </c>
      <c r="AC750">
        <v>6.38</v>
      </c>
      <c r="AD750" s="150" t="e">
        <f t="shared" si="142"/>
        <v>#VALUE!</v>
      </c>
      <c r="AE750">
        <v>6.38</v>
      </c>
    </row>
    <row r="751" spans="12:31" ht="15" x14ac:dyDescent="0.2">
      <c r="L751" s="150" t="e">
        <f t="shared" si="133"/>
        <v>#VALUE!</v>
      </c>
      <c r="M751">
        <v>6.39</v>
      </c>
      <c r="N751" s="150" t="e">
        <f t="shared" si="134"/>
        <v>#VALUE!</v>
      </c>
      <c r="O751">
        <v>6.39</v>
      </c>
      <c r="P751" s="150" t="e">
        <f t="shared" si="135"/>
        <v>#VALUE!</v>
      </c>
      <c r="Q751">
        <v>6.39</v>
      </c>
      <c r="R751" s="150" t="e">
        <f t="shared" si="136"/>
        <v>#VALUE!</v>
      </c>
      <c r="S751">
        <v>6.39</v>
      </c>
      <c r="T751" s="150" t="e">
        <f t="shared" si="137"/>
        <v>#VALUE!</v>
      </c>
      <c r="U751">
        <v>6.39</v>
      </c>
      <c r="V751" s="150" t="e">
        <f t="shared" si="138"/>
        <v>#VALUE!</v>
      </c>
      <c r="W751">
        <v>6.39</v>
      </c>
      <c r="X751" s="153" t="e">
        <f t="shared" si="139"/>
        <v>#VALUE!</v>
      </c>
      <c r="Y751">
        <v>6.39</v>
      </c>
      <c r="Z751" s="150" t="e">
        <f t="shared" si="140"/>
        <v>#VALUE!</v>
      </c>
      <c r="AA751">
        <v>6.39</v>
      </c>
      <c r="AB751" s="150" t="e">
        <f t="shared" si="141"/>
        <v>#VALUE!</v>
      </c>
      <c r="AC751">
        <v>6.39</v>
      </c>
      <c r="AD751" s="150" t="e">
        <f t="shared" si="142"/>
        <v>#VALUE!</v>
      </c>
      <c r="AE751">
        <v>6.39</v>
      </c>
    </row>
    <row r="752" spans="12:31" ht="15" x14ac:dyDescent="0.2">
      <c r="L752" s="150" t="e">
        <f t="shared" si="133"/>
        <v>#VALUE!</v>
      </c>
      <c r="M752">
        <v>6.4</v>
      </c>
      <c r="N752" s="150" t="e">
        <f t="shared" si="134"/>
        <v>#VALUE!</v>
      </c>
      <c r="O752">
        <v>6.4</v>
      </c>
      <c r="P752" s="150" t="e">
        <f t="shared" si="135"/>
        <v>#VALUE!</v>
      </c>
      <c r="Q752">
        <v>6.4</v>
      </c>
      <c r="R752" s="150" t="e">
        <f t="shared" si="136"/>
        <v>#VALUE!</v>
      </c>
      <c r="S752">
        <v>6.4</v>
      </c>
      <c r="T752" s="150" t="e">
        <f t="shared" si="137"/>
        <v>#VALUE!</v>
      </c>
      <c r="U752">
        <v>6.4</v>
      </c>
      <c r="V752" s="150" t="e">
        <f t="shared" si="138"/>
        <v>#VALUE!</v>
      </c>
      <c r="W752">
        <v>6.4</v>
      </c>
      <c r="X752" s="153" t="e">
        <f t="shared" si="139"/>
        <v>#VALUE!</v>
      </c>
      <c r="Y752">
        <v>6.4</v>
      </c>
      <c r="Z752" s="150" t="e">
        <f t="shared" si="140"/>
        <v>#VALUE!</v>
      </c>
      <c r="AA752">
        <v>6.4</v>
      </c>
      <c r="AB752" s="150" t="e">
        <f t="shared" si="141"/>
        <v>#VALUE!</v>
      </c>
      <c r="AC752">
        <v>6.4</v>
      </c>
      <c r="AD752" s="150" t="e">
        <f t="shared" si="142"/>
        <v>#VALUE!</v>
      </c>
      <c r="AE752">
        <v>6.4</v>
      </c>
    </row>
    <row r="753" spans="12:31" ht="15" x14ac:dyDescent="0.2">
      <c r="L753" s="150" t="e">
        <f t="shared" ref="L753:L816" si="143">((1.486/$D$33)*((((PI()*($D$46/12)^2)/4)-((($D$46/12)/2)^2*((2*ACOS(((($D$46/12)/2)-(($D$46/12)-(M753/12)))/(($D$46/12)/2)))-SIN(2*ACOS(((($D$46/12)/2)-(($D$46/12)-(M753/12)))/(($D$46/12)/2))))/2))/((PI()*($D$46/12))-((2*ACOS(((($D$46/12)/2)-(($D$46/12)-(M753/12)))/(($D$46/12)/2)))*(($D$46/12)/2))))^(2/3)*$H$17^0.5)*(((PI()*($D$46/12)^2)/4)-((($D$46/12)/2)^2*((2*ACOS(((($D$46/12)/2)-(($D$46/12)-(M753/12)))/(($D$46/12)/2)))-SIN(2*ACOS(((($D$46/12)/2)-(($D$46/12)-(M753/12)))/(($D$46/12)/2))))/2))</f>
        <v>#VALUE!</v>
      </c>
      <c r="M753">
        <v>6.41</v>
      </c>
      <c r="N753" s="150" t="e">
        <f t="shared" ref="N753:N816" si="144">((1.486/$D$34)*((((PI()*($D$47/12)^2)/4)-((($D$47/12)/2)^2*((2*ACOS(((($D$47/12)/2)-(($D$47/12)-(O753/12)))/(($D$47/12)/2)))-SIN(2*ACOS(((($D$47/12)/2)-(($D$47/12)-(O753/12)))/(($D$47/12)/2))))/2))/((PI()*($D$47/12))-((2*ACOS(((($D$47/12)/2)-(($D$47/12)-(O753/12)))/(($D$47/12)/2)))*(($D$47/12)/2))))^(2/3)*$H$18^0.5)*(((PI()*($D$47/12)^2)/4)-((($D$47/12)/2)^2*((2*ACOS(((($D$47/12)/2)-(($D$47/12)-(O753/12)))/(($D$47/12)/2)))-SIN(2*ACOS(((($D$47/12)/2)-(($D$47/12)-(O753/12)))/(($D$47/12)/2))))/2))</f>
        <v>#VALUE!</v>
      </c>
      <c r="O753">
        <v>6.41</v>
      </c>
      <c r="P753" s="150" t="e">
        <f t="shared" ref="P753:P816" si="145">((1.486/$D$35)*((((PI()*($D$48/12)^2)/4)-((($D$48/12)/2)^2*((2*ACOS(((($D$48/12)/2)-(($D$48/12)-(Q753/12)))/(($D$48/12)/2)))-SIN(2*ACOS(((($D$48/12)/2)-(($D$48/12)-(Q753/12)))/(($D$48/12)/2))))/2))/((PI()*($D$48/12))-((2*ACOS(((($D$48/12)/2)-(($D$48/12)-(Q753/12)))/(($D$48/12)/2)))*(($D$48/12)/2))))^(2/3)*$H$19^0.5)*(((PI()*($D$48/12)^2)/4)-((($D$48/12)/2)^2*((2*ACOS(((($D$48/12)/2)-(($D$48/12)-(Q753/12)))/(($D$48/12)/2)))-SIN(2*ACOS(((($D$48/12)/2)-(($D$48/12)-(Q753/12)))/(($D$48/12)/2))))/2))</f>
        <v>#VALUE!</v>
      </c>
      <c r="Q753">
        <v>6.41</v>
      </c>
      <c r="R753" s="150" t="e">
        <f t="shared" ref="R753:R816" si="146">((1.486/$D$36)*((((PI()*($D$49/12)^2)/4)-((($D$49/12)/2)^2*((2*ACOS(((($D$49/12)/2)-(($D$49/12)-(S753/12)))/(($D$49/12)/2)))-SIN(2*ACOS(((($D$49/12)/2)-(($D$49/12)-(S753/12)))/(($D$49/12)/2))))/2))/((PI()*($D$49/12))-((2*ACOS(((($D$49/12)/2)-(($D$49/12)-(S753/12)))/(($D$49/12)/2)))*(($D$49/12)/2))))^(2/3)*$H$20^0.5)*(((PI()*($D$49/12)^2)/4)-((($D$49/12)/2)^2*((2*ACOS(((($D$49/12)/2)-(($D$49/12)-(S753/12)))/(($D$49/12)/2)))-SIN(2*ACOS(((($D$49/12)/2)-(($D$49/12)-(S753/12)))/(($D$49/12)/2))))/2))</f>
        <v>#VALUE!</v>
      </c>
      <c r="S753">
        <v>6.41</v>
      </c>
      <c r="T753" s="150" t="e">
        <f t="shared" ref="T753:T816" si="147">((1.486/$D$37)*((((PI()*($D$50/12)^2)/4)-((($D$50/12)/2)^2*((2*ACOS(((($D$50/12)/2)-(($D$50/12)-(U753/12)))/(($D$50/12)/2)))-SIN(2*ACOS(((($D$50/12)/2)-(($D$50/12)-(U753/12)))/(($D$50/12)/2))))/2))/((PI()*($D$50/12))-((2*ACOS(((($D$50/12)/2)-(($D$50/12)-(U753/12)))/(($D$50/12)/2)))*(($D$50/12)/2))))^(2/3)*$H$21^0.5)*(((PI()*($D$50/12)^2)/4)-((($D$50/12)/2)^2*((2*ACOS(((($D$50/12)/2)-(($D$50/12)-(U753/12)))/(($D$50/12)/2)))-SIN(2*ACOS(((($D$50/12)/2)-(($D$50/12)-(U753/12)))/(($D$50/12)/2))))/2))</f>
        <v>#VALUE!</v>
      </c>
      <c r="U753">
        <v>6.41</v>
      </c>
      <c r="V753" s="150" t="e">
        <f t="shared" ref="V753:V816" si="148">((1.486/$D$38)*((((PI()*($D$51/12)^2)/4)-((($D$51/12)/2)^2*((2*ACOS(((($D$51/12)/2)-(($D$51/12)-(W753/12)))/(($D$51/12)/2)))-SIN(2*ACOS(((($D$51/12)/2)-(($D$51/12)-(W753/12)))/(($D$51/12)/2))))/2))/((PI()*($D$51/12))-((2*ACOS(((($D$51/12)/2)-(($D$51/12)-(W753/12)))/(($D$51/12)/2)))*(($D$51/12)/2))))^(2/3)*$H$22^0.5)*(((PI()*($D$51/12)^2)/4)-((($D$51/12)/2)^2*((2*ACOS(((($D$51/12)/2)-(($D$51/12)-(W753/12)))/(($D$51/12)/2)))-SIN(2*ACOS(((($D$51/12)/2)-(($D$51/12)-(W753/12)))/(($D$51/12)/2))))/2))</f>
        <v>#VALUE!</v>
      </c>
      <c r="W753">
        <v>6.41</v>
      </c>
      <c r="X753" s="153" t="e">
        <f t="shared" ref="X753:X816" si="149">((1.486/$D$39)*((((PI()*($D$52/12)^2)/4)-((($D$52/12)/2)^2*((2*ACOS(((($D$52/12)/2)-(($D$52/12)-(Y753/12)))/(($D$52/12)/2)))-SIN(2*ACOS(((($D$52/12)/2)-(($D$52/12)-(Y753/12)))/(($D$52/12)/2))))/2))/((PI()*($D$52/12))-((2*ACOS(((($D$52/12)/2)-(($D$52/12)-(Y753/12)))/(($D$52/12)/2)))*(($D$52/12)/2))))^(2/3)*$H$23^0.5)*(((PI()*($D$52/12)^2)/4)-((($D$52/12)/2)^2*((2*ACOS(((($D$52/12)/2)-(($D$52/12)-(Y753/12)))/(($D$52/12)/2)))-SIN(2*ACOS(((($D$52/12)/2)-(($D$52/12)-(Y753/12)))/(($D$52/12)/2))))/2))</f>
        <v>#VALUE!</v>
      </c>
      <c r="Y753">
        <v>6.41</v>
      </c>
      <c r="Z753" s="150" t="e">
        <f t="shared" ref="Z753:Z816" si="150">((1.486/$D$40)*((((PI()*($D$53/12)^2)/4)-((($D$53/12)/2)^2*((2*ACOS(((($D$53/12)/2)-(($D$53/12)-(AA753/12)))/(($D$53/12)/2)))-SIN(2*ACOS(((($D$53/12)/2)-(($D$53/12)-(AA753/12)))/(($D$53/12)/2))))/2))/((PI()*($D$53/12))-((2*ACOS(((($D$53/12)/2)-(($D$53/12)-(AA753/12)))/(($D$53/12)/2)))*(($D$53/12)/2))))^(2/3)*$H$24^0.5)*(((PI()*($D$53/12)^2)/4)-((($D$53/12)/2)^2*((2*ACOS(((($D$53/12)/2)-(($D$53/12)-(AA753/12)))/(($D$53/12)/2)))-SIN(2*ACOS(((($D$53/12)/2)-(($D$53/12)-(AA753/12)))/(($D$53/12)/2))))/2))</f>
        <v>#VALUE!</v>
      </c>
      <c r="AA753">
        <v>6.41</v>
      </c>
      <c r="AB753" s="150" t="e">
        <f t="shared" ref="AB753:AB816" si="151">((1.486/$D$41)*((((PI()*($D$54/12)^2)/4)-((($D$54/12)/2)^2*((2*ACOS(((($D$54/12)/2)-(($D$54/12)-(AC753/12)))/(($D$54/12)/2)))-SIN(2*ACOS(((($D$54/12)/2)-(($D$54/12)-(AC753/12)))/(($D$54/12)/2))))/2))/((PI()*($D$54/12))-((2*ACOS(((($D$54/12)/2)-(($D$54/12)-(AC753/12)))/(($D$54/12)/2)))*(($D$54/12)/2))))^(2/3)*$H$25^0.5)*(((PI()*($D$54/12)^2)/4)-((($D$54/12)/2)^2*((2*ACOS(((($D$54/12)/2)-(($D$54/12)-(AC753/12)))/(($D$54/12)/2)))-SIN(2*ACOS(((($D$54/12)/2)-(($D$54/12)-(AC753/12)))/(($D$54/12)/2))))/2))</f>
        <v>#VALUE!</v>
      </c>
      <c r="AC753">
        <v>6.41</v>
      </c>
      <c r="AD753" s="150" t="e">
        <f t="shared" ref="AD753:AD816" si="152">((1.486/$D$42)*((((PI()*($D$55/12)^2)/4)-((($D$55/12)/2)^2*((2*ACOS(((($D$55/12)/2)-(($D$55/12)-(AE753/12)))/(($D$55/12)/2)))-SIN(2*ACOS(((($D$55/12)/2)-(($D$55/12)-(AE753/12)))/(($D$55/12)/2))))/2))/((PI()*($D$55/12))-((2*ACOS(((($D$55/12)/2)-(($D$55/12)-(AE753/12)))/(($D$55/12)/2)))*(($D$55/12)/2))))^(2/3)*$H$26^0.5)*(((PI()*($D$55/12)^2)/4)-((($D$55/12)/2)^2*((2*ACOS(((($D$55/12)/2)-(($D$55/12)-(AE753/12)))/(($D$55/12)/2)))-SIN(2*ACOS(((($D$55/12)/2)-(($D$55/12)-(AE753/12)))/(($D$55/12)/2))))/2))</f>
        <v>#VALUE!</v>
      </c>
      <c r="AE753">
        <v>6.41</v>
      </c>
    </row>
    <row r="754" spans="12:31" ht="15" x14ac:dyDescent="0.2">
      <c r="L754" s="150" t="e">
        <f t="shared" si="143"/>
        <v>#VALUE!</v>
      </c>
      <c r="M754">
        <v>6.42</v>
      </c>
      <c r="N754" s="150" t="e">
        <f t="shared" si="144"/>
        <v>#VALUE!</v>
      </c>
      <c r="O754">
        <v>6.42</v>
      </c>
      <c r="P754" s="150" t="e">
        <f t="shared" si="145"/>
        <v>#VALUE!</v>
      </c>
      <c r="Q754">
        <v>6.42</v>
      </c>
      <c r="R754" s="150" t="e">
        <f t="shared" si="146"/>
        <v>#VALUE!</v>
      </c>
      <c r="S754">
        <v>6.42</v>
      </c>
      <c r="T754" s="150" t="e">
        <f t="shared" si="147"/>
        <v>#VALUE!</v>
      </c>
      <c r="U754">
        <v>6.42</v>
      </c>
      <c r="V754" s="150" t="e">
        <f t="shared" si="148"/>
        <v>#VALUE!</v>
      </c>
      <c r="W754">
        <v>6.42</v>
      </c>
      <c r="X754" s="153" t="e">
        <f t="shared" si="149"/>
        <v>#VALUE!</v>
      </c>
      <c r="Y754">
        <v>6.42</v>
      </c>
      <c r="Z754" s="150" t="e">
        <f t="shared" si="150"/>
        <v>#VALUE!</v>
      </c>
      <c r="AA754">
        <v>6.42</v>
      </c>
      <c r="AB754" s="150" t="e">
        <f t="shared" si="151"/>
        <v>#VALUE!</v>
      </c>
      <c r="AC754">
        <v>6.42</v>
      </c>
      <c r="AD754" s="150" t="e">
        <f t="shared" si="152"/>
        <v>#VALUE!</v>
      </c>
      <c r="AE754">
        <v>6.42</v>
      </c>
    </row>
    <row r="755" spans="12:31" ht="15" x14ac:dyDescent="0.2">
      <c r="L755" s="150" t="e">
        <f t="shared" si="143"/>
        <v>#VALUE!</v>
      </c>
      <c r="M755">
        <v>6.43</v>
      </c>
      <c r="N755" s="150" t="e">
        <f t="shared" si="144"/>
        <v>#VALUE!</v>
      </c>
      <c r="O755">
        <v>6.43</v>
      </c>
      <c r="P755" s="150" t="e">
        <f t="shared" si="145"/>
        <v>#VALUE!</v>
      </c>
      <c r="Q755">
        <v>6.43</v>
      </c>
      <c r="R755" s="150" t="e">
        <f t="shared" si="146"/>
        <v>#VALUE!</v>
      </c>
      <c r="S755">
        <v>6.43</v>
      </c>
      <c r="T755" s="150" t="e">
        <f t="shared" si="147"/>
        <v>#VALUE!</v>
      </c>
      <c r="U755">
        <v>6.43</v>
      </c>
      <c r="V755" s="150" t="e">
        <f t="shared" si="148"/>
        <v>#VALUE!</v>
      </c>
      <c r="W755">
        <v>6.43</v>
      </c>
      <c r="X755" s="153" t="e">
        <f t="shared" si="149"/>
        <v>#VALUE!</v>
      </c>
      <c r="Y755">
        <v>6.43</v>
      </c>
      <c r="Z755" s="150" t="e">
        <f t="shared" si="150"/>
        <v>#VALUE!</v>
      </c>
      <c r="AA755">
        <v>6.43</v>
      </c>
      <c r="AB755" s="150" t="e">
        <f t="shared" si="151"/>
        <v>#VALUE!</v>
      </c>
      <c r="AC755">
        <v>6.43</v>
      </c>
      <c r="AD755" s="150" t="e">
        <f t="shared" si="152"/>
        <v>#VALUE!</v>
      </c>
      <c r="AE755">
        <v>6.43</v>
      </c>
    </row>
    <row r="756" spans="12:31" ht="15" x14ac:dyDescent="0.2">
      <c r="L756" s="150" t="e">
        <f t="shared" si="143"/>
        <v>#VALUE!</v>
      </c>
      <c r="M756">
        <v>6.44</v>
      </c>
      <c r="N756" s="150" t="e">
        <f t="shared" si="144"/>
        <v>#VALUE!</v>
      </c>
      <c r="O756">
        <v>6.44</v>
      </c>
      <c r="P756" s="150" t="e">
        <f t="shared" si="145"/>
        <v>#VALUE!</v>
      </c>
      <c r="Q756">
        <v>6.44</v>
      </c>
      <c r="R756" s="150" t="e">
        <f t="shared" si="146"/>
        <v>#VALUE!</v>
      </c>
      <c r="S756">
        <v>6.44</v>
      </c>
      <c r="T756" s="150" t="e">
        <f t="shared" si="147"/>
        <v>#VALUE!</v>
      </c>
      <c r="U756">
        <v>6.44</v>
      </c>
      <c r="V756" s="150" t="e">
        <f t="shared" si="148"/>
        <v>#VALUE!</v>
      </c>
      <c r="W756">
        <v>6.44</v>
      </c>
      <c r="X756" s="153" t="e">
        <f t="shared" si="149"/>
        <v>#VALUE!</v>
      </c>
      <c r="Y756">
        <v>6.44</v>
      </c>
      <c r="Z756" s="150" t="e">
        <f t="shared" si="150"/>
        <v>#VALUE!</v>
      </c>
      <c r="AA756">
        <v>6.44</v>
      </c>
      <c r="AB756" s="150" t="e">
        <f t="shared" si="151"/>
        <v>#VALUE!</v>
      </c>
      <c r="AC756">
        <v>6.44</v>
      </c>
      <c r="AD756" s="150" t="e">
        <f t="shared" si="152"/>
        <v>#VALUE!</v>
      </c>
      <c r="AE756">
        <v>6.44</v>
      </c>
    </row>
    <row r="757" spans="12:31" ht="15" x14ac:dyDescent="0.2">
      <c r="L757" s="150" t="e">
        <f t="shared" si="143"/>
        <v>#VALUE!</v>
      </c>
      <c r="M757">
        <v>6.45</v>
      </c>
      <c r="N757" s="150" t="e">
        <f t="shared" si="144"/>
        <v>#VALUE!</v>
      </c>
      <c r="O757">
        <v>6.45</v>
      </c>
      <c r="P757" s="150" t="e">
        <f t="shared" si="145"/>
        <v>#VALUE!</v>
      </c>
      <c r="Q757">
        <v>6.45</v>
      </c>
      <c r="R757" s="150" t="e">
        <f t="shared" si="146"/>
        <v>#VALUE!</v>
      </c>
      <c r="S757">
        <v>6.45</v>
      </c>
      <c r="T757" s="150" t="e">
        <f t="shared" si="147"/>
        <v>#VALUE!</v>
      </c>
      <c r="U757">
        <v>6.45</v>
      </c>
      <c r="V757" s="150" t="e">
        <f t="shared" si="148"/>
        <v>#VALUE!</v>
      </c>
      <c r="W757">
        <v>6.45</v>
      </c>
      <c r="X757" s="153" t="e">
        <f t="shared" si="149"/>
        <v>#VALUE!</v>
      </c>
      <c r="Y757">
        <v>6.45</v>
      </c>
      <c r="Z757" s="150" t="e">
        <f t="shared" si="150"/>
        <v>#VALUE!</v>
      </c>
      <c r="AA757">
        <v>6.45</v>
      </c>
      <c r="AB757" s="150" t="e">
        <f t="shared" si="151"/>
        <v>#VALUE!</v>
      </c>
      <c r="AC757">
        <v>6.45</v>
      </c>
      <c r="AD757" s="150" t="e">
        <f t="shared" si="152"/>
        <v>#VALUE!</v>
      </c>
      <c r="AE757">
        <v>6.45</v>
      </c>
    </row>
    <row r="758" spans="12:31" ht="15" x14ac:dyDescent="0.2">
      <c r="L758" s="150" t="e">
        <f t="shared" si="143"/>
        <v>#VALUE!</v>
      </c>
      <c r="M758">
        <v>6.46</v>
      </c>
      <c r="N758" s="150" t="e">
        <f t="shared" si="144"/>
        <v>#VALUE!</v>
      </c>
      <c r="O758">
        <v>6.46</v>
      </c>
      <c r="P758" s="150" t="e">
        <f t="shared" si="145"/>
        <v>#VALUE!</v>
      </c>
      <c r="Q758">
        <v>6.46</v>
      </c>
      <c r="R758" s="150" t="e">
        <f t="shared" si="146"/>
        <v>#VALUE!</v>
      </c>
      <c r="S758">
        <v>6.46</v>
      </c>
      <c r="T758" s="150" t="e">
        <f t="shared" si="147"/>
        <v>#VALUE!</v>
      </c>
      <c r="U758">
        <v>6.46</v>
      </c>
      <c r="V758" s="150" t="e">
        <f t="shared" si="148"/>
        <v>#VALUE!</v>
      </c>
      <c r="W758">
        <v>6.46</v>
      </c>
      <c r="X758" s="153" t="e">
        <f t="shared" si="149"/>
        <v>#VALUE!</v>
      </c>
      <c r="Y758">
        <v>6.46</v>
      </c>
      <c r="Z758" s="150" t="e">
        <f t="shared" si="150"/>
        <v>#VALUE!</v>
      </c>
      <c r="AA758">
        <v>6.46</v>
      </c>
      <c r="AB758" s="150" t="e">
        <f t="shared" si="151"/>
        <v>#VALUE!</v>
      </c>
      <c r="AC758">
        <v>6.46</v>
      </c>
      <c r="AD758" s="150" t="e">
        <f t="shared" si="152"/>
        <v>#VALUE!</v>
      </c>
      <c r="AE758">
        <v>6.46</v>
      </c>
    </row>
    <row r="759" spans="12:31" ht="15" x14ac:dyDescent="0.2">
      <c r="L759" s="150" t="e">
        <f t="shared" si="143"/>
        <v>#VALUE!</v>
      </c>
      <c r="M759">
        <v>6.47</v>
      </c>
      <c r="N759" s="150" t="e">
        <f t="shared" si="144"/>
        <v>#VALUE!</v>
      </c>
      <c r="O759">
        <v>6.47</v>
      </c>
      <c r="P759" s="150" t="e">
        <f t="shared" si="145"/>
        <v>#VALUE!</v>
      </c>
      <c r="Q759">
        <v>6.47</v>
      </c>
      <c r="R759" s="150" t="e">
        <f t="shared" si="146"/>
        <v>#VALUE!</v>
      </c>
      <c r="S759">
        <v>6.47</v>
      </c>
      <c r="T759" s="150" t="e">
        <f t="shared" si="147"/>
        <v>#VALUE!</v>
      </c>
      <c r="U759">
        <v>6.47</v>
      </c>
      <c r="V759" s="150" t="e">
        <f t="shared" si="148"/>
        <v>#VALUE!</v>
      </c>
      <c r="W759">
        <v>6.47</v>
      </c>
      <c r="X759" s="153" t="e">
        <f t="shared" si="149"/>
        <v>#VALUE!</v>
      </c>
      <c r="Y759">
        <v>6.47</v>
      </c>
      <c r="Z759" s="150" t="e">
        <f t="shared" si="150"/>
        <v>#VALUE!</v>
      </c>
      <c r="AA759">
        <v>6.47</v>
      </c>
      <c r="AB759" s="150" t="e">
        <f t="shared" si="151"/>
        <v>#VALUE!</v>
      </c>
      <c r="AC759">
        <v>6.47</v>
      </c>
      <c r="AD759" s="150" t="e">
        <f t="shared" si="152"/>
        <v>#VALUE!</v>
      </c>
      <c r="AE759">
        <v>6.47</v>
      </c>
    </row>
    <row r="760" spans="12:31" ht="15" x14ac:dyDescent="0.2">
      <c r="L760" s="150" t="e">
        <f t="shared" si="143"/>
        <v>#VALUE!</v>
      </c>
      <c r="M760">
        <v>6.48</v>
      </c>
      <c r="N760" s="150" t="e">
        <f t="shared" si="144"/>
        <v>#VALUE!</v>
      </c>
      <c r="O760">
        <v>6.48</v>
      </c>
      <c r="P760" s="150" t="e">
        <f t="shared" si="145"/>
        <v>#VALUE!</v>
      </c>
      <c r="Q760">
        <v>6.48</v>
      </c>
      <c r="R760" s="150" t="e">
        <f t="shared" si="146"/>
        <v>#VALUE!</v>
      </c>
      <c r="S760">
        <v>6.48</v>
      </c>
      <c r="T760" s="150" t="e">
        <f t="shared" si="147"/>
        <v>#VALUE!</v>
      </c>
      <c r="U760">
        <v>6.48</v>
      </c>
      <c r="V760" s="150" t="e">
        <f t="shared" si="148"/>
        <v>#VALUE!</v>
      </c>
      <c r="W760">
        <v>6.48</v>
      </c>
      <c r="X760" s="153" t="e">
        <f t="shared" si="149"/>
        <v>#VALUE!</v>
      </c>
      <c r="Y760">
        <v>6.48</v>
      </c>
      <c r="Z760" s="150" t="e">
        <f t="shared" si="150"/>
        <v>#VALUE!</v>
      </c>
      <c r="AA760">
        <v>6.48</v>
      </c>
      <c r="AB760" s="150" t="e">
        <f t="shared" si="151"/>
        <v>#VALUE!</v>
      </c>
      <c r="AC760">
        <v>6.48</v>
      </c>
      <c r="AD760" s="150" t="e">
        <f t="shared" si="152"/>
        <v>#VALUE!</v>
      </c>
      <c r="AE760">
        <v>6.48</v>
      </c>
    </row>
    <row r="761" spans="12:31" ht="15" x14ac:dyDescent="0.2">
      <c r="L761" s="150" t="e">
        <f t="shared" si="143"/>
        <v>#VALUE!</v>
      </c>
      <c r="M761">
        <v>6.49</v>
      </c>
      <c r="N761" s="150" t="e">
        <f t="shared" si="144"/>
        <v>#VALUE!</v>
      </c>
      <c r="O761">
        <v>6.49</v>
      </c>
      <c r="P761" s="150" t="e">
        <f t="shared" si="145"/>
        <v>#VALUE!</v>
      </c>
      <c r="Q761">
        <v>6.49</v>
      </c>
      <c r="R761" s="150" t="e">
        <f t="shared" si="146"/>
        <v>#VALUE!</v>
      </c>
      <c r="S761">
        <v>6.49</v>
      </c>
      <c r="T761" s="150" t="e">
        <f t="shared" si="147"/>
        <v>#VALUE!</v>
      </c>
      <c r="U761">
        <v>6.49</v>
      </c>
      <c r="V761" s="150" t="e">
        <f t="shared" si="148"/>
        <v>#VALUE!</v>
      </c>
      <c r="W761">
        <v>6.49</v>
      </c>
      <c r="X761" s="153" t="e">
        <f t="shared" si="149"/>
        <v>#VALUE!</v>
      </c>
      <c r="Y761">
        <v>6.49</v>
      </c>
      <c r="Z761" s="150" t="e">
        <f t="shared" si="150"/>
        <v>#VALUE!</v>
      </c>
      <c r="AA761">
        <v>6.49</v>
      </c>
      <c r="AB761" s="150" t="e">
        <f t="shared" si="151"/>
        <v>#VALUE!</v>
      </c>
      <c r="AC761">
        <v>6.49</v>
      </c>
      <c r="AD761" s="150" t="e">
        <f t="shared" si="152"/>
        <v>#VALUE!</v>
      </c>
      <c r="AE761">
        <v>6.49</v>
      </c>
    </row>
    <row r="762" spans="12:31" ht="15" x14ac:dyDescent="0.2">
      <c r="L762" s="150" t="e">
        <f t="shared" si="143"/>
        <v>#VALUE!</v>
      </c>
      <c r="M762">
        <v>6.5</v>
      </c>
      <c r="N762" s="150" t="e">
        <f t="shared" si="144"/>
        <v>#VALUE!</v>
      </c>
      <c r="O762">
        <v>6.5</v>
      </c>
      <c r="P762" s="150" t="e">
        <f t="shared" si="145"/>
        <v>#VALUE!</v>
      </c>
      <c r="Q762">
        <v>6.5</v>
      </c>
      <c r="R762" s="150" t="e">
        <f t="shared" si="146"/>
        <v>#VALUE!</v>
      </c>
      <c r="S762">
        <v>6.5</v>
      </c>
      <c r="T762" s="150" t="e">
        <f t="shared" si="147"/>
        <v>#VALUE!</v>
      </c>
      <c r="U762">
        <v>6.5</v>
      </c>
      <c r="V762" s="150" t="e">
        <f t="shared" si="148"/>
        <v>#VALUE!</v>
      </c>
      <c r="W762">
        <v>6.5</v>
      </c>
      <c r="X762" s="153" t="e">
        <f t="shared" si="149"/>
        <v>#VALUE!</v>
      </c>
      <c r="Y762">
        <v>6.5</v>
      </c>
      <c r="Z762" s="150" t="e">
        <f t="shared" si="150"/>
        <v>#VALUE!</v>
      </c>
      <c r="AA762">
        <v>6.5</v>
      </c>
      <c r="AB762" s="150" t="e">
        <f t="shared" si="151"/>
        <v>#VALUE!</v>
      </c>
      <c r="AC762">
        <v>6.5</v>
      </c>
      <c r="AD762" s="150" t="e">
        <f t="shared" si="152"/>
        <v>#VALUE!</v>
      </c>
      <c r="AE762">
        <v>6.5</v>
      </c>
    </row>
    <row r="763" spans="12:31" ht="15" x14ac:dyDescent="0.2">
      <c r="L763" s="150" t="e">
        <f t="shared" si="143"/>
        <v>#VALUE!</v>
      </c>
      <c r="M763">
        <v>6.51</v>
      </c>
      <c r="N763" s="150" t="e">
        <f t="shared" si="144"/>
        <v>#VALUE!</v>
      </c>
      <c r="O763">
        <v>6.51</v>
      </c>
      <c r="P763" s="150" t="e">
        <f t="shared" si="145"/>
        <v>#VALUE!</v>
      </c>
      <c r="Q763">
        <v>6.51</v>
      </c>
      <c r="R763" s="150" t="e">
        <f t="shared" si="146"/>
        <v>#VALUE!</v>
      </c>
      <c r="S763">
        <v>6.51</v>
      </c>
      <c r="T763" s="150" t="e">
        <f t="shared" si="147"/>
        <v>#VALUE!</v>
      </c>
      <c r="U763">
        <v>6.51</v>
      </c>
      <c r="V763" s="150" t="e">
        <f t="shared" si="148"/>
        <v>#VALUE!</v>
      </c>
      <c r="W763">
        <v>6.51</v>
      </c>
      <c r="X763" s="153" t="e">
        <f t="shared" si="149"/>
        <v>#VALUE!</v>
      </c>
      <c r="Y763">
        <v>6.51</v>
      </c>
      <c r="Z763" s="150" t="e">
        <f t="shared" si="150"/>
        <v>#VALUE!</v>
      </c>
      <c r="AA763">
        <v>6.51</v>
      </c>
      <c r="AB763" s="150" t="e">
        <f t="shared" si="151"/>
        <v>#VALUE!</v>
      </c>
      <c r="AC763">
        <v>6.51</v>
      </c>
      <c r="AD763" s="150" t="e">
        <f t="shared" si="152"/>
        <v>#VALUE!</v>
      </c>
      <c r="AE763">
        <v>6.51</v>
      </c>
    </row>
    <row r="764" spans="12:31" ht="15" x14ac:dyDescent="0.2">
      <c r="L764" s="150" t="e">
        <f t="shared" si="143"/>
        <v>#VALUE!</v>
      </c>
      <c r="M764">
        <v>6.52</v>
      </c>
      <c r="N764" s="150" t="e">
        <f t="shared" si="144"/>
        <v>#VALUE!</v>
      </c>
      <c r="O764">
        <v>6.52</v>
      </c>
      <c r="P764" s="150" t="e">
        <f t="shared" si="145"/>
        <v>#VALUE!</v>
      </c>
      <c r="Q764">
        <v>6.52</v>
      </c>
      <c r="R764" s="150" t="e">
        <f t="shared" si="146"/>
        <v>#VALUE!</v>
      </c>
      <c r="S764">
        <v>6.52</v>
      </c>
      <c r="T764" s="150" t="e">
        <f t="shared" si="147"/>
        <v>#VALUE!</v>
      </c>
      <c r="U764">
        <v>6.52</v>
      </c>
      <c r="V764" s="150" t="e">
        <f t="shared" si="148"/>
        <v>#VALUE!</v>
      </c>
      <c r="W764">
        <v>6.52</v>
      </c>
      <c r="X764" s="153" t="e">
        <f t="shared" si="149"/>
        <v>#VALUE!</v>
      </c>
      <c r="Y764">
        <v>6.52</v>
      </c>
      <c r="Z764" s="150" t="e">
        <f t="shared" si="150"/>
        <v>#VALUE!</v>
      </c>
      <c r="AA764">
        <v>6.52</v>
      </c>
      <c r="AB764" s="150" t="e">
        <f t="shared" si="151"/>
        <v>#VALUE!</v>
      </c>
      <c r="AC764">
        <v>6.52</v>
      </c>
      <c r="AD764" s="150" t="e">
        <f t="shared" si="152"/>
        <v>#VALUE!</v>
      </c>
      <c r="AE764">
        <v>6.52</v>
      </c>
    </row>
    <row r="765" spans="12:31" ht="15" x14ac:dyDescent="0.2">
      <c r="L765" s="150" t="e">
        <f t="shared" si="143"/>
        <v>#VALUE!</v>
      </c>
      <c r="M765">
        <v>6.53</v>
      </c>
      <c r="N765" s="150" t="e">
        <f t="shared" si="144"/>
        <v>#VALUE!</v>
      </c>
      <c r="O765">
        <v>6.53</v>
      </c>
      <c r="P765" s="150" t="e">
        <f t="shared" si="145"/>
        <v>#VALUE!</v>
      </c>
      <c r="Q765">
        <v>6.53</v>
      </c>
      <c r="R765" s="150" t="e">
        <f t="shared" si="146"/>
        <v>#VALUE!</v>
      </c>
      <c r="S765">
        <v>6.53</v>
      </c>
      <c r="T765" s="150" t="e">
        <f t="shared" si="147"/>
        <v>#VALUE!</v>
      </c>
      <c r="U765">
        <v>6.53</v>
      </c>
      <c r="V765" s="150" t="e">
        <f t="shared" si="148"/>
        <v>#VALUE!</v>
      </c>
      <c r="W765">
        <v>6.53</v>
      </c>
      <c r="X765" s="153" t="e">
        <f t="shared" si="149"/>
        <v>#VALUE!</v>
      </c>
      <c r="Y765">
        <v>6.53</v>
      </c>
      <c r="Z765" s="150" t="e">
        <f t="shared" si="150"/>
        <v>#VALUE!</v>
      </c>
      <c r="AA765">
        <v>6.53</v>
      </c>
      <c r="AB765" s="150" t="e">
        <f t="shared" si="151"/>
        <v>#VALUE!</v>
      </c>
      <c r="AC765">
        <v>6.53</v>
      </c>
      <c r="AD765" s="150" t="e">
        <f t="shared" si="152"/>
        <v>#VALUE!</v>
      </c>
      <c r="AE765">
        <v>6.53</v>
      </c>
    </row>
    <row r="766" spans="12:31" ht="15" x14ac:dyDescent="0.2">
      <c r="L766" s="150" t="e">
        <f t="shared" si="143"/>
        <v>#VALUE!</v>
      </c>
      <c r="M766">
        <v>6.54</v>
      </c>
      <c r="N766" s="150" t="e">
        <f t="shared" si="144"/>
        <v>#VALUE!</v>
      </c>
      <c r="O766">
        <v>6.54</v>
      </c>
      <c r="P766" s="150" t="e">
        <f t="shared" si="145"/>
        <v>#VALUE!</v>
      </c>
      <c r="Q766">
        <v>6.54</v>
      </c>
      <c r="R766" s="150" t="e">
        <f t="shared" si="146"/>
        <v>#VALUE!</v>
      </c>
      <c r="S766">
        <v>6.54</v>
      </c>
      <c r="T766" s="150" t="e">
        <f t="shared" si="147"/>
        <v>#VALUE!</v>
      </c>
      <c r="U766">
        <v>6.54</v>
      </c>
      <c r="V766" s="150" t="e">
        <f t="shared" si="148"/>
        <v>#VALUE!</v>
      </c>
      <c r="W766">
        <v>6.54</v>
      </c>
      <c r="X766" s="153" t="e">
        <f t="shared" si="149"/>
        <v>#VALUE!</v>
      </c>
      <c r="Y766">
        <v>6.54</v>
      </c>
      <c r="Z766" s="150" t="e">
        <f t="shared" si="150"/>
        <v>#VALUE!</v>
      </c>
      <c r="AA766">
        <v>6.54</v>
      </c>
      <c r="AB766" s="150" t="e">
        <f t="shared" si="151"/>
        <v>#VALUE!</v>
      </c>
      <c r="AC766">
        <v>6.54</v>
      </c>
      <c r="AD766" s="150" t="e">
        <f t="shared" si="152"/>
        <v>#VALUE!</v>
      </c>
      <c r="AE766">
        <v>6.54</v>
      </c>
    </row>
    <row r="767" spans="12:31" ht="15" x14ac:dyDescent="0.2">
      <c r="L767" s="150" t="e">
        <f t="shared" si="143"/>
        <v>#VALUE!</v>
      </c>
      <c r="M767">
        <v>6.55</v>
      </c>
      <c r="N767" s="150" t="e">
        <f t="shared" si="144"/>
        <v>#VALUE!</v>
      </c>
      <c r="O767">
        <v>6.55</v>
      </c>
      <c r="P767" s="150" t="e">
        <f t="shared" si="145"/>
        <v>#VALUE!</v>
      </c>
      <c r="Q767">
        <v>6.55</v>
      </c>
      <c r="R767" s="150" t="e">
        <f t="shared" si="146"/>
        <v>#VALUE!</v>
      </c>
      <c r="S767">
        <v>6.55</v>
      </c>
      <c r="T767" s="150" t="e">
        <f t="shared" si="147"/>
        <v>#VALUE!</v>
      </c>
      <c r="U767">
        <v>6.55</v>
      </c>
      <c r="V767" s="150" t="e">
        <f t="shared" si="148"/>
        <v>#VALUE!</v>
      </c>
      <c r="W767">
        <v>6.55</v>
      </c>
      <c r="X767" s="153" t="e">
        <f t="shared" si="149"/>
        <v>#VALUE!</v>
      </c>
      <c r="Y767">
        <v>6.55</v>
      </c>
      <c r="Z767" s="150" t="e">
        <f t="shared" si="150"/>
        <v>#VALUE!</v>
      </c>
      <c r="AA767">
        <v>6.55</v>
      </c>
      <c r="AB767" s="150" t="e">
        <f t="shared" si="151"/>
        <v>#VALUE!</v>
      </c>
      <c r="AC767">
        <v>6.55</v>
      </c>
      <c r="AD767" s="150" t="e">
        <f t="shared" si="152"/>
        <v>#VALUE!</v>
      </c>
      <c r="AE767">
        <v>6.55</v>
      </c>
    </row>
    <row r="768" spans="12:31" ht="15" x14ac:dyDescent="0.2">
      <c r="L768" s="150" t="e">
        <f t="shared" si="143"/>
        <v>#VALUE!</v>
      </c>
      <c r="M768">
        <v>6.56</v>
      </c>
      <c r="N768" s="150" t="e">
        <f t="shared" si="144"/>
        <v>#VALUE!</v>
      </c>
      <c r="O768">
        <v>6.56</v>
      </c>
      <c r="P768" s="150" t="e">
        <f t="shared" si="145"/>
        <v>#VALUE!</v>
      </c>
      <c r="Q768">
        <v>6.56</v>
      </c>
      <c r="R768" s="150" t="e">
        <f t="shared" si="146"/>
        <v>#VALUE!</v>
      </c>
      <c r="S768">
        <v>6.56</v>
      </c>
      <c r="T768" s="150" t="e">
        <f t="shared" si="147"/>
        <v>#VALUE!</v>
      </c>
      <c r="U768">
        <v>6.56</v>
      </c>
      <c r="V768" s="150" t="e">
        <f t="shared" si="148"/>
        <v>#VALUE!</v>
      </c>
      <c r="W768">
        <v>6.56</v>
      </c>
      <c r="X768" s="153" t="e">
        <f t="shared" si="149"/>
        <v>#VALUE!</v>
      </c>
      <c r="Y768">
        <v>6.56</v>
      </c>
      <c r="Z768" s="150" t="e">
        <f t="shared" si="150"/>
        <v>#VALUE!</v>
      </c>
      <c r="AA768">
        <v>6.56</v>
      </c>
      <c r="AB768" s="150" t="e">
        <f t="shared" si="151"/>
        <v>#VALUE!</v>
      </c>
      <c r="AC768">
        <v>6.56</v>
      </c>
      <c r="AD768" s="150" t="e">
        <f t="shared" si="152"/>
        <v>#VALUE!</v>
      </c>
      <c r="AE768">
        <v>6.56</v>
      </c>
    </row>
    <row r="769" spans="12:31" ht="15" x14ac:dyDescent="0.2">
      <c r="L769" s="150" t="e">
        <f t="shared" si="143"/>
        <v>#VALUE!</v>
      </c>
      <c r="M769">
        <v>6.57</v>
      </c>
      <c r="N769" s="150" t="e">
        <f t="shared" si="144"/>
        <v>#VALUE!</v>
      </c>
      <c r="O769">
        <v>6.57</v>
      </c>
      <c r="P769" s="150" t="e">
        <f t="shared" si="145"/>
        <v>#VALUE!</v>
      </c>
      <c r="Q769">
        <v>6.57</v>
      </c>
      <c r="R769" s="150" t="e">
        <f t="shared" si="146"/>
        <v>#VALUE!</v>
      </c>
      <c r="S769">
        <v>6.57</v>
      </c>
      <c r="T769" s="150" t="e">
        <f t="shared" si="147"/>
        <v>#VALUE!</v>
      </c>
      <c r="U769">
        <v>6.57</v>
      </c>
      <c r="V769" s="150" t="e">
        <f t="shared" si="148"/>
        <v>#VALUE!</v>
      </c>
      <c r="W769">
        <v>6.57</v>
      </c>
      <c r="X769" s="153" t="e">
        <f t="shared" si="149"/>
        <v>#VALUE!</v>
      </c>
      <c r="Y769">
        <v>6.57</v>
      </c>
      <c r="Z769" s="150" t="e">
        <f t="shared" si="150"/>
        <v>#VALUE!</v>
      </c>
      <c r="AA769">
        <v>6.57</v>
      </c>
      <c r="AB769" s="150" t="e">
        <f t="shared" si="151"/>
        <v>#VALUE!</v>
      </c>
      <c r="AC769">
        <v>6.57</v>
      </c>
      <c r="AD769" s="150" t="e">
        <f t="shared" si="152"/>
        <v>#VALUE!</v>
      </c>
      <c r="AE769">
        <v>6.57</v>
      </c>
    </row>
    <row r="770" spans="12:31" ht="15" x14ac:dyDescent="0.2">
      <c r="L770" s="150" t="e">
        <f t="shared" si="143"/>
        <v>#VALUE!</v>
      </c>
      <c r="M770">
        <v>6.58</v>
      </c>
      <c r="N770" s="150" t="e">
        <f t="shared" si="144"/>
        <v>#VALUE!</v>
      </c>
      <c r="O770">
        <v>6.58</v>
      </c>
      <c r="P770" s="150" t="e">
        <f t="shared" si="145"/>
        <v>#VALUE!</v>
      </c>
      <c r="Q770">
        <v>6.58</v>
      </c>
      <c r="R770" s="150" t="e">
        <f t="shared" si="146"/>
        <v>#VALUE!</v>
      </c>
      <c r="S770">
        <v>6.58</v>
      </c>
      <c r="T770" s="150" t="e">
        <f t="shared" si="147"/>
        <v>#VALUE!</v>
      </c>
      <c r="U770">
        <v>6.58</v>
      </c>
      <c r="V770" s="150" t="e">
        <f t="shared" si="148"/>
        <v>#VALUE!</v>
      </c>
      <c r="W770">
        <v>6.58</v>
      </c>
      <c r="X770" s="153" t="e">
        <f t="shared" si="149"/>
        <v>#VALUE!</v>
      </c>
      <c r="Y770">
        <v>6.58</v>
      </c>
      <c r="Z770" s="150" t="e">
        <f t="shared" si="150"/>
        <v>#VALUE!</v>
      </c>
      <c r="AA770">
        <v>6.58</v>
      </c>
      <c r="AB770" s="150" t="e">
        <f t="shared" si="151"/>
        <v>#VALUE!</v>
      </c>
      <c r="AC770">
        <v>6.58</v>
      </c>
      <c r="AD770" s="150" t="e">
        <f t="shared" si="152"/>
        <v>#VALUE!</v>
      </c>
      <c r="AE770">
        <v>6.58</v>
      </c>
    </row>
    <row r="771" spans="12:31" ht="15" x14ac:dyDescent="0.2">
      <c r="L771" s="150" t="e">
        <f t="shared" si="143"/>
        <v>#VALUE!</v>
      </c>
      <c r="M771">
        <v>6.59</v>
      </c>
      <c r="N771" s="150" t="e">
        <f t="shared" si="144"/>
        <v>#VALUE!</v>
      </c>
      <c r="O771">
        <v>6.59</v>
      </c>
      <c r="P771" s="150" t="e">
        <f t="shared" si="145"/>
        <v>#VALUE!</v>
      </c>
      <c r="Q771">
        <v>6.59</v>
      </c>
      <c r="R771" s="150" t="e">
        <f t="shared" si="146"/>
        <v>#VALUE!</v>
      </c>
      <c r="S771">
        <v>6.59</v>
      </c>
      <c r="T771" s="150" t="e">
        <f t="shared" si="147"/>
        <v>#VALUE!</v>
      </c>
      <c r="U771">
        <v>6.59</v>
      </c>
      <c r="V771" s="150" t="e">
        <f t="shared" si="148"/>
        <v>#VALUE!</v>
      </c>
      <c r="W771">
        <v>6.59</v>
      </c>
      <c r="X771" s="153" t="e">
        <f t="shared" si="149"/>
        <v>#VALUE!</v>
      </c>
      <c r="Y771">
        <v>6.59</v>
      </c>
      <c r="Z771" s="150" t="e">
        <f t="shared" si="150"/>
        <v>#VALUE!</v>
      </c>
      <c r="AA771">
        <v>6.59</v>
      </c>
      <c r="AB771" s="150" t="e">
        <f t="shared" si="151"/>
        <v>#VALUE!</v>
      </c>
      <c r="AC771">
        <v>6.59</v>
      </c>
      <c r="AD771" s="150" t="e">
        <f t="shared" si="152"/>
        <v>#VALUE!</v>
      </c>
      <c r="AE771">
        <v>6.59</v>
      </c>
    </row>
    <row r="772" spans="12:31" ht="15" x14ac:dyDescent="0.2">
      <c r="L772" s="150" t="e">
        <f t="shared" si="143"/>
        <v>#VALUE!</v>
      </c>
      <c r="M772">
        <v>6.6</v>
      </c>
      <c r="N772" s="150" t="e">
        <f t="shared" si="144"/>
        <v>#VALUE!</v>
      </c>
      <c r="O772">
        <v>6.6</v>
      </c>
      <c r="P772" s="150" t="e">
        <f t="shared" si="145"/>
        <v>#VALUE!</v>
      </c>
      <c r="Q772">
        <v>6.6</v>
      </c>
      <c r="R772" s="150" t="e">
        <f t="shared" si="146"/>
        <v>#VALUE!</v>
      </c>
      <c r="S772">
        <v>6.6</v>
      </c>
      <c r="T772" s="150" t="e">
        <f t="shared" si="147"/>
        <v>#VALUE!</v>
      </c>
      <c r="U772">
        <v>6.6</v>
      </c>
      <c r="V772" s="150" t="e">
        <f t="shared" si="148"/>
        <v>#VALUE!</v>
      </c>
      <c r="W772">
        <v>6.6</v>
      </c>
      <c r="X772" s="153" t="e">
        <f t="shared" si="149"/>
        <v>#VALUE!</v>
      </c>
      <c r="Y772">
        <v>6.6</v>
      </c>
      <c r="Z772" s="150" t="e">
        <f t="shared" si="150"/>
        <v>#VALUE!</v>
      </c>
      <c r="AA772">
        <v>6.6</v>
      </c>
      <c r="AB772" s="150" t="e">
        <f t="shared" si="151"/>
        <v>#VALUE!</v>
      </c>
      <c r="AC772">
        <v>6.6</v>
      </c>
      <c r="AD772" s="150" t="e">
        <f t="shared" si="152"/>
        <v>#VALUE!</v>
      </c>
      <c r="AE772">
        <v>6.6</v>
      </c>
    </row>
    <row r="773" spans="12:31" ht="15" x14ac:dyDescent="0.2">
      <c r="L773" s="150" t="e">
        <f t="shared" si="143"/>
        <v>#VALUE!</v>
      </c>
      <c r="M773">
        <v>6.61</v>
      </c>
      <c r="N773" s="150" t="e">
        <f t="shared" si="144"/>
        <v>#VALUE!</v>
      </c>
      <c r="O773">
        <v>6.61</v>
      </c>
      <c r="P773" s="150" t="e">
        <f t="shared" si="145"/>
        <v>#VALUE!</v>
      </c>
      <c r="Q773">
        <v>6.61</v>
      </c>
      <c r="R773" s="150" t="e">
        <f t="shared" si="146"/>
        <v>#VALUE!</v>
      </c>
      <c r="S773">
        <v>6.61</v>
      </c>
      <c r="T773" s="150" t="e">
        <f t="shared" si="147"/>
        <v>#VALUE!</v>
      </c>
      <c r="U773">
        <v>6.61</v>
      </c>
      <c r="V773" s="150" t="e">
        <f t="shared" si="148"/>
        <v>#VALUE!</v>
      </c>
      <c r="W773">
        <v>6.61</v>
      </c>
      <c r="X773" s="153" t="e">
        <f t="shared" si="149"/>
        <v>#VALUE!</v>
      </c>
      <c r="Y773">
        <v>6.61</v>
      </c>
      <c r="Z773" s="150" t="e">
        <f t="shared" si="150"/>
        <v>#VALUE!</v>
      </c>
      <c r="AA773">
        <v>6.61</v>
      </c>
      <c r="AB773" s="150" t="e">
        <f t="shared" si="151"/>
        <v>#VALUE!</v>
      </c>
      <c r="AC773">
        <v>6.61</v>
      </c>
      <c r="AD773" s="150" t="e">
        <f t="shared" si="152"/>
        <v>#VALUE!</v>
      </c>
      <c r="AE773">
        <v>6.61</v>
      </c>
    </row>
    <row r="774" spans="12:31" ht="15" x14ac:dyDescent="0.2">
      <c r="L774" s="150" t="e">
        <f t="shared" si="143"/>
        <v>#VALUE!</v>
      </c>
      <c r="M774">
        <v>6.62</v>
      </c>
      <c r="N774" s="150" t="e">
        <f t="shared" si="144"/>
        <v>#VALUE!</v>
      </c>
      <c r="O774">
        <v>6.62</v>
      </c>
      <c r="P774" s="150" t="e">
        <f t="shared" si="145"/>
        <v>#VALUE!</v>
      </c>
      <c r="Q774">
        <v>6.62</v>
      </c>
      <c r="R774" s="150" t="e">
        <f t="shared" si="146"/>
        <v>#VALUE!</v>
      </c>
      <c r="S774">
        <v>6.62</v>
      </c>
      <c r="T774" s="150" t="e">
        <f t="shared" si="147"/>
        <v>#VALUE!</v>
      </c>
      <c r="U774">
        <v>6.62</v>
      </c>
      <c r="V774" s="150" t="e">
        <f t="shared" si="148"/>
        <v>#VALUE!</v>
      </c>
      <c r="W774">
        <v>6.62</v>
      </c>
      <c r="X774" s="153" t="e">
        <f t="shared" si="149"/>
        <v>#VALUE!</v>
      </c>
      <c r="Y774">
        <v>6.62</v>
      </c>
      <c r="Z774" s="150" t="e">
        <f t="shared" si="150"/>
        <v>#VALUE!</v>
      </c>
      <c r="AA774">
        <v>6.62</v>
      </c>
      <c r="AB774" s="150" t="e">
        <f t="shared" si="151"/>
        <v>#VALUE!</v>
      </c>
      <c r="AC774">
        <v>6.62</v>
      </c>
      <c r="AD774" s="150" t="e">
        <f t="shared" si="152"/>
        <v>#VALUE!</v>
      </c>
      <c r="AE774">
        <v>6.62</v>
      </c>
    </row>
    <row r="775" spans="12:31" ht="15" x14ac:dyDescent="0.2">
      <c r="L775" s="150" t="e">
        <f t="shared" si="143"/>
        <v>#VALUE!</v>
      </c>
      <c r="M775">
        <v>6.63</v>
      </c>
      <c r="N775" s="150" t="e">
        <f t="shared" si="144"/>
        <v>#VALUE!</v>
      </c>
      <c r="O775">
        <v>6.63</v>
      </c>
      <c r="P775" s="150" t="e">
        <f t="shared" si="145"/>
        <v>#VALUE!</v>
      </c>
      <c r="Q775">
        <v>6.63</v>
      </c>
      <c r="R775" s="150" t="e">
        <f t="shared" si="146"/>
        <v>#VALUE!</v>
      </c>
      <c r="S775">
        <v>6.63</v>
      </c>
      <c r="T775" s="150" t="e">
        <f t="shared" si="147"/>
        <v>#VALUE!</v>
      </c>
      <c r="U775">
        <v>6.63</v>
      </c>
      <c r="V775" s="150" t="e">
        <f t="shared" si="148"/>
        <v>#VALUE!</v>
      </c>
      <c r="W775">
        <v>6.63</v>
      </c>
      <c r="X775" s="153" t="e">
        <f t="shared" si="149"/>
        <v>#VALUE!</v>
      </c>
      <c r="Y775">
        <v>6.63</v>
      </c>
      <c r="Z775" s="150" t="e">
        <f t="shared" si="150"/>
        <v>#VALUE!</v>
      </c>
      <c r="AA775">
        <v>6.63</v>
      </c>
      <c r="AB775" s="150" t="e">
        <f t="shared" si="151"/>
        <v>#VALUE!</v>
      </c>
      <c r="AC775">
        <v>6.63</v>
      </c>
      <c r="AD775" s="150" t="e">
        <f t="shared" si="152"/>
        <v>#VALUE!</v>
      </c>
      <c r="AE775">
        <v>6.63</v>
      </c>
    </row>
    <row r="776" spans="12:31" ht="15" x14ac:dyDescent="0.2">
      <c r="L776" s="150" t="e">
        <f t="shared" si="143"/>
        <v>#VALUE!</v>
      </c>
      <c r="M776">
        <v>6.64</v>
      </c>
      <c r="N776" s="150" t="e">
        <f t="shared" si="144"/>
        <v>#VALUE!</v>
      </c>
      <c r="O776">
        <v>6.64</v>
      </c>
      <c r="P776" s="150" t="e">
        <f t="shared" si="145"/>
        <v>#VALUE!</v>
      </c>
      <c r="Q776">
        <v>6.64</v>
      </c>
      <c r="R776" s="150" t="e">
        <f t="shared" si="146"/>
        <v>#VALUE!</v>
      </c>
      <c r="S776">
        <v>6.64</v>
      </c>
      <c r="T776" s="150" t="e">
        <f t="shared" si="147"/>
        <v>#VALUE!</v>
      </c>
      <c r="U776">
        <v>6.64</v>
      </c>
      <c r="V776" s="150" t="e">
        <f t="shared" si="148"/>
        <v>#VALUE!</v>
      </c>
      <c r="W776">
        <v>6.64</v>
      </c>
      <c r="X776" s="153" t="e">
        <f t="shared" si="149"/>
        <v>#VALUE!</v>
      </c>
      <c r="Y776">
        <v>6.64</v>
      </c>
      <c r="Z776" s="150" t="e">
        <f t="shared" si="150"/>
        <v>#VALUE!</v>
      </c>
      <c r="AA776">
        <v>6.64</v>
      </c>
      <c r="AB776" s="150" t="e">
        <f t="shared" si="151"/>
        <v>#VALUE!</v>
      </c>
      <c r="AC776">
        <v>6.64</v>
      </c>
      <c r="AD776" s="150" t="e">
        <f t="shared" si="152"/>
        <v>#VALUE!</v>
      </c>
      <c r="AE776">
        <v>6.64</v>
      </c>
    </row>
    <row r="777" spans="12:31" ht="15" x14ac:dyDescent="0.2">
      <c r="L777" s="150" t="e">
        <f t="shared" si="143"/>
        <v>#VALUE!</v>
      </c>
      <c r="M777">
        <v>6.65</v>
      </c>
      <c r="N777" s="150" t="e">
        <f t="shared" si="144"/>
        <v>#VALUE!</v>
      </c>
      <c r="O777">
        <v>6.65</v>
      </c>
      <c r="P777" s="150" t="e">
        <f t="shared" si="145"/>
        <v>#VALUE!</v>
      </c>
      <c r="Q777">
        <v>6.65</v>
      </c>
      <c r="R777" s="150" t="e">
        <f t="shared" si="146"/>
        <v>#VALUE!</v>
      </c>
      <c r="S777">
        <v>6.65</v>
      </c>
      <c r="T777" s="150" t="e">
        <f t="shared" si="147"/>
        <v>#VALUE!</v>
      </c>
      <c r="U777">
        <v>6.65</v>
      </c>
      <c r="V777" s="150" t="e">
        <f t="shared" si="148"/>
        <v>#VALUE!</v>
      </c>
      <c r="W777">
        <v>6.65</v>
      </c>
      <c r="X777" s="153" t="e">
        <f t="shared" si="149"/>
        <v>#VALUE!</v>
      </c>
      <c r="Y777">
        <v>6.65</v>
      </c>
      <c r="Z777" s="150" t="e">
        <f t="shared" si="150"/>
        <v>#VALUE!</v>
      </c>
      <c r="AA777">
        <v>6.65</v>
      </c>
      <c r="AB777" s="150" t="e">
        <f t="shared" si="151"/>
        <v>#VALUE!</v>
      </c>
      <c r="AC777">
        <v>6.65</v>
      </c>
      <c r="AD777" s="150" t="e">
        <f t="shared" si="152"/>
        <v>#VALUE!</v>
      </c>
      <c r="AE777">
        <v>6.65</v>
      </c>
    </row>
    <row r="778" spans="12:31" ht="15" x14ac:dyDescent="0.2">
      <c r="L778" s="150" t="e">
        <f t="shared" si="143"/>
        <v>#VALUE!</v>
      </c>
      <c r="M778">
        <v>6.66</v>
      </c>
      <c r="N778" s="150" t="e">
        <f t="shared" si="144"/>
        <v>#VALUE!</v>
      </c>
      <c r="O778">
        <v>6.66</v>
      </c>
      <c r="P778" s="150" t="e">
        <f t="shared" si="145"/>
        <v>#VALUE!</v>
      </c>
      <c r="Q778">
        <v>6.66</v>
      </c>
      <c r="R778" s="150" t="e">
        <f t="shared" si="146"/>
        <v>#VALUE!</v>
      </c>
      <c r="S778">
        <v>6.66</v>
      </c>
      <c r="T778" s="150" t="e">
        <f t="shared" si="147"/>
        <v>#VALUE!</v>
      </c>
      <c r="U778">
        <v>6.66</v>
      </c>
      <c r="V778" s="150" t="e">
        <f t="shared" si="148"/>
        <v>#VALUE!</v>
      </c>
      <c r="W778">
        <v>6.66</v>
      </c>
      <c r="X778" s="153" t="e">
        <f t="shared" si="149"/>
        <v>#VALUE!</v>
      </c>
      <c r="Y778">
        <v>6.66</v>
      </c>
      <c r="Z778" s="150" t="e">
        <f t="shared" si="150"/>
        <v>#VALUE!</v>
      </c>
      <c r="AA778">
        <v>6.66</v>
      </c>
      <c r="AB778" s="150" t="e">
        <f t="shared" si="151"/>
        <v>#VALUE!</v>
      </c>
      <c r="AC778">
        <v>6.66</v>
      </c>
      <c r="AD778" s="150" t="e">
        <f t="shared" si="152"/>
        <v>#VALUE!</v>
      </c>
      <c r="AE778">
        <v>6.66</v>
      </c>
    </row>
    <row r="779" spans="12:31" ht="15" x14ac:dyDescent="0.2">
      <c r="L779" s="150" t="e">
        <f t="shared" si="143"/>
        <v>#VALUE!</v>
      </c>
      <c r="M779">
        <v>6.67</v>
      </c>
      <c r="N779" s="150" t="e">
        <f t="shared" si="144"/>
        <v>#VALUE!</v>
      </c>
      <c r="O779">
        <v>6.67</v>
      </c>
      <c r="P779" s="150" t="e">
        <f t="shared" si="145"/>
        <v>#VALUE!</v>
      </c>
      <c r="Q779">
        <v>6.67</v>
      </c>
      <c r="R779" s="150" t="e">
        <f t="shared" si="146"/>
        <v>#VALUE!</v>
      </c>
      <c r="S779">
        <v>6.67</v>
      </c>
      <c r="T779" s="150" t="e">
        <f t="shared" si="147"/>
        <v>#VALUE!</v>
      </c>
      <c r="U779">
        <v>6.67</v>
      </c>
      <c r="V779" s="150" t="e">
        <f t="shared" si="148"/>
        <v>#VALUE!</v>
      </c>
      <c r="W779">
        <v>6.67</v>
      </c>
      <c r="X779" s="153" t="e">
        <f t="shared" si="149"/>
        <v>#VALUE!</v>
      </c>
      <c r="Y779">
        <v>6.67</v>
      </c>
      <c r="Z779" s="150" t="e">
        <f t="shared" si="150"/>
        <v>#VALUE!</v>
      </c>
      <c r="AA779">
        <v>6.67</v>
      </c>
      <c r="AB779" s="150" t="e">
        <f t="shared" si="151"/>
        <v>#VALUE!</v>
      </c>
      <c r="AC779">
        <v>6.67</v>
      </c>
      <c r="AD779" s="150" t="e">
        <f t="shared" si="152"/>
        <v>#VALUE!</v>
      </c>
      <c r="AE779">
        <v>6.67</v>
      </c>
    </row>
    <row r="780" spans="12:31" ht="15" x14ac:dyDescent="0.2">
      <c r="L780" s="150" t="e">
        <f t="shared" si="143"/>
        <v>#VALUE!</v>
      </c>
      <c r="M780">
        <v>6.68</v>
      </c>
      <c r="N780" s="150" t="e">
        <f t="shared" si="144"/>
        <v>#VALUE!</v>
      </c>
      <c r="O780">
        <v>6.68</v>
      </c>
      <c r="P780" s="150" t="e">
        <f t="shared" si="145"/>
        <v>#VALUE!</v>
      </c>
      <c r="Q780">
        <v>6.68</v>
      </c>
      <c r="R780" s="150" t="e">
        <f t="shared" si="146"/>
        <v>#VALUE!</v>
      </c>
      <c r="S780">
        <v>6.68</v>
      </c>
      <c r="T780" s="150" t="e">
        <f t="shared" si="147"/>
        <v>#VALUE!</v>
      </c>
      <c r="U780">
        <v>6.68</v>
      </c>
      <c r="V780" s="150" t="e">
        <f t="shared" si="148"/>
        <v>#VALUE!</v>
      </c>
      <c r="W780">
        <v>6.68</v>
      </c>
      <c r="X780" s="153" t="e">
        <f t="shared" si="149"/>
        <v>#VALUE!</v>
      </c>
      <c r="Y780">
        <v>6.68</v>
      </c>
      <c r="Z780" s="150" t="e">
        <f t="shared" si="150"/>
        <v>#VALUE!</v>
      </c>
      <c r="AA780">
        <v>6.68</v>
      </c>
      <c r="AB780" s="150" t="e">
        <f t="shared" si="151"/>
        <v>#VALUE!</v>
      </c>
      <c r="AC780">
        <v>6.68</v>
      </c>
      <c r="AD780" s="150" t="e">
        <f t="shared" si="152"/>
        <v>#VALUE!</v>
      </c>
      <c r="AE780">
        <v>6.68</v>
      </c>
    </row>
    <row r="781" spans="12:31" ht="15" x14ac:dyDescent="0.2">
      <c r="L781" s="150" t="e">
        <f t="shared" si="143"/>
        <v>#VALUE!</v>
      </c>
      <c r="M781">
        <v>6.69</v>
      </c>
      <c r="N781" s="150" t="e">
        <f t="shared" si="144"/>
        <v>#VALUE!</v>
      </c>
      <c r="O781">
        <v>6.69</v>
      </c>
      <c r="P781" s="150" t="e">
        <f t="shared" si="145"/>
        <v>#VALUE!</v>
      </c>
      <c r="Q781">
        <v>6.69</v>
      </c>
      <c r="R781" s="150" t="e">
        <f t="shared" si="146"/>
        <v>#VALUE!</v>
      </c>
      <c r="S781">
        <v>6.69</v>
      </c>
      <c r="T781" s="150" t="e">
        <f t="shared" si="147"/>
        <v>#VALUE!</v>
      </c>
      <c r="U781">
        <v>6.69</v>
      </c>
      <c r="V781" s="150" t="e">
        <f t="shared" si="148"/>
        <v>#VALUE!</v>
      </c>
      <c r="W781">
        <v>6.69</v>
      </c>
      <c r="X781" s="153" t="e">
        <f t="shared" si="149"/>
        <v>#VALUE!</v>
      </c>
      <c r="Y781">
        <v>6.69</v>
      </c>
      <c r="Z781" s="150" t="e">
        <f t="shared" si="150"/>
        <v>#VALUE!</v>
      </c>
      <c r="AA781">
        <v>6.69</v>
      </c>
      <c r="AB781" s="150" t="e">
        <f t="shared" si="151"/>
        <v>#VALUE!</v>
      </c>
      <c r="AC781">
        <v>6.69</v>
      </c>
      <c r="AD781" s="150" t="e">
        <f t="shared" si="152"/>
        <v>#VALUE!</v>
      </c>
      <c r="AE781">
        <v>6.69</v>
      </c>
    </row>
    <row r="782" spans="12:31" ht="15" x14ac:dyDescent="0.2">
      <c r="L782" s="150" t="e">
        <f t="shared" si="143"/>
        <v>#VALUE!</v>
      </c>
      <c r="M782">
        <v>6.7</v>
      </c>
      <c r="N782" s="150" t="e">
        <f t="shared" si="144"/>
        <v>#VALUE!</v>
      </c>
      <c r="O782">
        <v>6.7</v>
      </c>
      <c r="P782" s="150" t="e">
        <f t="shared" si="145"/>
        <v>#VALUE!</v>
      </c>
      <c r="Q782">
        <v>6.7</v>
      </c>
      <c r="R782" s="150" t="e">
        <f t="shared" si="146"/>
        <v>#VALUE!</v>
      </c>
      <c r="S782">
        <v>6.7</v>
      </c>
      <c r="T782" s="150" t="e">
        <f t="shared" si="147"/>
        <v>#VALUE!</v>
      </c>
      <c r="U782">
        <v>6.7</v>
      </c>
      <c r="V782" s="150" t="e">
        <f t="shared" si="148"/>
        <v>#VALUE!</v>
      </c>
      <c r="W782">
        <v>6.7</v>
      </c>
      <c r="X782" s="153" t="e">
        <f t="shared" si="149"/>
        <v>#VALUE!</v>
      </c>
      <c r="Y782">
        <v>6.7</v>
      </c>
      <c r="Z782" s="150" t="e">
        <f t="shared" si="150"/>
        <v>#VALUE!</v>
      </c>
      <c r="AA782">
        <v>6.7</v>
      </c>
      <c r="AB782" s="150" t="e">
        <f t="shared" si="151"/>
        <v>#VALUE!</v>
      </c>
      <c r="AC782">
        <v>6.7</v>
      </c>
      <c r="AD782" s="150" t="e">
        <f t="shared" si="152"/>
        <v>#VALUE!</v>
      </c>
      <c r="AE782">
        <v>6.7</v>
      </c>
    </row>
    <row r="783" spans="12:31" ht="15" x14ac:dyDescent="0.2">
      <c r="L783" s="150" t="e">
        <f t="shared" si="143"/>
        <v>#VALUE!</v>
      </c>
      <c r="M783">
        <v>6.71</v>
      </c>
      <c r="N783" s="150" t="e">
        <f t="shared" si="144"/>
        <v>#VALUE!</v>
      </c>
      <c r="O783">
        <v>6.71</v>
      </c>
      <c r="P783" s="150" t="e">
        <f t="shared" si="145"/>
        <v>#VALUE!</v>
      </c>
      <c r="Q783">
        <v>6.71</v>
      </c>
      <c r="R783" s="150" t="e">
        <f t="shared" si="146"/>
        <v>#VALUE!</v>
      </c>
      <c r="S783">
        <v>6.71</v>
      </c>
      <c r="T783" s="150" t="e">
        <f t="shared" si="147"/>
        <v>#VALUE!</v>
      </c>
      <c r="U783">
        <v>6.71</v>
      </c>
      <c r="V783" s="150" t="e">
        <f t="shared" si="148"/>
        <v>#VALUE!</v>
      </c>
      <c r="W783">
        <v>6.71</v>
      </c>
      <c r="X783" s="153" t="e">
        <f t="shared" si="149"/>
        <v>#VALUE!</v>
      </c>
      <c r="Y783">
        <v>6.71</v>
      </c>
      <c r="Z783" s="150" t="e">
        <f t="shared" si="150"/>
        <v>#VALUE!</v>
      </c>
      <c r="AA783">
        <v>6.71</v>
      </c>
      <c r="AB783" s="150" t="e">
        <f t="shared" si="151"/>
        <v>#VALUE!</v>
      </c>
      <c r="AC783">
        <v>6.71</v>
      </c>
      <c r="AD783" s="150" t="e">
        <f t="shared" si="152"/>
        <v>#VALUE!</v>
      </c>
      <c r="AE783">
        <v>6.71</v>
      </c>
    </row>
    <row r="784" spans="12:31" ht="15" x14ac:dyDescent="0.2">
      <c r="L784" s="150" t="e">
        <f t="shared" si="143"/>
        <v>#VALUE!</v>
      </c>
      <c r="M784">
        <v>6.72</v>
      </c>
      <c r="N784" s="150" t="e">
        <f t="shared" si="144"/>
        <v>#VALUE!</v>
      </c>
      <c r="O784">
        <v>6.72</v>
      </c>
      <c r="P784" s="150" t="e">
        <f t="shared" si="145"/>
        <v>#VALUE!</v>
      </c>
      <c r="Q784">
        <v>6.72</v>
      </c>
      <c r="R784" s="150" t="e">
        <f t="shared" si="146"/>
        <v>#VALUE!</v>
      </c>
      <c r="S784">
        <v>6.72</v>
      </c>
      <c r="T784" s="150" t="e">
        <f t="shared" si="147"/>
        <v>#VALUE!</v>
      </c>
      <c r="U784">
        <v>6.72</v>
      </c>
      <c r="V784" s="150" t="e">
        <f t="shared" si="148"/>
        <v>#VALUE!</v>
      </c>
      <c r="W784">
        <v>6.72</v>
      </c>
      <c r="X784" s="153" t="e">
        <f t="shared" si="149"/>
        <v>#VALUE!</v>
      </c>
      <c r="Y784">
        <v>6.72</v>
      </c>
      <c r="Z784" s="150" t="e">
        <f t="shared" si="150"/>
        <v>#VALUE!</v>
      </c>
      <c r="AA784">
        <v>6.72</v>
      </c>
      <c r="AB784" s="150" t="e">
        <f t="shared" si="151"/>
        <v>#VALUE!</v>
      </c>
      <c r="AC784">
        <v>6.72</v>
      </c>
      <c r="AD784" s="150" t="e">
        <f t="shared" si="152"/>
        <v>#VALUE!</v>
      </c>
      <c r="AE784">
        <v>6.72</v>
      </c>
    </row>
    <row r="785" spans="12:31" ht="15" x14ac:dyDescent="0.2">
      <c r="L785" s="150" t="e">
        <f t="shared" si="143"/>
        <v>#VALUE!</v>
      </c>
      <c r="M785">
        <v>6.73</v>
      </c>
      <c r="N785" s="150" t="e">
        <f t="shared" si="144"/>
        <v>#VALUE!</v>
      </c>
      <c r="O785">
        <v>6.73</v>
      </c>
      <c r="P785" s="150" t="e">
        <f t="shared" si="145"/>
        <v>#VALUE!</v>
      </c>
      <c r="Q785">
        <v>6.73</v>
      </c>
      <c r="R785" s="150" t="e">
        <f t="shared" si="146"/>
        <v>#VALUE!</v>
      </c>
      <c r="S785">
        <v>6.73</v>
      </c>
      <c r="T785" s="150" t="e">
        <f t="shared" si="147"/>
        <v>#VALUE!</v>
      </c>
      <c r="U785">
        <v>6.73</v>
      </c>
      <c r="V785" s="150" t="e">
        <f t="shared" si="148"/>
        <v>#VALUE!</v>
      </c>
      <c r="W785">
        <v>6.73</v>
      </c>
      <c r="X785" s="153" t="e">
        <f t="shared" si="149"/>
        <v>#VALUE!</v>
      </c>
      <c r="Y785">
        <v>6.73</v>
      </c>
      <c r="Z785" s="150" t="e">
        <f t="shared" si="150"/>
        <v>#VALUE!</v>
      </c>
      <c r="AA785">
        <v>6.73</v>
      </c>
      <c r="AB785" s="150" t="e">
        <f t="shared" si="151"/>
        <v>#VALUE!</v>
      </c>
      <c r="AC785">
        <v>6.73</v>
      </c>
      <c r="AD785" s="150" t="e">
        <f t="shared" si="152"/>
        <v>#VALUE!</v>
      </c>
      <c r="AE785">
        <v>6.73</v>
      </c>
    </row>
    <row r="786" spans="12:31" ht="15" x14ac:dyDescent="0.2">
      <c r="L786" s="150" t="e">
        <f t="shared" si="143"/>
        <v>#VALUE!</v>
      </c>
      <c r="M786">
        <v>6.74</v>
      </c>
      <c r="N786" s="150" t="e">
        <f t="shared" si="144"/>
        <v>#VALUE!</v>
      </c>
      <c r="O786">
        <v>6.74</v>
      </c>
      <c r="P786" s="150" t="e">
        <f t="shared" si="145"/>
        <v>#VALUE!</v>
      </c>
      <c r="Q786">
        <v>6.74</v>
      </c>
      <c r="R786" s="150" t="e">
        <f t="shared" si="146"/>
        <v>#VALUE!</v>
      </c>
      <c r="S786">
        <v>6.74</v>
      </c>
      <c r="T786" s="150" t="e">
        <f t="shared" si="147"/>
        <v>#VALUE!</v>
      </c>
      <c r="U786">
        <v>6.74</v>
      </c>
      <c r="V786" s="150" t="e">
        <f t="shared" si="148"/>
        <v>#VALUE!</v>
      </c>
      <c r="W786">
        <v>6.74</v>
      </c>
      <c r="X786" s="153" t="e">
        <f t="shared" si="149"/>
        <v>#VALUE!</v>
      </c>
      <c r="Y786">
        <v>6.74</v>
      </c>
      <c r="Z786" s="150" t="e">
        <f t="shared" si="150"/>
        <v>#VALUE!</v>
      </c>
      <c r="AA786">
        <v>6.74</v>
      </c>
      <c r="AB786" s="150" t="e">
        <f t="shared" si="151"/>
        <v>#VALUE!</v>
      </c>
      <c r="AC786">
        <v>6.74</v>
      </c>
      <c r="AD786" s="150" t="e">
        <f t="shared" si="152"/>
        <v>#VALUE!</v>
      </c>
      <c r="AE786">
        <v>6.74</v>
      </c>
    </row>
    <row r="787" spans="12:31" ht="15" x14ac:dyDescent="0.2">
      <c r="L787" s="150" t="e">
        <f t="shared" si="143"/>
        <v>#VALUE!</v>
      </c>
      <c r="M787">
        <v>6.75</v>
      </c>
      <c r="N787" s="150" t="e">
        <f t="shared" si="144"/>
        <v>#VALUE!</v>
      </c>
      <c r="O787">
        <v>6.75</v>
      </c>
      <c r="P787" s="150" t="e">
        <f t="shared" si="145"/>
        <v>#VALUE!</v>
      </c>
      <c r="Q787">
        <v>6.75</v>
      </c>
      <c r="R787" s="150" t="e">
        <f t="shared" si="146"/>
        <v>#VALUE!</v>
      </c>
      <c r="S787">
        <v>6.75</v>
      </c>
      <c r="T787" s="150" t="e">
        <f t="shared" si="147"/>
        <v>#VALUE!</v>
      </c>
      <c r="U787">
        <v>6.75</v>
      </c>
      <c r="V787" s="150" t="e">
        <f t="shared" si="148"/>
        <v>#VALUE!</v>
      </c>
      <c r="W787">
        <v>6.75</v>
      </c>
      <c r="X787" s="153" t="e">
        <f t="shared" si="149"/>
        <v>#VALUE!</v>
      </c>
      <c r="Y787">
        <v>6.75</v>
      </c>
      <c r="Z787" s="150" t="e">
        <f t="shared" si="150"/>
        <v>#VALUE!</v>
      </c>
      <c r="AA787">
        <v>6.75</v>
      </c>
      <c r="AB787" s="150" t="e">
        <f t="shared" si="151"/>
        <v>#VALUE!</v>
      </c>
      <c r="AC787">
        <v>6.75</v>
      </c>
      <c r="AD787" s="150" t="e">
        <f t="shared" si="152"/>
        <v>#VALUE!</v>
      </c>
      <c r="AE787">
        <v>6.75</v>
      </c>
    </row>
    <row r="788" spans="12:31" ht="15" x14ac:dyDescent="0.2">
      <c r="L788" s="150" t="e">
        <f t="shared" si="143"/>
        <v>#VALUE!</v>
      </c>
      <c r="M788">
        <v>6.76</v>
      </c>
      <c r="N788" s="150" t="e">
        <f t="shared" si="144"/>
        <v>#VALUE!</v>
      </c>
      <c r="O788">
        <v>6.76</v>
      </c>
      <c r="P788" s="150" t="e">
        <f t="shared" si="145"/>
        <v>#VALUE!</v>
      </c>
      <c r="Q788">
        <v>6.76</v>
      </c>
      <c r="R788" s="150" t="e">
        <f t="shared" si="146"/>
        <v>#VALUE!</v>
      </c>
      <c r="S788">
        <v>6.76</v>
      </c>
      <c r="T788" s="150" t="e">
        <f t="shared" si="147"/>
        <v>#VALUE!</v>
      </c>
      <c r="U788">
        <v>6.76</v>
      </c>
      <c r="V788" s="150" t="e">
        <f t="shared" si="148"/>
        <v>#VALUE!</v>
      </c>
      <c r="W788">
        <v>6.76</v>
      </c>
      <c r="X788" s="153" t="e">
        <f t="shared" si="149"/>
        <v>#VALUE!</v>
      </c>
      <c r="Y788">
        <v>6.76</v>
      </c>
      <c r="Z788" s="150" t="e">
        <f t="shared" si="150"/>
        <v>#VALUE!</v>
      </c>
      <c r="AA788">
        <v>6.76</v>
      </c>
      <c r="AB788" s="150" t="e">
        <f t="shared" si="151"/>
        <v>#VALUE!</v>
      </c>
      <c r="AC788">
        <v>6.76</v>
      </c>
      <c r="AD788" s="150" t="e">
        <f t="shared" si="152"/>
        <v>#VALUE!</v>
      </c>
      <c r="AE788">
        <v>6.76</v>
      </c>
    </row>
    <row r="789" spans="12:31" ht="15" x14ac:dyDescent="0.2">
      <c r="L789" s="150" t="e">
        <f t="shared" si="143"/>
        <v>#VALUE!</v>
      </c>
      <c r="M789">
        <v>6.77</v>
      </c>
      <c r="N789" s="150" t="e">
        <f t="shared" si="144"/>
        <v>#VALUE!</v>
      </c>
      <c r="O789">
        <v>6.77</v>
      </c>
      <c r="P789" s="150" t="e">
        <f t="shared" si="145"/>
        <v>#VALUE!</v>
      </c>
      <c r="Q789">
        <v>6.77</v>
      </c>
      <c r="R789" s="150" t="e">
        <f t="shared" si="146"/>
        <v>#VALUE!</v>
      </c>
      <c r="S789">
        <v>6.77</v>
      </c>
      <c r="T789" s="150" t="e">
        <f t="shared" si="147"/>
        <v>#VALUE!</v>
      </c>
      <c r="U789">
        <v>6.77</v>
      </c>
      <c r="V789" s="150" t="e">
        <f t="shared" si="148"/>
        <v>#VALUE!</v>
      </c>
      <c r="W789">
        <v>6.77</v>
      </c>
      <c r="X789" s="153" t="e">
        <f t="shared" si="149"/>
        <v>#VALUE!</v>
      </c>
      <c r="Y789">
        <v>6.77</v>
      </c>
      <c r="Z789" s="150" t="e">
        <f t="shared" si="150"/>
        <v>#VALUE!</v>
      </c>
      <c r="AA789">
        <v>6.77</v>
      </c>
      <c r="AB789" s="150" t="e">
        <f t="shared" si="151"/>
        <v>#VALUE!</v>
      </c>
      <c r="AC789">
        <v>6.77</v>
      </c>
      <c r="AD789" s="150" t="e">
        <f t="shared" si="152"/>
        <v>#VALUE!</v>
      </c>
      <c r="AE789">
        <v>6.77</v>
      </c>
    </row>
    <row r="790" spans="12:31" ht="15" x14ac:dyDescent="0.2">
      <c r="L790" s="150" t="e">
        <f t="shared" si="143"/>
        <v>#VALUE!</v>
      </c>
      <c r="M790">
        <v>6.78</v>
      </c>
      <c r="N790" s="150" t="e">
        <f t="shared" si="144"/>
        <v>#VALUE!</v>
      </c>
      <c r="O790">
        <v>6.78</v>
      </c>
      <c r="P790" s="150" t="e">
        <f t="shared" si="145"/>
        <v>#VALUE!</v>
      </c>
      <c r="Q790">
        <v>6.78</v>
      </c>
      <c r="R790" s="150" t="e">
        <f t="shared" si="146"/>
        <v>#VALUE!</v>
      </c>
      <c r="S790">
        <v>6.78</v>
      </c>
      <c r="T790" s="150" t="e">
        <f t="shared" si="147"/>
        <v>#VALUE!</v>
      </c>
      <c r="U790">
        <v>6.78</v>
      </c>
      <c r="V790" s="150" t="e">
        <f t="shared" si="148"/>
        <v>#VALUE!</v>
      </c>
      <c r="W790">
        <v>6.78</v>
      </c>
      <c r="X790" s="153" t="e">
        <f t="shared" si="149"/>
        <v>#VALUE!</v>
      </c>
      <c r="Y790">
        <v>6.78</v>
      </c>
      <c r="Z790" s="150" t="e">
        <f t="shared" si="150"/>
        <v>#VALUE!</v>
      </c>
      <c r="AA790">
        <v>6.78</v>
      </c>
      <c r="AB790" s="150" t="e">
        <f t="shared" si="151"/>
        <v>#VALUE!</v>
      </c>
      <c r="AC790">
        <v>6.78</v>
      </c>
      <c r="AD790" s="150" t="e">
        <f t="shared" si="152"/>
        <v>#VALUE!</v>
      </c>
      <c r="AE790">
        <v>6.78</v>
      </c>
    </row>
    <row r="791" spans="12:31" ht="15" x14ac:dyDescent="0.2">
      <c r="L791" s="150" t="e">
        <f t="shared" si="143"/>
        <v>#VALUE!</v>
      </c>
      <c r="M791">
        <v>6.79</v>
      </c>
      <c r="N791" s="150" t="e">
        <f t="shared" si="144"/>
        <v>#VALUE!</v>
      </c>
      <c r="O791">
        <v>6.79</v>
      </c>
      <c r="P791" s="150" t="e">
        <f t="shared" si="145"/>
        <v>#VALUE!</v>
      </c>
      <c r="Q791">
        <v>6.79</v>
      </c>
      <c r="R791" s="150" t="e">
        <f t="shared" si="146"/>
        <v>#VALUE!</v>
      </c>
      <c r="S791">
        <v>6.79</v>
      </c>
      <c r="T791" s="150" t="e">
        <f t="shared" si="147"/>
        <v>#VALUE!</v>
      </c>
      <c r="U791">
        <v>6.79</v>
      </c>
      <c r="V791" s="150" t="e">
        <f t="shared" si="148"/>
        <v>#VALUE!</v>
      </c>
      <c r="W791">
        <v>6.79</v>
      </c>
      <c r="X791" s="153" t="e">
        <f t="shared" si="149"/>
        <v>#VALUE!</v>
      </c>
      <c r="Y791">
        <v>6.79</v>
      </c>
      <c r="Z791" s="150" t="e">
        <f t="shared" si="150"/>
        <v>#VALUE!</v>
      </c>
      <c r="AA791">
        <v>6.79</v>
      </c>
      <c r="AB791" s="150" t="e">
        <f t="shared" si="151"/>
        <v>#VALUE!</v>
      </c>
      <c r="AC791">
        <v>6.79</v>
      </c>
      <c r="AD791" s="150" t="e">
        <f t="shared" si="152"/>
        <v>#VALUE!</v>
      </c>
      <c r="AE791">
        <v>6.79</v>
      </c>
    </row>
    <row r="792" spans="12:31" ht="15" x14ac:dyDescent="0.2">
      <c r="L792" s="150" t="e">
        <f t="shared" si="143"/>
        <v>#VALUE!</v>
      </c>
      <c r="M792">
        <v>6.8</v>
      </c>
      <c r="N792" s="150" t="e">
        <f t="shared" si="144"/>
        <v>#VALUE!</v>
      </c>
      <c r="O792">
        <v>6.8</v>
      </c>
      <c r="P792" s="150" t="e">
        <f t="shared" si="145"/>
        <v>#VALUE!</v>
      </c>
      <c r="Q792">
        <v>6.8</v>
      </c>
      <c r="R792" s="150" t="e">
        <f t="shared" si="146"/>
        <v>#VALUE!</v>
      </c>
      <c r="S792">
        <v>6.8</v>
      </c>
      <c r="T792" s="150" t="e">
        <f t="shared" si="147"/>
        <v>#VALUE!</v>
      </c>
      <c r="U792">
        <v>6.8</v>
      </c>
      <c r="V792" s="150" t="e">
        <f t="shared" si="148"/>
        <v>#VALUE!</v>
      </c>
      <c r="W792">
        <v>6.8</v>
      </c>
      <c r="X792" s="153" t="e">
        <f t="shared" si="149"/>
        <v>#VALUE!</v>
      </c>
      <c r="Y792">
        <v>6.8</v>
      </c>
      <c r="Z792" s="150" t="e">
        <f t="shared" si="150"/>
        <v>#VALUE!</v>
      </c>
      <c r="AA792">
        <v>6.8</v>
      </c>
      <c r="AB792" s="150" t="e">
        <f t="shared" si="151"/>
        <v>#VALUE!</v>
      </c>
      <c r="AC792">
        <v>6.8</v>
      </c>
      <c r="AD792" s="150" t="e">
        <f t="shared" si="152"/>
        <v>#VALUE!</v>
      </c>
      <c r="AE792">
        <v>6.8</v>
      </c>
    </row>
    <row r="793" spans="12:31" ht="15" x14ac:dyDescent="0.2">
      <c r="L793" s="150" t="e">
        <f t="shared" si="143"/>
        <v>#VALUE!</v>
      </c>
      <c r="M793">
        <v>6.81</v>
      </c>
      <c r="N793" s="150" t="e">
        <f t="shared" si="144"/>
        <v>#VALUE!</v>
      </c>
      <c r="O793">
        <v>6.81</v>
      </c>
      <c r="P793" s="150" t="e">
        <f t="shared" si="145"/>
        <v>#VALUE!</v>
      </c>
      <c r="Q793">
        <v>6.81</v>
      </c>
      <c r="R793" s="150" t="e">
        <f t="shared" si="146"/>
        <v>#VALUE!</v>
      </c>
      <c r="S793">
        <v>6.81</v>
      </c>
      <c r="T793" s="150" t="e">
        <f t="shared" si="147"/>
        <v>#VALUE!</v>
      </c>
      <c r="U793">
        <v>6.81</v>
      </c>
      <c r="V793" s="150" t="e">
        <f t="shared" si="148"/>
        <v>#VALUE!</v>
      </c>
      <c r="W793">
        <v>6.81</v>
      </c>
      <c r="X793" s="153" t="e">
        <f t="shared" si="149"/>
        <v>#VALUE!</v>
      </c>
      <c r="Y793">
        <v>6.81</v>
      </c>
      <c r="Z793" s="150" t="e">
        <f t="shared" si="150"/>
        <v>#VALUE!</v>
      </c>
      <c r="AA793">
        <v>6.81</v>
      </c>
      <c r="AB793" s="150" t="e">
        <f t="shared" si="151"/>
        <v>#VALUE!</v>
      </c>
      <c r="AC793">
        <v>6.81</v>
      </c>
      <c r="AD793" s="150" t="e">
        <f t="shared" si="152"/>
        <v>#VALUE!</v>
      </c>
      <c r="AE793">
        <v>6.81</v>
      </c>
    </row>
    <row r="794" spans="12:31" ht="15" x14ac:dyDescent="0.2">
      <c r="L794" s="150" t="e">
        <f t="shared" si="143"/>
        <v>#VALUE!</v>
      </c>
      <c r="M794">
        <v>6.82</v>
      </c>
      <c r="N794" s="150" t="e">
        <f t="shared" si="144"/>
        <v>#VALUE!</v>
      </c>
      <c r="O794">
        <v>6.82</v>
      </c>
      <c r="P794" s="150" t="e">
        <f t="shared" si="145"/>
        <v>#VALUE!</v>
      </c>
      <c r="Q794">
        <v>6.82</v>
      </c>
      <c r="R794" s="150" t="e">
        <f t="shared" si="146"/>
        <v>#VALUE!</v>
      </c>
      <c r="S794">
        <v>6.82</v>
      </c>
      <c r="T794" s="150" t="e">
        <f t="shared" si="147"/>
        <v>#VALUE!</v>
      </c>
      <c r="U794">
        <v>6.82</v>
      </c>
      <c r="V794" s="150" t="e">
        <f t="shared" si="148"/>
        <v>#VALUE!</v>
      </c>
      <c r="W794">
        <v>6.82</v>
      </c>
      <c r="X794" s="153" t="e">
        <f t="shared" si="149"/>
        <v>#VALUE!</v>
      </c>
      <c r="Y794">
        <v>6.82</v>
      </c>
      <c r="Z794" s="150" t="e">
        <f t="shared" si="150"/>
        <v>#VALUE!</v>
      </c>
      <c r="AA794">
        <v>6.82</v>
      </c>
      <c r="AB794" s="150" t="e">
        <f t="shared" si="151"/>
        <v>#VALUE!</v>
      </c>
      <c r="AC794">
        <v>6.82</v>
      </c>
      <c r="AD794" s="150" t="e">
        <f t="shared" si="152"/>
        <v>#VALUE!</v>
      </c>
      <c r="AE794">
        <v>6.82</v>
      </c>
    </row>
    <row r="795" spans="12:31" ht="15" x14ac:dyDescent="0.2">
      <c r="L795" s="150" t="e">
        <f t="shared" si="143"/>
        <v>#VALUE!</v>
      </c>
      <c r="M795">
        <v>6.83</v>
      </c>
      <c r="N795" s="150" t="e">
        <f t="shared" si="144"/>
        <v>#VALUE!</v>
      </c>
      <c r="O795">
        <v>6.83</v>
      </c>
      <c r="P795" s="150" t="e">
        <f t="shared" si="145"/>
        <v>#VALUE!</v>
      </c>
      <c r="Q795">
        <v>6.83</v>
      </c>
      <c r="R795" s="150" t="e">
        <f t="shared" si="146"/>
        <v>#VALUE!</v>
      </c>
      <c r="S795">
        <v>6.83</v>
      </c>
      <c r="T795" s="150" t="e">
        <f t="shared" si="147"/>
        <v>#VALUE!</v>
      </c>
      <c r="U795">
        <v>6.83</v>
      </c>
      <c r="V795" s="150" t="e">
        <f t="shared" si="148"/>
        <v>#VALUE!</v>
      </c>
      <c r="W795">
        <v>6.83</v>
      </c>
      <c r="X795" s="153" t="e">
        <f t="shared" si="149"/>
        <v>#VALUE!</v>
      </c>
      <c r="Y795">
        <v>6.83</v>
      </c>
      <c r="Z795" s="150" t="e">
        <f t="shared" si="150"/>
        <v>#VALUE!</v>
      </c>
      <c r="AA795">
        <v>6.83</v>
      </c>
      <c r="AB795" s="150" t="e">
        <f t="shared" si="151"/>
        <v>#VALUE!</v>
      </c>
      <c r="AC795">
        <v>6.83</v>
      </c>
      <c r="AD795" s="150" t="e">
        <f t="shared" si="152"/>
        <v>#VALUE!</v>
      </c>
      <c r="AE795">
        <v>6.83</v>
      </c>
    </row>
    <row r="796" spans="12:31" ht="15" x14ac:dyDescent="0.2">
      <c r="L796" s="150" t="e">
        <f t="shared" si="143"/>
        <v>#VALUE!</v>
      </c>
      <c r="M796">
        <v>6.84</v>
      </c>
      <c r="N796" s="150" t="e">
        <f t="shared" si="144"/>
        <v>#VALUE!</v>
      </c>
      <c r="O796">
        <v>6.84</v>
      </c>
      <c r="P796" s="150" t="e">
        <f t="shared" si="145"/>
        <v>#VALUE!</v>
      </c>
      <c r="Q796">
        <v>6.84</v>
      </c>
      <c r="R796" s="150" t="e">
        <f t="shared" si="146"/>
        <v>#VALUE!</v>
      </c>
      <c r="S796">
        <v>6.84</v>
      </c>
      <c r="T796" s="150" t="e">
        <f t="shared" si="147"/>
        <v>#VALUE!</v>
      </c>
      <c r="U796">
        <v>6.84</v>
      </c>
      <c r="V796" s="150" t="e">
        <f t="shared" si="148"/>
        <v>#VALUE!</v>
      </c>
      <c r="W796">
        <v>6.84</v>
      </c>
      <c r="X796" s="153" t="e">
        <f t="shared" si="149"/>
        <v>#VALUE!</v>
      </c>
      <c r="Y796">
        <v>6.84</v>
      </c>
      <c r="Z796" s="150" t="e">
        <f t="shared" si="150"/>
        <v>#VALUE!</v>
      </c>
      <c r="AA796">
        <v>6.84</v>
      </c>
      <c r="AB796" s="150" t="e">
        <f t="shared" si="151"/>
        <v>#VALUE!</v>
      </c>
      <c r="AC796">
        <v>6.84</v>
      </c>
      <c r="AD796" s="150" t="e">
        <f t="shared" si="152"/>
        <v>#VALUE!</v>
      </c>
      <c r="AE796">
        <v>6.84</v>
      </c>
    </row>
    <row r="797" spans="12:31" ht="15" x14ac:dyDescent="0.2">
      <c r="L797" s="150" t="e">
        <f t="shared" si="143"/>
        <v>#VALUE!</v>
      </c>
      <c r="M797">
        <v>6.85</v>
      </c>
      <c r="N797" s="150" t="e">
        <f t="shared" si="144"/>
        <v>#VALUE!</v>
      </c>
      <c r="O797">
        <v>6.85</v>
      </c>
      <c r="P797" s="150" t="e">
        <f t="shared" si="145"/>
        <v>#VALUE!</v>
      </c>
      <c r="Q797">
        <v>6.85</v>
      </c>
      <c r="R797" s="150" t="e">
        <f t="shared" si="146"/>
        <v>#VALUE!</v>
      </c>
      <c r="S797">
        <v>6.85</v>
      </c>
      <c r="T797" s="150" t="e">
        <f t="shared" si="147"/>
        <v>#VALUE!</v>
      </c>
      <c r="U797">
        <v>6.85</v>
      </c>
      <c r="V797" s="150" t="e">
        <f t="shared" si="148"/>
        <v>#VALUE!</v>
      </c>
      <c r="W797">
        <v>6.85</v>
      </c>
      <c r="X797" s="153" t="e">
        <f t="shared" si="149"/>
        <v>#VALUE!</v>
      </c>
      <c r="Y797">
        <v>6.85</v>
      </c>
      <c r="Z797" s="150" t="e">
        <f t="shared" si="150"/>
        <v>#VALUE!</v>
      </c>
      <c r="AA797">
        <v>6.85</v>
      </c>
      <c r="AB797" s="150" t="e">
        <f t="shared" si="151"/>
        <v>#VALUE!</v>
      </c>
      <c r="AC797">
        <v>6.85</v>
      </c>
      <c r="AD797" s="150" t="e">
        <f t="shared" si="152"/>
        <v>#VALUE!</v>
      </c>
      <c r="AE797">
        <v>6.85</v>
      </c>
    </row>
    <row r="798" spans="12:31" ht="15" x14ac:dyDescent="0.2">
      <c r="L798" s="150" t="e">
        <f t="shared" si="143"/>
        <v>#VALUE!</v>
      </c>
      <c r="M798">
        <v>6.86</v>
      </c>
      <c r="N798" s="150" t="e">
        <f t="shared" si="144"/>
        <v>#VALUE!</v>
      </c>
      <c r="O798">
        <v>6.86</v>
      </c>
      <c r="P798" s="150" t="e">
        <f t="shared" si="145"/>
        <v>#VALUE!</v>
      </c>
      <c r="Q798">
        <v>6.86</v>
      </c>
      <c r="R798" s="150" t="e">
        <f t="shared" si="146"/>
        <v>#VALUE!</v>
      </c>
      <c r="S798">
        <v>6.86</v>
      </c>
      <c r="T798" s="150" t="e">
        <f t="shared" si="147"/>
        <v>#VALUE!</v>
      </c>
      <c r="U798">
        <v>6.86</v>
      </c>
      <c r="V798" s="150" t="e">
        <f t="shared" si="148"/>
        <v>#VALUE!</v>
      </c>
      <c r="W798">
        <v>6.86</v>
      </c>
      <c r="X798" s="153" t="e">
        <f t="shared" si="149"/>
        <v>#VALUE!</v>
      </c>
      <c r="Y798">
        <v>6.86</v>
      </c>
      <c r="Z798" s="150" t="e">
        <f t="shared" si="150"/>
        <v>#VALUE!</v>
      </c>
      <c r="AA798">
        <v>6.86</v>
      </c>
      <c r="AB798" s="150" t="e">
        <f t="shared" si="151"/>
        <v>#VALUE!</v>
      </c>
      <c r="AC798">
        <v>6.86</v>
      </c>
      <c r="AD798" s="150" t="e">
        <f t="shared" si="152"/>
        <v>#VALUE!</v>
      </c>
      <c r="AE798">
        <v>6.86</v>
      </c>
    </row>
    <row r="799" spans="12:31" ht="15" x14ac:dyDescent="0.2">
      <c r="L799" s="150" t="e">
        <f t="shared" si="143"/>
        <v>#VALUE!</v>
      </c>
      <c r="M799">
        <v>6.87</v>
      </c>
      <c r="N799" s="150" t="e">
        <f t="shared" si="144"/>
        <v>#VALUE!</v>
      </c>
      <c r="O799">
        <v>6.87</v>
      </c>
      <c r="P799" s="150" t="e">
        <f t="shared" si="145"/>
        <v>#VALUE!</v>
      </c>
      <c r="Q799">
        <v>6.87</v>
      </c>
      <c r="R799" s="150" t="e">
        <f t="shared" si="146"/>
        <v>#VALUE!</v>
      </c>
      <c r="S799">
        <v>6.87</v>
      </c>
      <c r="T799" s="150" t="e">
        <f t="shared" si="147"/>
        <v>#VALUE!</v>
      </c>
      <c r="U799">
        <v>6.87</v>
      </c>
      <c r="V799" s="150" t="e">
        <f t="shared" si="148"/>
        <v>#VALUE!</v>
      </c>
      <c r="W799">
        <v>6.87</v>
      </c>
      <c r="X799" s="153" t="e">
        <f t="shared" si="149"/>
        <v>#VALUE!</v>
      </c>
      <c r="Y799">
        <v>6.87</v>
      </c>
      <c r="Z799" s="150" t="e">
        <f t="shared" si="150"/>
        <v>#VALUE!</v>
      </c>
      <c r="AA799">
        <v>6.87</v>
      </c>
      <c r="AB799" s="150" t="e">
        <f t="shared" si="151"/>
        <v>#VALUE!</v>
      </c>
      <c r="AC799">
        <v>6.87</v>
      </c>
      <c r="AD799" s="150" t="e">
        <f t="shared" si="152"/>
        <v>#VALUE!</v>
      </c>
      <c r="AE799">
        <v>6.87</v>
      </c>
    </row>
    <row r="800" spans="12:31" ht="15" x14ac:dyDescent="0.2">
      <c r="L800" s="150" t="e">
        <f t="shared" si="143"/>
        <v>#VALUE!</v>
      </c>
      <c r="M800">
        <v>6.88</v>
      </c>
      <c r="N800" s="150" t="e">
        <f t="shared" si="144"/>
        <v>#VALUE!</v>
      </c>
      <c r="O800">
        <v>6.88</v>
      </c>
      <c r="P800" s="150" t="e">
        <f t="shared" si="145"/>
        <v>#VALUE!</v>
      </c>
      <c r="Q800">
        <v>6.88</v>
      </c>
      <c r="R800" s="150" t="e">
        <f t="shared" si="146"/>
        <v>#VALUE!</v>
      </c>
      <c r="S800">
        <v>6.88</v>
      </c>
      <c r="T800" s="150" t="e">
        <f t="shared" si="147"/>
        <v>#VALUE!</v>
      </c>
      <c r="U800">
        <v>6.88</v>
      </c>
      <c r="V800" s="150" t="e">
        <f t="shared" si="148"/>
        <v>#VALUE!</v>
      </c>
      <c r="W800">
        <v>6.88</v>
      </c>
      <c r="X800" s="153" t="e">
        <f t="shared" si="149"/>
        <v>#VALUE!</v>
      </c>
      <c r="Y800">
        <v>6.88</v>
      </c>
      <c r="Z800" s="150" t="e">
        <f t="shared" si="150"/>
        <v>#VALUE!</v>
      </c>
      <c r="AA800">
        <v>6.88</v>
      </c>
      <c r="AB800" s="150" t="e">
        <f t="shared" si="151"/>
        <v>#VALUE!</v>
      </c>
      <c r="AC800">
        <v>6.88</v>
      </c>
      <c r="AD800" s="150" t="e">
        <f t="shared" si="152"/>
        <v>#VALUE!</v>
      </c>
      <c r="AE800">
        <v>6.88</v>
      </c>
    </row>
    <row r="801" spans="12:31" ht="15" x14ac:dyDescent="0.2">
      <c r="L801" s="150" t="e">
        <f t="shared" si="143"/>
        <v>#VALUE!</v>
      </c>
      <c r="M801">
        <v>6.89</v>
      </c>
      <c r="N801" s="150" t="e">
        <f t="shared" si="144"/>
        <v>#VALUE!</v>
      </c>
      <c r="O801">
        <v>6.89</v>
      </c>
      <c r="P801" s="150" t="e">
        <f t="shared" si="145"/>
        <v>#VALUE!</v>
      </c>
      <c r="Q801">
        <v>6.89</v>
      </c>
      <c r="R801" s="150" t="e">
        <f t="shared" si="146"/>
        <v>#VALUE!</v>
      </c>
      <c r="S801">
        <v>6.89</v>
      </c>
      <c r="T801" s="150" t="e">
        <f t="shared" si="147"/>
        <v>#VALUE!</v>
      </c>
      <c r="U801">
        <v>6.89</v>
      </c>
      <c r="V801" s="150" t="e">
        <f t="shared" si="148"/>
        <v>#VALUE!</v>
      </c>
      <c r="W801">
        <v>6.89</v>
      </c>
      <c r="X801" s="153" t="e">
        <f t="shared" si="149"/>
        <v>#VALUE!</v>
      </c>
      <c r="Y801">
        <v>6.89</v>
      </c>
      <c r="Z801" s="150" t="e">
        <f t="shared" si="150"/>
        <v>#VALUE!</v>
      </c>
      <c r="AA801">
        <v>6.89</v>
      </c>
      <c r="AB801" s="150" t="e">
        <f t="shared" si="151"/>
        <v>#VALUE!</v>
      </c>
      <c r="AC801">
        <v>6.89</v>
      </c>
      <c r="AD801" s="150" t="e">
        <f t="shared" si="152"/>
        <v>#VALUE!</v>
      </c>
      <c r="AE801">
        <v>6.89</v>
      </c>
    </row>
    <row r="802" spans="12:31" ht="15" x14ac:dyDescent="0.2">
      <c r="L802" s="150" t="e">
        <f t="shared" si="143"/>
        <v>#VALUE!</v>
      </c>
      <c r="M802">
        <v>6.9</v>
      </c>
      <c r="N802" s="150" t="e">
        <f t="shared" si="144"/>
        <v>#VALUE!</v>
      </c>
      <c r="O802">
        <v>6.9</v>
      </c>
      <c r="P802" s="150" t="e">
        <f t="shared" si="145"/>
        <v>#VALUE!</v>
      </c>
      <c r="Q802">
        <v>6.9</v>
      </c>
      <c r="R802" s="150" t="e">
        <f t="shared" si="146"/>
        <v>#VALUE!</v>
      </c>
      <c r="S802">
        <v>6.9</v>
      </c>
      <c r="T802" s="150" t="e">
        <f t="shared" si="147"/>
        <v>#VALUE!</v>
      </c>
      <c r="U802">
        <v>6.9</v>
      </c>
      <c r="V802" s="150" t="e">
        <f t="shared" si="148"/>
        <v>#VALUE!</v>
      </c>
      <c r="W802">
        <v>6.9</v>
      </c>
      <c r="X802" s="153" t="e">
        <f t="shared" si="149"/>
        <v>#VALUE!</v>
      </c>
      <c r="Y802">
        <v>6.9</v>
      </c>
      <c r="Z802" s="150" t="e">
        <f t="shared" si="150"/>
        <v>#VALUE!</v>
      </c>
      <c r="AA802">
        <v>6.9</v>
      </c>
      <c r="AB802" s="150" t="e">
        <f t="shared" si="151"/>
        <v>#VALUE!</v>
      </c>
      <c r="AC802">
        <v>6.9</v>
      </c>
      <c r="AD802" s="150" t="e">
        <f t="shared" si="152"/>
        <v>#VALUE!</v>
      </c>
      <c r="AE802">
        <v>6.9</v>
      </c>
    </row>
    <row r="803" spans="12:31" ht="15" x14ac:dyDescent="0.2">
      <c r="L803" s="150" t="e">
        <f t="shared" si="143"/>
        <v>#VALUE!</v>
      </c>
      <c r="M803">
        <v>6.91</v>
      </c>
      <c r="N803" s="150" t="e">
        <f t="shared" si="144"/>
        <v>#VALUE!</v>
      </c>
      <c r="O803">
        <v>6.91</v>
      </c>
      <c r="P803" s="150" t="e">
        <f t="shared" si="145"/>
        <v>#VALUE!</v>
      </c>
      <c r="Q803">
        <v>6.91</v>
      </c>
      <c r="R803" s="150" t="e">
        <f t="shared" si="146"/>
        <v>#VALUE!</v>
      </c>
      <c r="S803">
        <v>6.91</v>
      </c>
      <c r="T803" s="150" t="e">
        <f t="shared" si="147"/>
        <v>#VALUE!</v>
      </c>
      <c r="U803">
        <v>6.91</v>
      </c>
      <c r="V803" s="150" t="e">
        <f t="shared" si="148"/>
        <v>#VALUE!</v>
      </c>
      <c r="W803">
        <v>6.91</v>
      </c>
      <c r="X803" s="153" t="e">
        <f t="shared" si="149"/>
        <v>#VALUE!</v>
      </c>
      <c r="Y803">
        <v>6.91</v>
      </c>
      <c r="Z803" s="150" t="e">
        <f t="shared" si="150"/>
        <v>#VALUE!</v>
      </c>
      <c r="AA803">
        <v>6.91</v>
      </c>
      <c r="AB803" s="150" t="e">
        <f t="shared" si="151"/>
        <v>#VALUE!</v>
      </c>
      <c r="AC803">
        <v>6.91</v>
      </c>
      <c r="AD803" s="150" t="e">
        <f t="shared" si="152"/>
        <v>#VALUE!</v>
      </c>
      <c r="AE803">
        <v>6.91</v>
      </c>
    </row>
    <row r="804" spans="12:31" ht="15" x14ac:dyDescent="0.2">
      <c r="L804" s="150" t="e">
        <f t="shared" si="143"/>
        <v>#VALUE!</v>
      </c>
      <c r="M804">
        <v>6.92</v>
      </c>
      <c r="N804" s="150" t="e">
        <f t="shared" si="144"/>
        <v>#VALUE!</v>
      </c>
      <c r="O804">
        <v>6.92</v>
      </c>
      <c r="P804" s="150" t="e">
        <f t="shared" si="145"/>
        <v>#VALUE!</v>
      </c>
      <c r="Q804">
        <v>6.92</v>
      </c>
      <c r="R804" s="150" t="e">
        <f t="shared" si="146"/>
        <v>#VALUE!</v>
      </c>
      <c r="S804">
        <v>6.92</v>
      </c>
      <c r="T804" s="150" t="e">
        <f t="shared" si="147"/>
        <v>#VALUE!</v>
      </c>
      <c r="U804">
        <v>6.92</v>
      </c>
      <c r="V804" s="150" t="e">
        <f t="shared" si="148"/>
        <v>#VALUE!</v>
      </c>
      <c r="W804">
        <v>6.92</v>
      </c>
      <c r="X804" s="153" t="e">
        <f t="shared" si="149"/>
        <v>#VALUE!</v>
      </c>
      <c r="Y804">
        <v>6.92</v>
      </c>
      <c r="Z804" s="150" t="e">
        <f t="shared" si="150"/>
        <v>#VALUE!</v>
      </c>
      <c r="AA804">
        <v>6.92</v>
      </c>
      <c r="AB804" s="150" t="e">
        <f t="shared" si="151"/>
        <v>#VALUE!</v>
      </c>
      <c r="AC804">
        <v>6.92</v>
      </c>
      <c r="AD804" s="150" t="e">
        <f t="shared" si="152"/>
        <v>#VALUE!</v>
      </c>
      <c r="AE804">
        <v>6.92</v>
      </c>
    </row>
    <row r="805" spans="12:31" ht="15" x14ac:dyDescent="0.2">
      <c r="L805" s="150" t="e">
        <f t="shared" si="143"/>
        <v>#VALUE!</v>
      </c>
      <c r="M805">
        <v>6.93</v>
      </c>
      <c r="N805" s="150" t="e">
        <f t="shared" si="144"/>
        <v>#VALUE!</v>
      </c>
      <c r="O805">
        <v>6.93</v>
      </c>
      <c r="P805" s="150" t="e">
        <f t="shared" si="145"/>
        <v>#VALUE!</v>
      </c>
      <c r="Q805">
        <v>6.93</v>
      </c>
      <c r="R805" s="150" t="e">
        <f t="shared" si="146"/>
        <v>#VALUE!</v>
      </c>
      <c r="S805">
        <v>6.93</v>
      </c>
      <c r="T805" s="150" t="e">
        <f t="shared" si="147"/>
        <v>#VALUE!</v>
      </c>
      <c r="U805">
        <v>6.93</v>
      </c>
      <c r="V805" s="150" t="e">
        <f t="shared" si="148"/>
        <v>#VALUE!</v>
      </c>
      <c r="W805">
        <v>6.93</v>
      </c>
      <c r="X805" s="153" t="e">
        <f t="shared" si="149"/>
        <v>#VALUE!</v>
      </c>
      <c r="Y805">
        <v>6.93</v>
      </c>
      <c r="Z805" s="150" t="e">
        <f t="shared" si="150"/>
        <v>#VALUE!</v>
      </c>
      <c r="AA805">
        <v>6.93</v>
      </c>
      <c r="AB805" s="150" t="e">
        <f t="shared" si="151"/>
        <v>#VALUE!</v>
      </c>
      <c r="AC805">
        <v>6.93</v>
      </c>
      <c r="AD805" s="150" t="e">
        <f t="shared" si="152"/>
        <v>#VALUE!</v>
      </c>
      <c r="AE805">
        <v>6.93</v>
      </c>
    </row>
    <row r="806" spans="12:31" ht="15" x14ac:dyDescent="0.2">
      <c r="L806" s="150" t="e">
        <f t="shared" si="143"/>
        <v>#VALUE!</v>
      </c>
      <c r="M806">
        <v>6.94</v>
      </c>
      <c r="N806" s="150" t="e">
        <f t="shared" si="144"/>
        <v>#VALUE!</v>
      </c>
      <c r="O806">
        <v>6.94</v>
      </c>
      <c r="P806" s="150" t="e">
        <f t="shared" si="145"/>
        <v>#VALUE!</v>
      </c>
      <c r="Q806">
        <v>6.94</v>
      </c>
      <c r="R806" s="150" t="e">
        <f t="shared" si="146"/>
        <v>#VALUE!</v>
      </c>
      <c r="S806">
        <v>6.94</v>
      </c>
      <c r="T806" s="150" t="e">
        <f t="shared" si="147"/>
        <v>#VALUE!</v>
      </c>
      <c r="U806">
        <v>6.94</v>
      </c>
      <c r="V806" s="150" t="e">
        <f t="shared" si="148"/>
        <v>#VALUE!</v>
      </c>
      <c r="W806">
        <v>6.94</v>
      </c>
      <c r="X806" s="153" t="e">
        <f t="shared" si="149"/>
        <v>#VALUE!</v>
      </c>
      <c r="Y806">
        <v>6.94</v>
      </c>
      <c r="Z806" s="150" t="e">
        <f t="shared" si="150"/>
        <v>#VALUE!</v>
      </c>
      <c r="AA806">
        <v>6.94</v>
      </c>
      <c r="AB806" s="150" t="e">
        <f t="shared" si="151"/>
        <v>#VALUE!</v>
      </c>
      <c r="AC806">
        <v>6.94</v>
      </c>
      <c r="AD806" s="150" t="e">
        <f t="shared" si="152"/>
        <v>#VALUE!</v>
      </c>
      <c r="AE806">
        <v>6.94</v>
      </c>
    </row>
    <row r="807" spans="12:31" ht="15" x14ac:dyDescent="0.2">
      <c r="L807" s="150" t="e">
        <f t="shared" si="143"/>
        <v>#VALUE!</v>
      </c>
      <c r="M807">
        <v>6.95</v>
      </c>
      <c r="N807" s="150" t="e">
        <f t="shared" si="144"/>
        <v>#VALUE!</v>
      </c>
      <c r="O807">
        <v>6.95</v>
      </c>
      <c r="P807" s="150" t="e">
        <f t="shared" si="145"/>
        <v>#VALUE!</v>
      </c>
      <c r="Q807">
        <v>6.95</v>
      </c>
      <c r="R807" s="150" t="e">
        <f t="shared" si="146"/>
        <v>#VALUE!</v>
      </c>
      <c r="S807">
        <v>6.95</v>
      </c>
      <c r="T807" s="150" t="e">
        <f t="shared" si="147"/>
        <v>#VALUE!</v>
      </c>
      <c r="U807">
        <v>6.95</v>
      </c>
      <c r="V807" s="150" t="e">
        <f t="shared" si="148"/>
        <v>#VALUE!</v>
      </c>
      <c r="W807">
        <v>6.95</v>
      </c>
      <c r="X807" s="153" t="e">
        <f t="shared" si="149"/>
        <v>#VALUE!</v>
      </c>
      <c r="Y807">
        <v>6.95</v>
      </c>
      <c r="Z807" s="150" t="e">
        <f t="shared" si="150"/>
        <v>#VALUE!</v>
      </c>
      <c r="AA807">
        <v>6.95</v>
      </c>
      <c r="AB807" s="150" t="e">
        <f t="shared" si="151"/>
        <v>#VALUE!</v>
      </c>
      <c r="AC807">
        <v>6.95</v>
      </c>
      <c r="AD807" s="150" t="e">
        <f t="shared" si="152"/>
        <v>#VALUE!</v>
      </c>
      <c r="AE807">
        <v>6.95</v>
      </c>
    </row>
    <row r="808" spans="12:31" ht="15" x14ac:dyDescent="0.2">
      <c r="L808" s="150" t="e">
        <f t="shared" si="143"/>
        <v>#VALUE!</v>
      </c>
      <c r="M808">
        <v>6.96</v>
      </c>
      <c r="N808" s="150" t="e">
        <f t="shared" si="144"/>
        <v>#VALUE!</v>
      </c>
      <c r="O808">
        <v>6.96</v>
      </c>
      <c r="P808" s="150" t="e">
        <f t="shared" si="145"/>
        <v>#VALUE!</v>
      </c>
      <c r="Q808">
        <v>6.96</v>
      </c>
      <c r="R808" s="150" t="e">
        <f t="shared" si="146"/>
        <v>#VALUE!</v>
      </c>
      <c r="S808">
        <v>6.96</v>
      </c>
      <c r="T808" s="150" t="e">
        <f t="shared" si="147"/>
        <v>#VALUE!</v>
      </c>
      <c r="U808">
        <v>6.96</v>
      </c>
      <c r="V808" s="150" t="e">
        <f t="shared" si="148"/>
        <v>#VALUE!</v>
      </c>
      <c r="W808">
        <v>6.96</v>
      </c>
      <c r="X808" s="153" t="e">
        <f t="shared" si="149"/>
        <v>#VALUE!</v>
      </c>
      <c r="Y808">
        <v>6.96</v>
      </c>
      <c r="Z808" s="150" t="e">
        <f t="shared" si="150"/>
        <v>#VALUE!</v>
      </c>
      <c r="AA808">
        <v>6.96</v>
      </c>
      <c r="AB808" s="150" t="e">
        <f t="shared" si="151"/>
        <v>#VALUE!</v>
      </c>
      <c r="AC808">
        <v>6.96</v>
      </c>
      <c r="AD808" s="150" t="e">
        <f t="shared" si="152"/>
        <v>#VALUE!</v>
      </c>
      <c r="AE808">
        <v>6.96</v>
      </c>
    </row>
    <row r="809" spans="12:31" ht="15" x14ac:dyDescent="0.2">
      <c r="L809" s="150" t="e">
        <f t="shared" si="143"/>
        <v>#VALUE!</v>
      </c>
      <c r="M809">
        <v>6.97</v>
      </c>
      <c r="N809" s="150" t="e">
        <f t="shared" si="144"/>
        <v>#VALUE!</v>
      </c>
      <c r="O809">
        <v>6.97</v>
      </c>
      <c r="P809" s="150" t="e">
        <f t="shared" si="145"/>
        <v>#VALUE!</v>
      </c>
      <c r="Q809">
        <v>6.97</v>
      </c>
      <c r="R809" s="150" t="e">
        <f t="shared" si="146"/>
        <v>#VALUE!</v>
      </c>
      <c r="S809">
        <v>6.97</v>
      </c>
      <c r="T809" s="150" t="e">
        <f t="shared" si="147"/>
        <v>#VALUE!</v>
      </c>
      <c r="U809">
        <v>6.97</v>
      </c>
      <c r="V809" s="150" t="e">
        <f t="shared" si="148"/>
        <v>#VALUE!</v>
      </c>
      <c r="W809">
        <v>6.97</v>
      </c>
      <c r="X809" s="153" t="e">
        <f t="shared" si="149"/>
        <v>#VALUE!</v>
      </c>
      <c r="Y809">
        <v>6.97</v>
      </c>
      <c r="Z809" s="150" t="e">
        <f t="shared" si="150"/>
        <v>#VALUE!</v>
      </c>
      <c r="AA809">
        <v>6.97</v>
      </c>
      <c r="AB809" s="150" t="e">
        <f t="shared" si="151"/>
        <v>#VALUE!</v>
      </c>
      <c r="AC809">
        <v>6.97</v>
      </c>
      <c r="AD809" s="150" t="e">
        <f t="shared" si="152"/>
        <v>#VALUE!</v>
      </c>
      <c r="AE809">
        <v>6.97</v>
      </c>
    </row>
    <row r="810" spans="12:31" ht="15" x14ac:dyDescent="0.2">
      <c r="L810" s="150" t="e">
        <f t="shared" si="143"/>
        <v>#VALUE!</v>
      </c>
      <c r="M810">
        <v>6.98</v>
      </c>
      <c r="N810" s="150" t="e">
        <f t="shared" si="144"/>
        <v>#VALUE!</v>
      </c>
      <c r="O810">
        <v>6.98</v>
      </c>
      <c r="P810" s="150" t="e">
        <f t="shared" si="145"/>
        <v>#VALUE!</v>
      </c>
      <c r="Q810">
        <v>6.98</v>
      </c>
      <c r="R810" s="150" t="e">
        <f t="shared" si="146"/>
        <v>#VALUE!</v>
      </c>
      <c r="S810">
        <v>6.98</v>
      </c>
      <c r="T810" s="150" t="e">
        <f t="shared" si="147"/>
        <v>#VALUE!</v>
      </c>
      <c r="U810">
        <v>6.98</v>
      </c>
      <c r="V810" s="150" t="e">
        <f t="shared" si="148"/>
        <v>#VALUE!</v>
      </c>
      <c r="W810">
        <v>6.98</v>
      </c>
      <c r="X810" s="153" t="e">
        <f t="shared" si="149"/>
        <v>#VALUE!</v>
      </c>
      <c r="Y810">
        <v>6.98</v>
      </c>
      <c r="Z810" s="150" t="e">
        <f t="shared" si="150"/>
        <v>#VALUE!</v>
      </c>
      <c r="AA810">
        <v>6.98</v>
      </c>
      <c r="AB810" s="150" t="e">
        <f t="shared" si="151"/>
        <v>#VALUE!</v>
      </c>
      <c r="AC810">
        <v>6.98</v>
      </c>
      <c r="AD810" s="150" t="e">
        <f t="shared" si="152"/>
        <v>#VALUE!</v>
      </c>
      <c r="AE810">
        <v>6.98</v>
      </c>
    </row>
    <row r="811" spans="12:31" ht="15" x14ac:dyDescent="0.2">
      <c r="L811" s="150" t="e">
        <f t="shared" si="143"/>
        <v>#VALUE!</v>
      </c>
      <c r="M811">
        <v>6.99</v>
      </c>
      <c r="N811" s="150" t="e">
        <f t="shared" si="144"/>
        <v>#VALUE!</v>
      </c>
      <c r="O811">
        <v>6.99</v>
      </c>
      <c r="P811" s="150" t="e">
        <f t="shared" si="145"/>
        <v>#VALUE!</v>
      </c>
      <c r="Q811">
        <v>6.99</v>
      </c>
      <c r="R811" s="150" t="e">
        <f t="shared" si="146"/>
        <v>#VALUE!</v>
      </c>
      <c r="S811">
        <v>6.99</v>
      </c>
      <c r="T811" s="150" t="e">
        <f t="shared" si="147"/>
        <v>#VALUE!</v>
      </c>
      <c r="U811">
        <v>6.99</v>
      </c>
      <c r="V811" s="150" t="e">
        <f t="shared" si="148"/>
        <v>#VALUE!</v>
      </c>
      <c r="W811">
        <v>6.99</v>
      </c>
      <c r="X811" s="153" t="e">
        <f t="shared" si="149"/>
        <v>#VALUE!</v>
      </c>
      <c r="Y811">
        <v>6.99</v>
      </c>
      <c r="Z811" s="150" t="e">
        <f t="shared" si="150"/>
        <v>#VALUE!</v>
      </c>
      <c r="AA811">
        <v>6.99</v>
      </c>
      <c r="AB811" s="150" t="e">
        <f t="shared" si="151"/>
        <v>#VALUE!</v>
      </c>
      <c r="AC811">
        <v>6.99</v>
      </c>
      <c r="AD811" s="150" t="e">
        <f t="shared" si="152"/>
        <v>#VALUE!</v>
      </c>
      <c r="AE811">
        <v>6.99</v>
      </c>
    </row>
    <row r="812" spans="12:31" ht="15" x14ac:dyDescent="0.2">
      <c r="L812" s="150" t="e">
        <f t="shared" si="143"/>
        <v>#VALUE!</v>
      </c>
      <c r="M812">
        <v>7</v>
      </c>
      <c r="N812" s="150" t="e">
        <f t="shared" si="144"/>
        <v>#VALUE!</v>
      </c>
      <c r="O812">
        <v>7</v>
      </c>
      <c r="P812" s="150" t="e">
        <f t="shared" si="145"/>
        <v>#VALUE!</v>
      </c>
      <c r="Q812">
        <v>7</v>
      </c>
      <c r="R812" s="150" t="e">
        <f t="shared" si="146"/>
        <v>#VALUE!</v>
      </c>
      <c r="S812">
        <v>7</v>
      </c>
      <c r="T812" s="150" t="e">
        <f t="shared" si="147"/>
        <v>#VALUE!</v>
      </c>
      <c r="U812">
        <v>7</v>
      </c>
      <c r="V812" s="150" t="e">
        <f t="shared" si="148"/>
        <v>#VALUE!</v>
      </c>
      <c r="W812">
        <v>7</v>
      </c>
      <c r="X812" s="153" t="e">
        <f t="shared" si="149"/>
        <v>#VALUE!</v>
      </c>
      <c r="Y812">
        <v>7</v>
      </c>
      <c r="Z812" s="150" t="e">
        <f t="shared" si="150"/>
        <v>#VALUE!</v>
      </c>
      <c r="AA812">
        <v>7</v>
      </c>
      <c r="AB812" s="150" t="e">
        <f t="shared" si="151"/>
        <v>#VALUE!</v>
      </c>
      <c r="AC812">
        <v>7</v>
      </c>
      <c r="AD812" s="150" t="e">
        <f t="shared" si="152"/>
        <v>#VALUE!</v>
      </c>
      <c r="AE812">
        <v>7</v>
      </c>
    </row>
    <row r="813" spans="12:31" ht="15" x14ac:dyDescent="0.2">
      <c r="L813" s="150" t="e">
        <f t="shared" si="143"/>
        <v>#VALUE!</v>
      </c>
      <c r="M813">
        <v>7.01</v>
      </c>
      <c r="N813" s="150" t="e">
        <f t="shared" si="144"/>
        <v>#VALUE!</v>
      </c>
      <c r="O813">
        <v>7.01</v>
      </c>
      <c r="P813" s="150" t="e">
        <f t="shared" si="145"/>
        <v>#VALUE!</v>
      </c>
      <c r="Q813">
        <v>7.01</v>
      </c>
      <c r="R813" s="150" t="e">
        <f t="shared" si="146"/>
        <v>#VALUE!</v>
      </c>
      <c r="S813">
        <v>7.01</v>
      </c>
      <c r="T813" s="150" t="e">
        <f t="shared" si="147"/>
        <v>#VALUE!</v>
      </c>
      <c r="U813">
        <v>7.01</v>
      </c>
      <c r="V813" s="150" t="e">
        <f t="shared" si="148"/>
        <v>#VALUE!</v>
      </c>
      <c r="W813">
        <v>7.01</v>
      </c>
      <c r="X813" s="153" t="e">
        <f t="shared" si="149"/>
        <v>#VALUE!</v>
      </c>
      <c r="Y813">
        <v>7.01</v>
      </c>
      <c r="Z813" s="150" t="e">
        <f t="shared" si="150"/>
        <v>#VALUE!</v>
      </c>
      <c r="AA813">
        <v>7.01</v>
      </c>
      <c r="AB813" s="150" t="e">
        <f t="shared" si="151"/>
        <v>#VALUE!</v>
      </c>
      <c r="AC813">
        <v>7.01</v>
      </c>
      <c r="AD813" s="150" t="e">
        <f t="shared" si="152"/>
        <v>#VALUE!</v>
      </c>
      <c r="AE813">
        <v>7.01</v>
      </c>
    </row>
    <row r="814" spans="12:31" ht="15" x14ac:dyDescent="0.2">
      <c r="L814" s="150" t="e">
        <f t="shared" si="143"/>
        <v>#VALUE!</v>
      </c>
      <c r="M814">
        <v>7.02</v>
      </c>
      <c r="N814" s="150" t="e">
        <f t="shared" si="144"/>
        <v>#VALUE!</v>
      </c>
      <c r="O814">
        <v>7.02</v>
      </c>
      <c r="P814" s="150" t="e">
        <f t="shared" si="145"/>
        <v>#VALUE!</v>
      </c>
      <c r="Q814">
        <v>7.02</v>
      </c>
      <c r="R814" s="150" t="e">
        <f t="shared" si="146"/>
        <v>#VALUE!</v>
      </c>
      <c r="S814">
        <v>7.02</v>
      </c>
      <c r="T814" s="150" t="e">
        <f t="shared" si="147"/>
        <v>#VALUE!</v>
      </c>
      <c r="U814">
        <v>7.02</v>
      </c>
      <c r="V814" s="150" t="e">
        <f t="shared" si="148"/>
        <v>#VALUE!</v>
      </c>
      <c r="W814">
        <v>7.02</v>
      </c>
      <c r="X814" s="153" t="e">
        <f t="shared" si="149"/>
        <v>#VALUE!</v>
      </c>
      <c r="Y814">
        <v>7.02</v>
      </c>
      <c r="Z814" s="150" t="e">
        <f t="shared" si="150"/>
        <v>#VALUE!</v>
      </c>
      <c r="AA814">
        <v>7.02</v>
      </c>
      <c r="AB814" s="150" t="e">
        <f t="shared" si="151"/>
        <v>#VALUE!</v>
      </c>
      <c r="AC814">
        <v>7.02</v>
      </c>
      <c r="AD814" s="150" t="e">
        <f t="shared" si="152"/>
        <v>#VALUE!</v>
      </c>
      <c r="AE814">
        <v>7.02</v>
      </c>
    </row>
    <row r="815" spans="12:31" ht="15" x14ac:dyDescent="0.2">
      <c r="L815" s="150" t="e">
        <f t="shared" si="143"/>
        <v>#VALUE!</v>
      </c>
      <c r="M815">
        <v>7.03</v>
      </c>
      <c r="N815" s="150" t="e">
        <f t="shared" si="144"/>
        <v>#VALUE!</v>
      </c>
      <c r="O815">
        <v>7.03</v>
      </c>
      <c r="P815" s="150" t="e">
        <f t="shared" si="145"/>
        <v>#VALUE!</v>
      </c>
      <c r="Q815">
        <v>7.03</v>
      </c>
      <c r="R815" s="150" t="e">
        <f t="shared" si="146"/>
        <v>#VALUE!</v>
      </c>
      <c r="S815">
        <v>7.03</v>
      </c>
      <c r="T815" s="150" t="e">
        <f t="shared" si="147"/>
        <v>#VALUE!</v>
      </c>
      <c r="U815">
        <v>7.03</v>
      </c>
      <c r="V815" s="150" t="e">
        <f t="shared" si="148"/>
        <v>#VALUE!</v>
      </c>
      <c r="W815">
        <v>7.03</v>
      </c>
      <c r="X815" s="153" t="e">
        <f t="shared" si="149"/>
        <v>#VALUE!</v>
      </c>
      <c r="Y815">
        <v>7.03</v>
      </c>
      <c r="Z815" s="150" t="e">
        <f t="shared" si="150"/>
        <v>#VALUE!</v>
      </c>
      <c r="AA815">
        <v>7.03</v>
      </c>
      <c r="AB815" s="150" t="e">
        <f t="shared" si="151"/>
        <v>#VALUE!</v>
      </c>
      <c r="AC815">
        <v>7.03</v>
      </c>
      <c r="AD815" s="150" t="e">
        <f t="shared" si="152"/>
        <v>#VALUE!</v>
      </c>
      <c r="AE815">
        <v>7.03</v>
      </c>
    </row>
    <row r="816" spans="12:31" ht="15" x14ac:dyDescent="0.2">
      <c r="L816" s="150" t="e">
        <f t="shared" si="143"/>
        <v>#VALUE!</v>
      </c>
      <c r="M816">
        <v>7.04</v>
      </c>
      <c r="N816" s="150" t="e">
        <f t="shared" si="144"/>
        <v>#VALUE!</v>
      </c>
      <c r="O816">
        <v>7.04</v>
      </c>
      <c r="P816" s="150" t="e">
        <f t="shared" si="145"/>
        <v>#VALUE!</v>
      </c>
      <c r="Q816">
        <v>7.04</v>
      </c>
      <c r="R816" s="150" t="e">
        <f t="shared" si="146"/>
        <v>#VALUE!</v>
      </c>
      <c r="S816">
        <v>7.04</v>
      </c>
      <c r="T816" s="150" t="e">
        <f t="shared" si="147"/>
        <v>#VALUE!</v>
      </c>
      <c r="U816">
        <v>7.04</v>
      </c>
      <c r="V816" s="150" t="e">
        <f t="shared" si="148"/>
        <v>#VALUE!</v>
      </c>
      <c r="W816">
        <v>7.04</v>
      </c>
      <c r="X816" s="153" t="e">
        <f t="shared" si="149"/>
        <v>#VALUE!</v>
      </c>
      <c r="Y816">
        <v>7.04</v>
      </c>
      <c r="Z816" s="150" t="e">
        <f t="shared" si="150"/>
        <v>#VALUE!</v>
      </c>
      <c r="AA816">
        <v>7.04</v>
      </c>
      <c r="AB816" s="150" t="e">
        <f t="shared" si="151"/>
        <v>#VALUE!</v>
      </c>
      <c r="AC816">
        <v>7.04</v>
      </c>
      <c r="AD816" s="150" t="e">
        <f t="shared" si="152"/>
        <v>#VALUE!</v>
      </c>
      <c r="AE816">
        <v>7.04</v>
      </c>
    </row>
    <row r="817" spans="12:31" ht="15" x14ac:dyDescent="0.2">
      <c r="L817" s="150" t="e">
        <f t="shared" ref="L817:L880" si="153">((1.486/$D$33)*((((PI()*($D$46/12)^2)/4)-((($D$46/12)/2)^2*((2*ACOS(((($D$46/12)/2)-(($D$46/12)-(M817/12)))/(($D$46/12)/2)))-SIN(2*ACOS(((($D$46/12)/2)-(($D$46/12)-(M817/12)))/(($D$46/12)/2))))/2))/((PI()*($D$46/12))-((2*ACOS(((($D$46/12)/2)-(($D$46/12)-(M817/12)))/(($D$46/12)/2)))*(($D$46/12)/2))))^(2/3)*$H$17^0.5)*(((PI()*($D$46/12)^2)/4)-((($D$46/12)/2)^2*((2*ACOS(((($D$46/12)/2)-(($D$46/12)-(M817/12)))/(($D$46/12)/2)))-SIN(2*ACOS(((($D$46/12)/2)-(($D$46/12)-(M817/12)))/(($D$46/12)/2))))/2))</f>
        <v>#VALUE!</v>
      </c>
      <c r="M817">
        <v>7.05</v>
      </c>
      <c r="N817" s="150" t="e">
        <f t="shared" ref="N817:N880" si="154">((1.486/$D$34)*((((PI()*($D$47/12)^2)/4)-((($D$47/12)/2)^2*((2*ACOS(((($D$47/12)/2)-(($D$47/12)-(O817/12)))/(($D$47/12)/2)))-SIN(2*ACOS(((($D$47/12)/2)-(($D$47/12)-(O817/12)))/(($D$47/12)/2))))/2))/((PI()*($D$47/12))-((2*ACOS(((($D$47/12)/2)-(($D$47/12)-(O817/12)))/(($D$47/12)/2)))*(($D$47/12)/2))))^(2/3)*$H$18^0.5)*(((PI()*($D$47/12)^2)/4)-((($D$47/12)/2)^2*((2*ACOS(((($D$47/12)/2)-(($D$47/12)-(O817/12)))/(($D$47/12)/2)))-SIN(2*ACOS(((($D$47/12)/2)-(($D$47/12)-(O817/12)))/(($D$47/12)/2))))/2))</f>
        <v>#VALUE!</v>
      </c>
      <c r="O817">
        <v>7.05</v>
      </c>
      <c r="P817" s="150" t="e">
        <f t="shared" ref="P817:P880" si="155">((1.486/$D$35)*((((PI()*($D$48/12)^2)/4)-((($D$48/12)/2)^2*((2*ACOS(((($D$48/12)/2)-(($D$48/12)-(Q817/12)))/(($D$48/12)/2)))-SIN(2*ACOS(((($D$48/12)/2)-(($D$48/12)-(Q817/12)))/(($D$48/12)/2))))/2))/((PI()*($D$48/12))-((2*ACOS(((($D$48/12)/2)-(($D$48/12)-(Q817/12)))/(($D$48/12)/2)))*(($D$48/12)/2))))^(2/3)*$H$19^0.5)*(((PI()*($D$48/12)^2)/4)-((($D$48/12)/2)^2*((2*ACOS(((($D$48/12)/2)-(($D$48/12)-(Q817/12)))/(($D$48/12)/2)))-SIN(2*ACOS(((($D$48/12)/2)-(($D$48/12)-(Q817/12)))/(($D$48/12)/2))))/2))</f>
        <v>#VALUE!</v>
      </c>
      <c r="Q817">
        <v>7.05</v>
      </c>
      <c r="R817" s="150" t="e">
        <f t="shared" ref="R817:R880" si="156">((1.486/$D$36)*((((PI()*($D$49/12)^2)/4)-((($D$49/12)/2)^2*((2*ACOS(((($D$49/12)/2)-(($D$49/12)-(S817/12)))/(($D$49/12)/2)))-SIN(2*ACOS(((($D$49/12)/2)-(($D$49/12)-(S817/12)))/(($D$49/12)/2))))/2))/((PI()*($D$49/12))-((2*ACOS(((($D$49/12)/2)-(($D$49/12)-(S817/12)))/(($D$49/12)/2)))*(($D$49/12)/2))))^(2/3)*$H$20^0.5)*(((PI()*($D$49/12)^2)/4)-((($D$49/12)/2)^2*((2*ACOS(((($D$49/12)/2)-(($D$49/12)-(S817/12)))/(($D$49/12)/2)))-SIN(2*ACOS(((($D$49/12)/2)-(($D$49/12)-(S817/12)))/(($D$49/12)/2))))/2))</f>
        <v>#VALUE!</v>
      </c>
      <c r="S817">
        <v>7.05</v>
      </c>
      <c r="T817" s="150" t="e">
        <f t="shared" ref="T817:T880" si="157">((1.486/$D$37)*((((PI()*($D$50/12)^2)/4)-((($D$50/12)/2)^2*((2*ACOS(((($D$50/12)/2)-(($D$50/12)-(U817/12)))/(($D$50/12)/2)))-SIN(2*ACOS(((($D$50/12)/2)-(($D$50/12)-(U817/12)))/(($D$50/12)/2))))/2))/((PI()*($D$50/12))-((2*ACOS(((($D$50/12)/2)-(($D$50/12)-(U817/12)))/(($D$50/12)/2)))*(($D$50/12)/2))))^(2/3)*$H$21^0.5)*(((PI()*($D$50/12)^2)/4)-((($D$50/12)/2)^2*((2*ACOS(((($D$50/12)/2)-(($D$50/12)-(U817/12)))/(($D$50/12)/2)))-SIN(2*ACOS(((($D$50/12)/2)-(($D$50/12)-(U817/12)))/(($D$50/12)/2))))/2))</f>
        <v>#VALUE!</v>
      </c>
      <c r="U817">
        <v>7.05</v>
      </c>
      <c r="V817" s="150" t="e">
        <f t="shared" ref="V817:V880" si="158">((1.486/$D$38)*((((PI()*($D$51/12)^2)/4)-((($D$51/12)/2)^2*((2*ACOS(((($D$51/12)/2)-(($D$51/12)-(W817/12)))/(($D$51/12)/2)))-SIN(2*ACOS(((($D$51/12)/2)-(($D$51/12)-(W817/12)))/(($D$51/12)/2))))/2))/((PI()*($D$51/12))-((2*ACOS(((($D$51/12)/2)-(($D$51/12)-(W817/12)))/(($D$51/12)/2)))*(($D$51/12)/2))))^(2/3)*$H$22^0.5)*(((PI()*($D$51/12)^2)/4)-((($D$51/12)/2)^2*((2*ACOS(((($D$51/12)/2)-(($D$51/12)-(W817/12)))/(($D$51/12)/2)))-SIN(2*ACOS(((($D$51/12)/2)-(($D$51/12)-(W817/12)))/(($D$51/12)/2))))/2))</f>
        <v>#VALUE!</v>
      </c>
      <c r="W817">
        <v>7.05</v>
      </c>
      <c r="X817" s="153" t="e">
        <f t="shared" ref="X817:X880" si="159">((1.486/$D$39)*((((PI()*($D$52/12)^2)/4)-((($D$52/12)/2)^2*((2*ACOS(((($D$52/12)/2)-(($D$52/12)-(Y817/12)))/(($D$52/12)/2)))-SIN(2*ACOS(((($D$52/12)/2)-(($D$52/12)-(Y817/12)))/(($D$52/12)/2))))/2))/((PI()*($D$52/12))-((2*ACOS(((($D$52/12)/2)-(($D$52/12)-(Y817/12)))/(($D$52/12)/2)))*(($D$52/12)/2))))^(2/3)*$H$23^0.5)*(((PI()*($D$52/12)^2)/4)-((($D$52/12)/2)^2*((2*ACOS(((($D$52/12)/2)-(($D$52/12)-(Y817/12)))/(($D$52/12)/2)))-SIN(2*ACOS(((($D$52/12)/2)-(($D$52/12)-(Y817/12)))/(($D$52/12)/2))))/2))</f>
        <v>#VALUE!</v>
      </c>
      <c r="Y817">
        <v>7.05</v>
      </c>
      <c r="Z817" s="150" t="e">
        <f t="shared" ref="Z817:Z880" si="160">((1.486/$D$40)*((((PI()*($D$53/12)^2)/4)-((($D$53/12)/2)^2*((2*ACOS(((($D$53/12)/2)-(($D$53/12)-(AA817/12)))/(($D$53/12)/2)))-SIN(2*ACOS(((($D$53/12)/2)-(($D$53/12)-(AA817/12)))/(($D$53/12)/2))))/2))/((PI()*($D$53/12))-((2*ACOS(((($D$53/12)/2)-(($D$53/12)-(AA817/12)))/(($D$53/12)/2)))*(($D$53/12)/2))))^(2/3)*$H$24^0.5)*(((PI()*($D$53/12)^2)/4)-((($D$53/12)/2)^2*((2*ACOS(((($D$53/12)/2)-(($D$53/12)-(AA817/12)))/(($D$53/12)/2)))-SIN(2*ACOS(((($D$53/12)/2)-(($D$53/12)-(AA817/12)))/(($D$53/12)/2))))/2))</f>
        <v>#VALUE!</v>
      </c>
      <c r="AA817">
        <v>7.05</v>
      </c>
      <c r="AB817" s="150" t="e">
        <f t="shared" ref="AB817:AB880" si="161">((1.486/$D$41)*((((PI()*($D$54/12)^2)/4)-((($D$54/12)/2)^2*((2*ACOS(((($D$54/12)/2)-(($D$54/12)-(AC817/12)))/(($D$54/12)/2)))-SIN(2*ACOS(((($D$54/12)/2)-(($D$54/12)-(AC817/12)))/(($D$54/12)/2))))/2))/((PI()*($D$54/12))-((2*ACOS(((($D$54/12)/2)-(($D$54/12)-(AC817/12)))/(($D$54/12)/2)))*(($D$54/12)/2))))^(2/3)*$H$25^0.5)*(((PI()*($D$54/12)^2)/4)-((($D$54/12)/2)^2*((2*ACOS(((($D$54/12)/2)-(($D$54/12)-(AC817/12)))/(($D$54/12)/2)))-SIN(2*ACOS(((($D$54/12)/2)-(($D$54/12)-(AC817/12)))/(($D$54/12)/2))))/2))</f>
        <v>#VALUE!</v>
      </c>
      <c r="AC817">
        <v>7.05</v>
      </c>
      <c r="AD817" s="150" t="e">
        <f t="shared" ref="AD817:AD880" si="162">((1.486/$D$42)*((((PI()*($D$55/12)^2)/4)-((($D$55/12)/2)^2*((2*ACOS(((($D$55/12)/2)-(($D$55/12)-(AE817/12)))/(($D$55/12)/2)))-SIN(2*ACOS(((($D$55/12)/2)-(($D$55/12)-(AE817/12)))/(($D$55/12)/2))))/2))/((PI()*($D$55/12))-((2*ACOS(((($D$55/12)/2)-(($D$55/12)-(AE817/12)))/(($D$55/12)/2)))*(($D$55/12)/2))))^(2/3)*$H$26^0.5)*(((PI()*($D$55/12)^2)/4)-((($D$55/12)/2)^2*((2*ACOS(((($D$55/12)/2)-(($D$55/12)-(AE817/12)))/(($D$55/12)/2)))-SIN(2*ACOS(((($D$55/12)/2)-(($D$55/12)-(AE817/12)))/(($D$55/12)/2))))/2))</f>
        <v>#VALUE!</v>
      </c>
      <c r="AE817">
        <v>7.05</v>
      </c>
    </row>
    <row r="818" spans="12:31" ht="15" x14ac:dyDescent="0.2">
      <c r="L818" s="150" t="e">
        <f t="shared" si="153"/>
        <v>#VALUE!</v>
      </c>
      <c r="M818">
        <v>7.06</v>
      </c>
      <c r="N818" s="150" t="e">
        <f t="shared" si="154"/>
        <v>#VALUE!</v>
      </c>
      <c r="O818">
        <v>7.06</v>
      </c>
      <c r="P818" s="150" t="e">
        <f t="shared" si="155"/>
        <v>#VALUE!</v>
      </c>
      <c r="Q818">
        <v>7.06</v>
      </c>
      <c r="R818" s="150" t="e">
        <f t="shared" si="156"/>
        <v>#VALUE!</v>
      </c>
      <c r="S818">
        <v>7.06</v>
      </c>
      <c r="T818" s="150" t="e">
        <f t="shared" si="157"/>
        <v>#VALUE!</v>
      </c>
      <c r="U818">
        <v>7.06</v>
      </c>
      <c r="V818" s="150" t="e">
        <f t="shared" si="158"/>
        <v>#VALUE!</v>
      </c>
      <c r="W818">
        <v>7.06</v>
      </c>
      <c r="X818" s="153" t="e">
        <f t="shared" si="159"/>
        <v>#VALUE!</v>
      </c>
      <c r="Y818">
        <v>7.06</v>
      </c>
      <c r="Z818" s="150" t="e">
        <f t="shared" si="160"/>
        <v>#VALUE!</v>
      </c>
      <c r="AA818">
        <v>7.06</v>
      </c>
      <c r="AB818" s="150" t="e">
        <f t="shared" si="161"/>
        <v>#VALUE!</v>
      </c>
      <c r="AC818">
        <v>7.06</v>
      </c>
      <c r="AD818" s="150" t="e">
        <f t="shared" si="162"/>
        <v>#VALUE!</v>
      </c>
      <c r="AE818">
        <v>7.06</v>
      </c>
    </row>
    <row r="819" spans="12:31" ht="15" x14ac:dyDescent="0.2">
      <c r="L819" s="150" t="e">
        <f t="shared" si="153"/>
        <v>#VALUE!</v>
      </c>
      <c r="M819">
        <v>7.07</v>
      </c>
      <c r="N819" s="150" t="e">
        <f t="shared" si="154"/>
        <v>#VALUE!</v>
      </c>
      <c r="O819">
        <v>7.07</v>
      </c>
      <c r="P819" s="150" t="e">
        <f t="shared" si="155"/>
        <v>#VALUE!</v>
      </c>
      <c r="Q819">
        <v>7.07</v>
      </c>
      <c r="R819" s="150" t="e">
        <f t="shared" si="156"/>
        <v>#VALUE!</v>
      </c>
      <c r="S819">
        <v>7.07</v>
      </c>
      <c r="T819" s="150" t="e">
        <f t="shared" si="157"/>
        <v>#VALUE!</v>
      </c>
      <c r="U819">
        <v>7.07</v>
      </c>
      <c r="V819" s="150" t="e">
        <f t="shared" si="158"/>
        <v>#VALUE!</v>
      </c>
      <c r="W819">
        <v>7.07</v>
      </c>
      <c r="X819" s="153" t="e">
        <f t="shared" si="159"/>
        <v>#VALUE!</v>
      </c>
      <c r="Y819">
        <v>7.07</v>
      </c>
      <c r="Z819" s="150" t="e">
        <f t="shared" si="160"/>
        <v>#VALUE!</v>
      </c>
      <c r="AA819">
        <v>7.07</v>
      </c>
      <c r="AB819" s="150" t="e">
        <f t="shared" si="161"/>
        <v>#VALUE!</v>
      </c>
      <c r="AC819">
        <v>7.07</v>
      </c>
      <c r="AD819" s="150" t="e">
        <f t="shared" si="162"/>
        <v>#VALUE!</v>
      </c>
      <c r="AE819">
        <v>7.07</v>
      </c>
    </row>
    <row r="820" spans="12:31" ht="15" x14ac:dyDescent="0.2">
      <c r="L820" s="150" t="e">
        <f t="shared" si="153"/>
        <v>#VALUE!</v>
      </c>
      <c r="M820">
        <v>7.08</v>
      </c>
      <c r="N820" s="150" t="e">
        <f t="shared" si="154"/>
        <v>#VALUE!</v>
      </c>
      <c r="O820">
        <v>7.08</v>
      </c>
      <c r="P820" s="150" t="e">
        <f t="shared" si="155"/>
        <v>#VALUE!</v>
      </c>
      <c r="Q820">
        <v>7.08</v>
      </c>
      <c r="R820" s="150" t="e">
        <f t="shared" si="156"/>
        <v>#VALUE!</v>
      </c>
      <c r="S820">
        <v>7.08</v>
      </c>
      <c r="T820" s="150" t="e">
        <f t="shared" si="157"/>
        <v>#VALUE!</v>
      </c>
      <c r="U820">
        <v>7.08</v>
      </c>
      <c r="V820" s="150" t="e">
        <f t="shared" si="158"/>
        <v>#VALUE!</v>
      </c>
      <c r="W820">
        <v>7.08</v>
      </c>
      <c r="X820" s="153" t="e">
        <f t="shared" si="159"/>
        <v>#VALUE!</v>
      </c>
      <c r="Y820">
        <v>7.08</v>
      </c>
      <c r="Z820" s="150" t="e">
        <f t="shared" si="160"/>
        <v>#VALUE!</v>
      </c>
      <c r="AA820">
        <v>7.08</v>
      </c>
      <c r="AB820" s="150" t="e">
        <f t="shared" si="161"/>
        <v>#VALUE!</v>
      </c>
      <c r="AC820">
        <v>7.08</v>
      </c>
      <c r="AD820" s="150" t="e">
        <f t="shared" si="162"/>
        <v>#VALUE!</v>
      </c>
      <c r="AE820">
        <v>7.08</v>
      </c>
    </row>
    <row r="821" spans="12:31" ht="15" x14ac:dyDescent="0.2">
      <c r="L821" s="150" t="e">
        <f t="shared" si="153"/>
        <v>#VALUE!</v>
      </c>
      <c r="M821">
        <v>7.09</v>
      </c>
      <c r="N821" s="150" t="e">
        <f t="shared" si="154"/>
        <v>#VALUE!</v>
      </c>
      <c r="O821">
        <v>7.09</v>
      </c>
      <c r="P821" s="150" t="e">
        <f t="shared" si="155"/>
        <v>#VALUE!</v>
      </c>
      <c r="Q821">
        <v>7.09</v>
      </c>
      <c r="R821" s="150" t="e">
        <f t="shared" si="156"/>
        <v>#VALUE!</v>
      </c>
      <c r="S821">
        <v>7.09</v>
      </c>
      <c r="T821" s="150" t="e">
        <f t="shared" si="157"/>
        <v>#VALUE!</v>
      </c>
      <c r="U821">
        <v>7.09</v>
      </c>
      <c r="V821" s="150" t="e">
        <f t="shared" si="158"/>
        <v>#VALUE!</v>
      </c>
      <c r="W821">
        <v>7.09</v>
      </c>
      <c r="X821" s="153" t="e">
        <f t="shared" si="159"/>
        <v>#VALUE!</v>
      </c>
      <c r="Y821">
        <v>7.09</v>
      </c>
      <c r="Z821" s="150" t="e">
        <f t="shared" si="160"/>
        <v>#VALUE!</v>
      </c>
      <c r="AA821">
        <v>7.09</v>
      </c>
      <c r="AB821" s="150" t="e">
        <f t="shared" si="161"/>
        <v>#VALUE!</v>
      </c>
      <c r="AC821">
        <v>7.09</v>
      </c>
      <c r="AD821" s="150" t="e">
        <f t="shared" si="162"/>
        <v>#VALUE!</v>
      </c>
      <c r="AE821">
        <v>7.09</v>
      </c>
    </row>
    <row r="822" spans="12:31" ht="15" x14ac:dyDescent="0.2">
      <c r="L822" s="150" t="e">
        <f t="shared" si="153"/>
        <v>#VALUE!</v>
      </c>
      <c r="M822">
        <v>7.1</v>
      </c>
      <c r="N822" s="150" t="e">
        <f t="shared" si="154"/>
        <v>#VALUE!</v>
      </c>
      <c r="O822">
        <v>7.1</v>
      </c>
      <c r="P822" s="150" t="e">
        <f t="shared" si="155"/>
        <v>#VALUE!</v>
      </c>
      <c r="Q822">
        <v>7.1</v>
      </c>
      <c r="R822" s="150" t="e">
        <f t="shared" si="156"/>
        <v>#VALUE!</v>
      </c>
      <c r="S822">
        <v>7.1</v>
      </c>
      <c r="T822" s="150" t="e">
        <f t="shared" si="157"/>
        <v>#VALUE!</v>
      </c>
      <c r="U822">
        <v>7.1</v>
      </c>
      <c r="V822" s="150" t="e">
        <f t="shared" si="158"/>
        <v>#VALUE!</v>
      </c>
      <c r="W822">
        <v>7.1</v>
      </c>
      <c r="X822" s="153" t="e">
        <f t="shared" si="159"/>
        <v>#VALUE!</v>
      </c>
      <c r="Y822">
        <v>7.1</v>
      </c>
      <c r="Z822" s="150" t="e">
        <f t="shared" si="160"/>
        <v>#VALUE!</v>
      </c>
      <c r="AA822">
        <v>7.1</v>
      </c>
      <c r="AB822" s="150" t="e">
        <f t="shared" si="161"/>
        <v>#VALUE!</v>
      </c>
      <c r="AC822">
        <v>7.1</v>
      </c>
      <c r="AD822" s="150" t="e">
        <f t="shared" si="162"/>
        <v>#VALUE!</v>
      </c>
      <c r="AE822">
        <v>7.1</v>
      </c>
    </row>
    <row r="823" spans="12:31" ht="15" x14ac:dyDescent="0.2">
      <c r="L823" s="150" t="e">
        <f t="shared" si="153"/>
        <v>#VALUE!</v>
      </c>
      <c r="M823">
        <v>7.11</v>
      </c>
      <c r="N823" s="150" t="e">
        <f t="shared" si="154"/>
        <v>#VALUE!</v>
      </c>
      <c r="O823">
        <v>7.11</v>
      </c>
      <c r="P823" s="150" t="e">
        <f t="shared" si="155"/>
        <v>#VALUE!</v>
      </c>
      <c r="Q823">
        <v>7.11</v>
      </c>
      <c r="R823" s="150" t="e">
        <f t="shared" si="156"/>
        <v>#VALUE!</v>
      </c>
      <c r="S823">
        <v>7.11</v>
      </c>
      <c r="T823" s="150" t="e">
        <f t="shared" si="157"/>
        <v>#VALUE!</v>
      </c>
      <c r="U823">
        <v>7.11</v>
      </c>
      <c r="V823" s="150" t="e">
        <f t="shared" si="158"/>
        <v>#VALUE!</v>
      </c>
      <c r="W823">
        <v>7.11</v>
      </c>
      <c r="X823" s="153" t="e">
        <f t="shared" si="159"/>
        <v>#VALUE!</v>
      </c>
      <c r="Y823">
        <v>7.11</v>
      </c>
      <c r="Z823" s="150" t="e">
        <f t="shared" si="160"/>
        <v>#VALUE!</v>
      </c>
      <c r="AA823">
        <v>7.11</v>
      </c>
      <c r="AB823" s="150" t="e">
        <f t="shared" si="161"/>
        <v>#VALUE!</v>
      </c>
      <c r="AC823">
        <v>7.11</v>
      </c>
      <c r="AD823" s="150" t="e">
        <f t="shared" si="162"/>
        <v>#VALUE!</v>
      </c>
      <c r="AE823">
        <v>7.11</v>
      </c>
    </row>
    <row r="824" spans="12:31" ht="15" x14ac:dyDescent="0.2">
      <c r="L824" s="150" t="e">
        <f t="shared" si="153"/>
        <v>#VALUE!</v>
      </c>
      <c r="M824">
        <v>7.12</v>
      </c>
      <c r="N824" s="150" t="e">
        <f t="shared" si="154"/>
        <v>#VALUE!</v>
      </c>
      <c r="O824">
        <v>7.12</v>
      </c>
      <c r="P824" s="150" t="e">
        <f t="shared" si="155"/>
        <v>#VALUE!</v>
      </c>
      <c r="Q824">
        <v>7.12</v>
      </c>
      <c r="R824" s="150" t="e">
        <f t="shared" si="156"/>
        <v>#VALUE!</v>
      </c>
      <c r="S824">
        <v>7.12</v>
      </c>
      <c r="T824" s="150" t="e">
        <f t="shared" si="157"/>
        <v>#VALUE!</v>
      </c>
      <c r="U824">
        <v>7.12</v>
      </c>
      <c r="V824" s="150" t="e">
        <f t="shared" si="158"/>
        <v>#VALUE!</v>
      </c>
      <c r="W824">
        <v>7.12</v>
      </c>
      <c r="X824" s="153" t="e">
        <f t="shared" si="159"/>
        <v>#VALUE!</v>
      </c>
      <c r="Y824">
        <v>7.12</v>
      </c>
      <c r="Z824" s="150" t="e">
        <f t="shared" si="160"/>
        <v>#VALUE!</v>
      </c>
      <c r="AA824">
        <v>7.12</v>
      </c>
      <c r="AB824" s="150" t="e">
        <f t="shared" si="161"/>
        <v>#VALUE!</v>
      </c>
      <c r="AC824">
        <v>7.12</v>
      </c>
      <c r="AD824" s="150" t="e">
        <f t="shared" si="162"/>
        <v>#VALUE!</v>
      </c>
      <c r="AE824">
        <v>7.12</v>
      </c>
    </row>
    <row r="825" spans="12:31" ht="15" x14ac:dyDescent="0.2">
      <c r="L825" s="150" t="e">
        <f t="shared" si="153"/>
        <v>#VALUE!</v>
      </c>
      <c r="M825">
        <v>7.13</v>
      </c>
      <c r="N825" s="150" t="e">
        <f t="shared" si="154"/>
        <v>#VALUE!</v>
      </c>
      <c r="O825">
        <v>7.13</v>
      </c>
      <c r="P825" s="150" t="e">
        <f t="shared" si="155"/>
        <v>#VALUE!</v>
      </c>
      <c r="Q825">
        <v>7.13</v>
      </c>
      <c r="R825" s="150" t="e">
        <f t="shared" si="156"/>
        <v>#VALUE!</v>
      </c>
      <c r="S825">
        <v>7.13</v>
      </c>
      <c r="T825" s="150" t="e">
        <f t="shared" si="157"/>
        <v>#VALUE!</v>
      </c>
      <c r="U825">
        <v>7.13</v>
      </c>
      <c r="V825" s="150" t="e">
        <f t="shared" si="158"/>
        <v>#VALUE!</v>
      </c>
      <c r="W825">
        <v>7.13</v>
      </c>
      <c r="X825" s="153" t="e">
        <f t="shared" si="159"/>
        <v>#VALUE!</v>
      </c>
      <c r="Y825">
        <v>7.13</v>
      </c>
      <c r="Z825" s="150" t="e">
        <f t="shared" si="160"/>
        <v>#VALUE!</v>
      </c>
      <c r="AA825">
        <v>7.13</v>
      </c>
      <c r="AB825" s="150" t="e">
        <f t="shared" si="161"/>
        <v>#VALUE!</v>
      </c>
      <c r="AC825">
        <v>7.13</v>
      </c>
      <c r="AD825" s="150" t="e">
        <f t="shared" si="162"/>
        <v>#VALUE!</v>
      </c>
      <c r="AE825">
        <v>7.13</v>
      </c>
    </row>
    <row r="826" spans="12:31" ht="15" x14ac:dyDescent="0.2">
      <c r="L826" s="150" t="e">
        <f t="shared" si="153"/>
        <v>#VALUE!</v>
      </c>
      <c r="M826">
        <v>7.14</v>
      </c>
      <c r="N826" s="150" t="e">
        <f t="shared" si="154"/>
        <v>#VALUE!</v>
      </c>
      <c r="O826">
        <v>7.14</v>
      </c>
      <c r="P826" s="150" t="e">
        <f t="shared" si="155"/>
        <v>#VALUE!</v>
      </c>
      <c r="Q826">
        <v>7.14</v>
      </c>
      <c r="R826" s="150" t="e">
        <f t="shared" si="156"/>
        <v>#VALUE!</v>
      </c>
      <c r="S826">
        <v>7.14</v>
      </c>
      <c r="T826" s="150" t="e">
        <f t="shared" si="157"/>
        <v>#VALUE!</v>
      </c>
      <c r="U826">
        <v>7.14</v>
      </c>
      <c r="V826" s="150" t="e">
        <f t="shared" si="158"/>
        <v>#VALUE!</v>
      </c>
      <c r="W826">
        <v>7.14</v>
      </c>
      <c r="X826" s="153" t="e">
        <f t="shared" si="159"/>
        <v>#VALUE!</v>
      </c>
      <c r="Y826">
        <v>7.14</v>
      </c>
      <c r="Z826" s="150" t="e">
        <f t="shared" si="160"/>
        <v>#VALUE!</v>
      </c>
      <c r="AA826">
        <v>7.14</v>
      </c>
      <c r="AB826" s="150" t="e">
        <f t="shared" si="161"/>
        <v>#VALUE!</v>
      </c>
      <c r="AC826">
        <v>7.14</v>
      </c>
      <c r="AD826" s="150" t="e">
        <f t="shared" si="162"/>
        <v>#VALUE!</v>
      </c>
      <c r="AE826">
        <v>7.14</v>
      </c>
    </row>
    <row r="827" spans="12:31" ht="15" x14ac:dyDescent="0.2">
      <c r="L827" s="150" t="e">
        <f t="shared" si="153"/>
        <v>#VALUE!</v>
      </c>
      <c r="M827">
        <v>7.15</v>
      </c>
      <c r="N827" s="150" t="e">
        <f t="shared" si="154"/>
        <v>#VALUE!</v>
      </c>
      <c r="O827">
        <v>7.15</v>
      </c>
      <c r="P827" s="150" t="e">
        <f t="shared" si="155"/>
        <v>#VALUE!</v>
      </c>
      <c r="Q827">
        <v>7.15</v>
      </c>
      <c r="R827" s="150" t="e">
        <f t="shared" si="156"/>
        <v>#VALUE!</v>
      </c>
      <c r="S827">
        <v>7.15</v>
      </c>
      <c r="T827" s="150" t="e">
        <f t="shared" si="157"/>
        <v>#VALUE!</v>
      </c>
      <c r="U827">
        <v>7.15</v>
      </c>
      <c r="V827" s="150" t="e">
        <f t="shared" si="158"/>
        <v>#VALUE!</v>
      </c>
      <c r="W827">
        <v>7.15</v>
      </c>
      <c r="X827" s="153" t="e">
        <f t="shared" si="159"/>
        <v>#VALUE!</v>
      </c>
      <c r="Y827">
        <v>7.15</v>
      </c>
      <c r="Z827" s="150" t="e">
        <f t="shared" si="160"/>
        <v>#VALUE!</v>
      </c>
      <c r="AA827">
        <v>7.15</v>
      </c>
      <c r="AB827" s="150" t="e">
        <f t="shared" si="161"/>
        <v>#VALUE!</v>
      </c>
      <c r="AC827">
        <v>7.15</v>
      </c>
      <c r="AD827" s="150" t="e">
        <f t="shared" si="162"/>
        <v>#VALUE!</v>
      </c>
      <c r="AE827">
        <v>7.15</v>
      </c>
    </row>
    <row r="828" spans="12:31" ht="15" x14ac:dyDescent="0.2">
      <c r="L828" s="150" t="e">
        <f t="shared" si="153"/>
        <v>#VALUE!</v>
      </c>
      <c r="M828">
        <v>7.16</v>
      </c>
      <c r="N828" s="150" t="e">
        <f t="shared" si="154"/>
        <v>#VALUE!</v>
      </c>
      <c r="O828">
        <v>7.16</v>
      </c>
      <c r="P828" s="150" t="e">
        <f t="shared" si="155"/>
        <v>#VALUE!</v>
      </c>
      <c r="Q828">
        <v>7.16</v>
      </c>
      <c r="R828" s="150" t="e">
        <f t="shared" si="156"/>
        <v>#VALUE!</v>
      </c>
      <c r="S828">
        <v>7.16</v>
      </c>
      <c r="T828" s="150" t="e">
        <f t="shared" si="157"/>
        <v>#VALUE!</v>
      </c>
      <c r="U828">
        <v>7.16</v>
      </c>
      <c r="V828" s="150" t="e">
        <f t="shared" si="158"/>
        <v>#VALUE!</v>
      </c>
      <c r="W828">
        <v>7.16</v>
      </c>
      <c r="X828" s="153" t="e">
        <f t="shared" si="159"/>
        <v>#VALUE!</v>
      </c>
      <c r="Y828">
        <v>7.16</v>
      </c>
      <c r="Z828" s="150" t="e">
        <f t="shared" si="160"/>
        <v>#VALUE!</v>
      </c>
      <c r="AA828">
        <v>7.16</v>
      </c>
      <c r="AB828" s="150" t="e">
        <f t="shared" si="161"/>
        <v>#VALUE!</v>
      </c>
      <c r="AC828">
        <v>7.16</v>
      </c>
      <c r="AD828" s="150" t="e">
        <f t="shared" si="162"/>
        <v>#VALUE!</v>
      </c>
      <c r="AE828">
        <v>7.16</v>
      </c>
    </row>
    <row r="829" spans="12:31" ht="15" x14ac:dyDescent="0.2">
      <c r="L829" s="150" t="e">
        <f t="shared" si="153"/>
        <v>#VALUE!</v>
      </c>
      <c r="M829">
        <v>7.17</v>
      </c>
      <c r="N829" s="150" t="e">
        <f t="shared" si="154"/>
        <v>#VALUE!</v>
      </c>
      <c r="O829">
        <v>7.17</v>
      </c>
      <c r="P829" s="150" t="e">
        <f t="shared" si="155"/>
        <v>#VALUE!</v>
      </c>
      <c r="Q829">
        <v>7.17</v>
      </c>
      <c r="R829" s="150" t="e">
        <f t="shared" si="156"/>
        <v>#VALUE!</v>
      </c>
      <c r="S829">
        <v>7.17</v>
      </c>
      <c r="T829" s="150" t="e">
        <f t="shared" si="157"/>
        <v>#VALUE!</v>
      </c>
      <c r="U829">
        <v>7.17</v>
      </c>
      <c r="V829" s="150" t="e">
        <f t="shared" si="158"/>
        <v>#VALUE!</v>
      </c>
      <c r="W829">
        <v>7.17</v>
      </c>
      <c r="X829" s="153" t="e">
        <f t="shared" si="159"/>
        <v>#VALUE!</v>
      </c>
      <c r="Y829">
        <v>7.17</v>
      </c>
      <c r="Z829" s="150" t="e">
        <f t="shared" si="160"/>
        <v>#VALUE!</v>
      </c>
      <c r="AA829">
        <v>7.17</v>
      </c>
      <c r="AB829" s="150" t="e">
        <f t="shared" si="161"/>
        <v>#VALUE!</v>
      </c>
      <c r="AC829">
        <v>7.17</v>
      </c>
      <c r="AD829" s="150" t="e">
        <f t="shared" si="162"/>
        <v>#VALUE!</v>
      </c>
      <c r="AE829">
        <v>7.17</v>
      </c>
    </row>
    <row r="830" spans="12:31" ht="15" x14ac:dyDescent="0.2">
      <c r="L830" s="150" t="e">
        <f t="shared" si="153"/>
        <v>#VALUE!</v>
      </c>
      <c r="M830">
        <v>7.18</v>
      </c>
      <c r="N830" s="150" t="e">
        <f t="shared" si="154"/>
        <v>#VALUE!</v>
      </c>
      <c r="O830">
        <v>7.18</v>
      </c>
      <c r="P830" s="150" t="e">
        <f t="shared" si="155"/>
        <v>#VALUE!</v>
      </c>
      <c r="Q830">
        <v>7.18</v>
      </c>
      <c r="R830" s="150" t="e">
        <f t="shared" si="156"/>
        <v>#VALUE!</v>
      </c>
      <c r="S830">
        <v>7.18</v>
      </c>
      <c r="T830" s="150" t="e">
        <f t="shared" si="157"/>
        <v>#VALUE!</v>
      </c>
      <c r="U830">
        <v>7.18</v>
      </c>
      <c r="V830" s="150" t="e">
        <f t="shared" si="158"/>
        <v>#VALUE!</v>
      </c>
      <c r="W830">
        <v>7.18</v>
      </c>
      <c r="X830" s="153" t="e">
        <f t="shared" si="159"/>
        <v>#VALUE!</v>
      </c>
      <c r="Y830">
        <v>7.18</v>
      </c>
      <c r="Z830" s="150" t="e">
        <f t="shared" si="160"/>
        <v>#VALUE!</v>
      </c>
      <c r="AA830">
        <v>7.18</v>
      </c>
      <c r="AB830" s="150" t="e">
        <f t="shared" si="161"/>
        <v>#VALUE!</v>
      </c>
      <c r="AC830">
        <v>7.18</v>
      </c>
      <c r="AD830" s="150" t="e">
        <f t="shared" si="162"/>
        <v>#VALUE!</v>
      </c>
      <c r="AE830">
        <v>7.18</v>
      </c>
    </row>
    <row r="831" spans="12:31" ht="15" x14ac:dyDescent="0.2">
      <c r="L831" s="150" t="e">
        <f t="shared" si="153"/>
        <v>#VALUE!</v>
      </c>
      <c r="M831">
        <v>7.19</v>
      </c>
      <c r="N831" s="150" t="e">
        <f t="shared" si="154"/>
        <v>#VALUE!</v>
      </c>
      <c r="O831">
        <v>7.19</v>
      </c>
      <c r="P831" s="150" t="e">
        <f t="shared" si="155"/>
        <v>#VALUE!</v>
      </c>
      <c r="Q831">
        <v>7.19</v>
      </c>
      <c r="R831" s="150" t="e">
        <f t="shared" si="156"/>
        <v>#VALUE!</v>
      </c>
      <c r="S831">
        <v>7.19</v>
      </c>
      <c r="T831" s="150" t="e">
        <f t="shared" si="157"/>
        <v>#VALUE!</v>
      </c>
      <c r="U831">
        <v>7.19</v>
      </c>
      <c r="V831" s="150" t="e">
        <f t="shared" si="158"/>
        <v>#VALUE!</v>
      </c>
      <c r="W831">
        <v>7.19</v>
      </c>
      <c r="X831" s="153" t="e">
        <f t="shared" si="159"/>
        <v>#VALUE!</v>
      </c>
      <c r="Y831">
        <v>7.19</v>
      </c>
      <c r="Z831" s="150" t="e">
        <f t="shared" si="160"/>
        <v>#VALUE!</v>
      </c>
      <c r="AA831">
        <v>7.19</v>
      </c>
      <c r="AB831" s="150" t="e">
        <f t="shared" si="161"/>
        <v>#VALUE!</v>
      </c>
      <c r="AC831">
        <v>7.19</v>
      </c>
      <c r="AD831" s="150" t="e">
        <f t="shared" si="162"/>
        <v>#VALUE!</v>
      </c>
      <c r="AE831">
        <v>7.19</v>
      </c>
    </row>
    <row r="832" spans="12:31" ht="15" x14ac:dyDescent="0.2">
      <c r="L832" s="150" t="e">
        <f t="shared" si="153"/>
        <v>#VALUE!</v>
      </c>
      <c r="M832">
        <v>7.2</v>
      </c>
      <c r="N832" s="150" t="e">
        <f t="shared" si="154"/>
        <v>#VALUE!</v>
      </c>
      <c r="O832">
        <v>7.2</v>
      </c>
      <c r="P832" s="150" t="e">
        <f t="shared" si="155"/>
        <v>#VALUE!</v>
      </c>
      <c r="Q832">
        <v>7.2</v>
      </c>
      <c r="R832" s="150" t="e">
        <f t="shared" si="156"/>
        <v>#VALUE!</v>
      </c>
      <c r="S832">
        <v>7.2</v>
      </c>
      <c r="T832" s="150" t="e">
        <f t="shared" si="157"/>
        <v>#VALUE!</v>
      </c>
      <c r="U832">
        <v>7.2</v>
      </c>
      <c r="V832" s="150" t="e">
        <f t="shared" si="158"/>
        <v>#VALUE!</v>
      </c>
      <c r="W832">
        <v>7.2</v>
      </c>
      <c r="X832" s="153" t="e">
        <f t="shared" si="159"/>
        <v>#VALUE!</v>
      </c>
      <c r="Y832">
        <v>7.2</v>
      </c>
      <c r="Z832" s="150" t="e">
        <f t="shared" si="160"/>
        <v>#VALUE!</v>
      </c>
      <c r="AA832">
        <v>7.2</v>
      </c>
      <c r="AB832" s="150" t="e">
        <f t="shared" si="161"/>
        <v>#VALUE!</v>
      </c>
      <c r="AC832">
        <v>7.2</v>
      </c>
      <c r="AD832" s="150" t="e">
        <f t="shared" si="162"/>
        <v>#VALUE!</v>
      </c>
      <c r="AE832">
        <v>7.2</v>
      </c>
    </row>
    <row r="833" spans="12:31" ht="15" x14ac:dyDescent="0.2">
      <c r="L833" s="150" t="e">
        <f t="shared" si="153"/>
        <v>#VALUE!</v>
      </c>
      <c r="M833">
        <v>7.21</v>
      </c>
      <c r="N833" s="150" t="e">
        <f t="shared" si="154"/>
        <v>#VALUE!</v>
      </c>
      <c r="O833">
        <v>7.21</v>
      </c>
      <c r="P833" s="150" t="e">
        <f t="shared" si="155"/>
        <v>#VALUE!</v>
      </c>
      <c r="Q833">
        <v>7.21</v>
      </c>
      <c r="R833" s="150" t="e">
        <f t="shared" si="156"/>
        <v>#VALUE!</v>
      </c>
      <c r="S833">
        <v>7.21</v>
      </c>
      <c r="T833" s="150" t="e">
        <f t="shared" si="157"/>
        <v>#VALUE!</v>
      </c>
      <c r="U833">
        <v>7.21</v>
      </c>
      <c r="V833" s="150" t="e">
        <f t="shared" si="158"/>
        <v>#VALUE!</v>
      </c>
      <c r="W833">
        <v>7.21</v>
      </c>
      <c r="X833" s="153" t="e">
        <f t="shared" si="159"/>
        <v>#VALUE!</v>
      </c>
      <c r="Y833">
        <v>7.21</v>
      </c>
      <c r="Z833" s="150" t="e">
        <f t="shared" si="160"/>
        <v>#VALUE!</v>
      </c>
      <c r="AA833">
        <v>7.21</v>
      </c>
      <c r="AB833" s="150" t="e">
        <f t="shared" si="161"/>
        <v>#VALUE!</v>
      </c>
      <c r="AC833">
        <v>7.21</v>
      </c>
      <c r="AD833" s="150" t="e">
        <f t="shared" si="162"/>
        <v>#VALUE!</v>
      </c>
      <c r="AE833">
        <v>7.21</v>
      </c>
    </row>
    <row r="834" spans="12:31" ht="15" x14ac:dyDescent="0.2">
      <c r="L834" s="150" t="e">
        <f t="shared" si="153"/>
        <v>#VALUE!</v>
      </c>
      <c r="M834">
        <v>7.22</v>
      </c>
      <c r="N834" s="150" t="e">
        <f t="shared" si="154"/>
        <v>#VALUE!</v>
      </c>
      <c r="O834">
        <v>7.22</v>
      </c>
      <c r="P834" s="150" t="e">
        <f t="shared" si="155"/>
        <v>#VALUE!</v>
      </c>
      <c r="Q834">
        <v>7.22</v>
      </c>
      <c r="R834" s="150" t="e">
        <f t="shared" si="156"/>
        <v>#VALUE!</v>
      </c>
      <c r="S834">
        <v>7.22</v>
      </c>
      <c r="T834" s="150" t="e">
        <f t="shared" si="157"/>
        <v>#VALUE!</v>
      </c>
      <c r="U834">
        <v>7.22</v>
      </c>
      <c r="V834" s="150" t="e">
        <f t="shared" si="158"/>
        <v>#VALUE!</v>
      </c>
      <c r="W834">
        <v>7.22</v>
      </c>
      <c r="X834" s="153" t="e">
        <f t="shared" si="159"/>
        <v>#VALUE!</v>
      </c>
      <c r="Y834">
        <v>7.22</v>
      </c>
      <c r="Z834" s="150" t="e">
        <f t="shared" si="160"/>
        <v>#VALUE!</v>
      </c>
      <c r="AA834">
        <v>7.22</v>
      </c>
      <c r="AB834" s="150" t="e">
        <f t="shared" si="161"/>
        <v>#VALUE!</v>
      </c>
      <c r="AC834">
        <v>7.22</v>
      </c>
      <c r="AD834" s="150" t="e">
        <f t="shared" si="162"/>
        <v>#VALUE!</v>
      </c>
      <c r="AE834">
        <v>7.22</v>
      </c>
    </row>
    <row r="835" spans="12:31" ht="15" x14ac:dyDescent="0.2">
      <c r="L835" s="150" t="e">
        <f t="shared" si="153"/>
        <v>#VALUE!</v>
      </c>
      <c r="M835">
        <v>7.23</v>
      </c>
      <c r="N835" s="150" t="e">
        <f t="shared" si="154"/>
        <v>#VALUE!</v>
      </c>
      <c r="O835">
        <v>7.23</v>
      </c>
      <c r="P835" s="150" t="e">
        <f t="shared" si="155"/>
        <v>#VALUE!</v>
      </c>
      <c r="Q835">
        <v>7.23</v>
      </c>
      <c r="R835" s="150" t="e">
        <f t="shared" si="156"/>
        <v>#VALUE!</v>
      </c>
      <c r="S835">
        <v>7.23</v>
      </c>
      <c r="T835" s="150" t="e">
        <f t="shared" si="157"/>
        <v>#VALUE!</v>
      </c>
      <c r="U835">
        <v>7.23</v>
      </c>
      <c r="V835" s="150" t="e">
        <f t="shared" si="158"/>
        <v>#VALUE!</v>
      </c>
      <c r="W835">
        <v>7.23</v>
      </c>
      <c r="X835" s="153" t="e">
        <f t="shared" si="159"/>
        <v>#VALUE!</v>
      </c>
      <c r="Y835">
        <v>7.23</v>
      </c>
      <c r="Z835" s="150" t="e">
        <f t="shared" si="160"/>
        <v>#VALUE!</v>
      </c>
      <c r="AA835">
        <v>7.23</v>
      </c>
      <c r="AB835" s="150" t="e">
        <f t="shared" si="161"/>
        <v>#VALUE!</v>
      </c>
      <c r="AC835">
        <v>7.23</v>
      </c>
      <c r="AD835" s="150" t="e">
        <f t="shared" si="162"/>
        <v>#VALUE!</v>
      </c>
      <c r="AE835">
        <v>7.23</v>
      </c>
    </row>
    <row r="836" spans="12:31" ht="15" x14ac:dyDescent="0.2">
      <c r="L836" s="150" t="e">
        <f t="shared" si="153"/>
        <v>#VALUE!</v>
      </c>
      <c r="M836">
        <v>7.24</v>
      </c>
      <c r="N836" s="150" t="e">
        <f t="shared" si="154"/>
        <v>#VALUE!</v>
      </c>
      <c r="O836">
        <v>7.24</v>
      </c>
      <c r="P836" s="150" t="e">
        <f t="shared" si="155"/>
        <v>#VALUE!</v>
      </c>
      <c r="Q836">
        <v>7.24</v>
      </c>
      <c r="R836" s="150" t="e">
        <f t="shared" si="156"/>
        <v>#VALUE!</v>
      </c>
      <c r="S836">
        <v>7.24</v>
      </c>
      <c r="T836" s="150" t="e">
        <f t="shared" si="157"/>
        <v>#VALUE!</v>
      </c>
      <c r="U836">
        <v>7.24</v>
      </c>
      <c r="V836" s="150" t="e">
        <f t="shared" si="158"/>
        <v>#VALUE!</v>
      </c>
      <c r="W836">
        <v>7.24</v>
      </c>
      <c r="X836" s="153" t="e">
        <f t="shared" si="159"/>
        <v>#VALUE!</v>
      </c>
      <c r="Y836">
        <v>7.24</v>
      </c>
      <c r="Z836" s="150" t="e">
        <f t="shared" si="160"/>
        <v>#VALUE!</v>
      </c>
      <c r="AA836">
        <v>7.24</v>
      </c>
      <c r="AB836" s="150" t="e">
        <f t="shared" si="161"/>
        <v>#VALUE!</v>
      </c>
      <c r="AC836">
        <v>7.24</v>
      </c>
      <c r="AD836" s="150" t="e">
        <f t="shared" si="162"/>
        <v>#VALUE!</v>
      </c>
      <c r="AE836">
        <v>7.24</v>
      </c>
    </row>
    <row r="837" spans="12:31" ht="15" x14ac:dyDescent="0.2">
      <c r="L837" s="150" t="e">
        <f t="shared" si="153"/>
        <v>#VALUE!</v>
      </c>
      <c r="M837">
        <v>7.25</v>
      </c>
      <c r="N837" s="150" t="e">
        <f t="shared" si="154"/>
        <v>#VALUE!</v>
      </c>
      <c r="O837">
        <v>7.25</v>
      </c>
      <c r="P837" s="150" t="e">
        <f t="shared" si="155"/>
        <v>#VALUE!</v>
      </c>
      <c r="Q837">
        <v>7.25</v>
      </c>
      <c r="R837" s="150" t="e">
        <f t="shared" si="156"/>
        <v>#VALUE!</v>
      </c>
      <c r="S837">
        <v>7.25</v>
      </c>
      <c r="T837" s="150" t="e">
        <f t="shared" si="157"/>
        <v>#VALUE!</v>
      </c>
      <c r="U837">
        <v>7.25</v>
      </c>
      <c r="V837" s="150" t="e">
        <f t="shared" si="158"/>
        <v>#VALUE!</v>
      </c>
      <c r="W837">
        <v>7.25</v>
      </c>
      <c r="X837" s="153" t="e">
        <f t="shared" si="159"/>
        <v>#VALUE!</v>
      </c>
      <c r="Y837">
        <v>7.25</v>
      </c>
      <c r="Z837" s="150" t="e">
        <f t="shared" si="160"/>
        <v>#VALUE!</v>
      </c>
      <c r="AA837">
        <v>7.25</v>
      </c>
      <c r="AB837" s="150" t="e">
        <f t="shared" si="161"/>
        <v>#VALUE!</v>
      </c>
      <c r="AC837">
        <v>7.25</v>
      </c>
      <c r="AD837" s="150" t="e">
        <f t="shared" si="162"/>
        <v>#VALUE!</v>
      </c>
      <c r="AE837">
        <v>7.25</v>
      </c>
    </row>
    <row r="838" spans="12:31" ht="15" x14ac:dyDescent="0.2">
      <c r="L838" s="150" t="e">
        <f t="shared" si="153"/>
        <v>#VALUE!</v>
      </c>
      <c r="M838">
        <v>7.26</v>
      </c>
      <c r="N838" s="150" t="e">
        <f t="shared" si="154"/>
        <v>#VALUE!</v>
      </c>
      <c r="O838">
        <v>7.26</v>
      </c>
      <c r="P838" s="150" t="e">
        <f t="shared" si="155"/>
        <v>#VALUE!</v>
      </c>
      <c r="Q838">
        <v>7.26</v>
      </c>
      <c r="R838" s="150" t="e">
        <f t="shared" si="156"/>
        <v>#VALUE!</v>
      </c>
      <c r="S838">
        <v>7.26</v>
      </c>
      <c r="T838" s="150" t="e">
        <f t="shared" si="157"/>
        <v>#VALUE!</v>
      </c>
      <c r="U838">
        <v>7.26</v>
      </c>
      <c r="V838" s="150" t="e">
        <f t="shared" si="158"/>
        <v>#VALUE!</v>
      </c>
      <c r="W838">
        <v>7.26</v>
      </c>
      <c r="X838" s="153" t="e">
        <f t="shared" si="159"/>
        <v>#VALUE!</v>
      </c>
      <c r="Y838">
        <v>7.26</v>
      </c>
      <c r="Z838" s="150" t="e">
        <f t="shared" si="160"/>
        <v>#VALUE!</v>
      </c>
      <c r="AA838">
        <v>7.26</v>
      </c>
      <c r="AB838" s="150" t="e">
        <f t="shared" si="161"/>
        <v>#VALUE!</v>
      </c>
      <c r="AC838">
        <v>7.26</v>
      </c>
      <c r="AD838" s="150" t="e">
        <f t="shared" si="162"/>
        <v>#VALUE!</v>
      </c>
      <c r="AE838">
        <v>7.26</v>
      </c>
    </row>
    <row r="839" spans="12:31" ht="15" x14ac:dyDescent="0.2">
      <c r="L839" s="150" t="e">
        <f t="shared" si="153"/>
        <v>#VALUE!</v>
      </c>
      <c r="M839">
        <v>7.27</v>
      </c>
      <c r="N839" s="150" t="e">
        <f t="shared" si="154"/>
        <v>#VALUE!</v>
      </c>
      <c r="O839">
        <v>7.27</v>
      </c>
      <c r="P839" s="150" t="e">
        <f t="shared" si="155"/>
        <v>#VALUE!</v>
      </c>
      <c r="Q839">
        <v>7.27</v>
      </c>
      <c r="R839" s="150" t="e">
        <f t="shared" si="156"/>
        <v>#VALUE!</v>
      </c>
      <c r="S839">
        <v>7.27</v>
      </c>
      <c r="T839" s="150" t="e">
        <f t="shared" si="157"/>
        <v>#VALUE!</v>
      </c>
      <c r="U839">
        <v>7.27</v>
      </c>
      <c r="V839" s="150" t="e">
        <f t="shared" si="158"/>
        <v>#VALUE!</v>
      </c>
      <c r="W839">
        <v>7.27</v>
      </c>
      <c r="X839" s="153" t="e">
        <f t="shared" si="159"/>
        <v>#VALUE!</v>
      </c>
      <c r="Y839">
        <v>7.27</v>
      </c>
      <c r="Z839" s="150" t="e">
        <f t="shared" si="160"/>
        <v>#VALUE!</v>
      </c>
      <c r="AA839">
        <v>7.27</v>
      </c>
      <c r="AB839" s="150" t="e">
        <f t="shared" si="161"/>
        <v>#VALUE!</v>
      </c>
      <c r="AC839">
        <v>7.27</v>
      </c>
      <c r="AD839" s="150" t="e">
        <f t="shared" si="162"/>
        <v>#VALUE!</v>
      </c>
      <c r="AE839">
        <v>7.27</v>
      </c>
    </row>
    <row r="840" spans="12:31" ht="15" x14ac:dyDescent="0.2">
      <c r="L840" s="150" t="e">
        <f t="shared" si="153"/>
        <v>#VALUE!</v>
      </c>
      <c r="M840">
        <v>7.28</v>
      </c>
      <c r="N840" s="150" t="e">
        <f t="shared" si="154"/>
        <v>#VALUE!</v>
      </c>
      <c r="O840">
        <v>7.28</v>
      </c>
      <c r="P840" s="150" t="e">
        <f t="shared" si="155"/>
        <v>#VALUE!</v>
      </c>
      <c r="Q840">
        <v>7.28</v>
      </c>
      <c r="R840" s="150" t="e">
        <f t="shared" si="156"/>
        <v>#VALUE!</v>
      </c>
      <c r="S840">
        <v>7.28</v>
      </c>
      <c r="T840" s="150" t="e">
        <f t="shared" si="157"/>
        <v>#VALUE!</v>
      </c>
      <c r="U840">
        <v>7.28</v>
      </c>
      <c r="V840" s="150" t="e">
        <f t="shared" si="158"/>
        <v>#VALUE!</v>
      </c>
      <c r="W840">
        <v>7.28</v>
      </c>
      <c r="X840" s="153" t="e">
        <f t="shared" si="159"/>
        <v>#VALUE!</v>
      </c>
      <c r="Y840">
        <v>7.28</v>
      </c>
      <c r="Z840" s="150" t="e">
        <f t="shared" si="160"/>
        <v>#VALUE!</v>
      </c>
      <c r="AA840">
        <v>7.28</v>
      </c>
      <c r="AB840" s="150" t="e">
        <f t="shared" si="161"/>
        <v>#VALUE!</v>
      </c>
      <c r="AC840">
        <v>7.28</v>
      </c>
      <c r="AD840" s="150" t="e">
        <f t="shared" si="162"/>
        <v>#VALUE!</v>
      </c>
      <c r="AE840">
        <v>7.28</v>
      </c>
    </row>
    <row r="841" spans="12:31" ht="15" x14ac:dyDescent="0.2">
      <c r="L841" s="150" t="e">
        <f t="shared" si="153"/>
        <v>#VALUE!</v>
      </c>
      <c r="M841">
        <v>7.29</v>
      </c>
      <c r="N841" s="150" t="e">
        <f t="shared" si="154"/>
        <v>#VALUE!</v>
      </c>
      <c r="O841">
        <v>7.29</v>
      </c>
      <c r="P841" s="150" t="e">
        <f t="shared" si="155"/>
        <v>#VALUE!</v>
      </c>
      <c r="Q841">
        <v>7.29</v>
      </c>
      <c r="R841" s="150" t="e">
        <f t="shared" si="156"/>
        <v>#VALUE!</v>
      </c>
      <c r="S841">
        <v>7.29</v>
      </c>
      <c r="T841" s="150" t="e">
        <f t="shared" si="157"/>
        <v>#VALUE!</v>
      </c>
      <c r="U841">
        <v>7.29</v>
      </c>
      <c r="V841" s="150" t="e">
        <f t="shared" si="158"/>
        <v>#VALUE!</v>
      </c>
      <c r="W841">
        <v>7.29</v>
      </c>
      <c r="X841" s="153" t="e">
        <f t="shared" si="159"/>
        <v>#VALUE!</v>
      </c>
      <c r="Y841">
        <v>7.29</v>
      </c>
      <c r="Z841" s="150" t="e">
        <f t="shared" si="160"/>
        <v>#VALUE!</v>
      </c>
      <c r="AA841">
        <v>7.29</v>
      </c>
      <c r="AB841" s="150" t="e">
        <f t="shared" si="161"/>
        <v>#VALUE!</v>
      </c>
      <c r="AC841">
        <v>7.29</v>
      </c>
      <c r="AD841" s="150" t="e">
        <f t="shared" si="162"/>
        <v>#VALUE!</v>
      </c>
      <c r="AE841">
        <v>7.29</v>
      </c>
    </row>
    <row r="842" spans="12:31" ht="15" x14ac:dyDescent="0.2">
      <c r="L842" s="150" t="e">
        <f t="shared" si="153"/>
        <v>#VALUE!</v>
      </c>
      <c r="M842">
        <v>7.3</v>
      </c>
      <c r="N842" s="150" t="e">
        <f t="shared" si="154"/>
        <v>#VALUE!</v>
      </c>
      <c r="O842">
        <v>7.3</v>
      </c>
      <c r="P842" s="150" t="e">
        <f t="shared" si="155"/>
        <v>#VALUE!</v>
      </c>
      <c r="Q842">
        <v>7.3</v>
      </c>
      <c r="R842" s="150" t="e">
        <f t="shared" si="156"/>
        <v>#VALUE!</v>
      </c>
      <c r="S842">
        <v>7.3</v>
      </c>
      <c r="T842" s="150" t="e">
        <f t="shared" si="157"/>
        <v>#VALUE!</v>
      </c>
      <c r="U842">
        <v>7.3</v>
      </c>
      <c r="V842" s="150" t="e">
        <f t="shared" si="158"/>
        <v>#VALUE!</v>
      </c>
      <c r="W842">
        <v>7.3</v>
      </c>
      <c r="X842" s="153" t="e">
        <f t="shared" si="159"/>
        <v>#VALUE!</v>
      </c>
      <c r="Y842">
        <v>7.3</v>
      </c>
      <c r="Z842" s="150" t="e">
        <f t="shared" si="160"/>
        <v>#VALUE!</v>
      </c>
      <c r="AA842">
        <v>7.3</v>
      </c>
      <c r="AB842" s="150" t="e">
        <f t="shared" si="161"/>
        <v>#VALUE!</v>
      </c>
      <c r="AC842">
        <v>7.3</v>
      </c>
      <c r="AD842" s="150" t="e">
        <f t="shared" si="162"/>
        <v>#VALUE!</v>
      </c>
      <c r="AE842">
        <v>7.3</v>
      </c>
    </row>
    <row r="843" spans="12:31" ht="15" x14ac:dyDescent="0.2">
      <c r="L843" s="150" t="e">
        <f t="shared" si="153"/>
        <v>#VALUE!</v>
      </c>
      <c r="M843">
        <v>7.31</v>
      </c>
      <c r="N843" s="150" t="e">
        <f t="shared" si="154"/>
        <v>#VALUE!</v>
      </c>
      <c r="O843">
        <v>7.31</v>
      </c>
      <c r="P843" s="150" t="e">
        <f t="shared" si="155"/>
        <v>#VALUE!</v>
      </c>
      <c r="Q843">
        <v>7.31</v>
      </c>
      <c r="R843" s="150" t="e">
        <f t="shared" si="156"/>
        <v>#VALUE!</v>
      </c>
      <c r="S843">
        <v>7.31</v>
      </c>
      <c r="T843" s="150" t="e">
        <f t="shared" si="157"/>
        <v>#VALUE!</v>
      </c>
      <c r="U843">
        <v>7.31</v>
      </c>
      <c r="V843" s="150" t="e">
        <f t="shared" si="158"/>
        <v>#VALUE!</v>
      </c>
      <c r="W843">
        <v>7.31</v>
      </c>
      <c r="X843" s="153" t="e">
        <f t="shared" si="159"/>
        <v>#VALUE!</v>
      </c>
      <c r="Y843">
        <v>7.31</v>
      </c>
      <c r="Z843" s="150" t="e">
        <f t="shared" si="160"/>
        <v>#VALUE!</v>
      </c>
      <c r="AA843">
        <v>7.31</v>
      </c>
      <c r="AB843" s="150" t="e">
        <f t="shared" si="161"/>
        <v>#VALUE!</v>
      </c>
      <c r="AC843">
        <v>7.31</v>
      </c>
      <c r="AD843" s="150" t="e">
        <f t="shared" si="162"/>
        <v>#VALUE!</v>
      </c>
      <c r="AE843">
        <v>7.31</v>
      </c>
    </row>
    <row r="844" spans="12:31" ht="15" x14ac:dyDescent="0.2">
      <c r="L844" s="150" t="e">
        <f t="shared" si="153"/>
        <v>#VALUE!</v>
      </c>
      <c r="M844">
        <v>7.32</v>
      </c>
      <c r="N844" s="150" t="e">
        <f t="shared" si="154"/>
        <v>#VALUE!</v>
      </c>
      <c r="O844">
        <v>7.32</v>
      </c>
      <c r="P844" s="150" t="e">
        <f t="shared" si="155"/>
        <v>#VALUE!</v>
      </c>
      <c r="Q844">
        <v>7.32</v>
      </c>
      <c r="R844" s="150" t="e">
        <f t="shared" si="156"/>
        <v>#VALUE!</v>
      </c>
      <c r="S844">
        <v>7.32</v>
      </c>
      <c r="T844" s="150" t="e">
        <f t="shared" si="157"/>
        <v>#VALUE!</v>
      </c>
      <c r="U844">
        <v>7.32</v>
      </c>
      <c r="V844" s="150" t="e">
        <f t="shared" si="158"/>
        <v>#VALUE!</v>
      </c>
      <c r="W844">
        <v>7.32</v>
      </c>
      <c r="X844" s="153" t="e">
        <f t="shared" si="159"/>
        <v>#VALUE!</v>
      </c>
      <c r="Y844">
        <v>7.32</v>
      </c>
      <c r="Z844" s="150" t="e">
        <f t="shared" si="160"/>
        <v>#VALUE!</v>
      </c>
      <c r="AA844">
        <v>7.32</v>
      </c>
      <c r="AB844" s="150" t="e">
        <f t="shared" si="161"/>
        <v>#VALUE!</v>
      </c>
      <c r="AC844">
        <v>7.32</v>
      </c>
      <c r="AD844" s="150" t="e">
        <f t="shared" si="162"/>
        <v>#VALUE!</v>
      </c>
      <c r="AE844">
        <v>7.32</v>
      </c>
    </row>
    <row r="845" spans="12:31" ht="15" x14ac:dyDescent="0.2">
      <c r="L845" s="150" t="e">
        <f t="shared" si="153"/>
        <v>#VALUE!</v>
      </c>
      <c r="M845">
        <v>7.33</v>
      </c>
      <c r="N845" s="150" t="e">
        <f t="shared" si="154"/>
        <v>#VALUE!</v>
      </c>
      <c r="O845">
        <v>7.33</v>
      </c>
      <c r="P845" s="150" t="e">
        <f t="shared" si="155"/>
        <v>#VALUE!</v>
      </c>
      <c r="Q845">
        <v>7.33</v>
      </c>
      <c r="R845" s="150" t="e">
        <f t="shared" si="156"/>
        <v>#VALUE!</v>
      </c>
      <c r="S845">
        <v>7.33</v>
      </c>
      <c r="T845" s="150" t="e">
        <f t="shared" si="157"/>
        <v>#VALUE!</v>
      </c>
      <c r="U845">
        <v>7.33</v>
      </c>
      <c r="V845" s="150" t="e">
        <f t="shared" si="158"/>
        <v>#VALUE!</v>
      </c>
      <c r="W845">
        <v>7.33</v>
      </c>
      <c r="X845" s="153" t="e">
        <f t="shared" si="159"/>
        <v>#VALUE!</v>
      </c>
      <c r="Y845">
        <v>7.33</v>
      </c>
      <c r="Z845" s="150" t="e">
        <f t="shared" si="160"/>
        <v>#VALUE!</v>
      </c>
      <c r="AA845">
        <v>7.33</v>
      </c>
      <c r="AB845" s="150" t="e">
        <f t="shared" si="161"/>
        <v>#VALUE!</v>
      </c>
      <c r="AC845">
        <v>7.33</v>
      </c>
      <c r="AD845" s="150" t="e">
        <f t="shared" si="162"/>
        <v>#VALUE!</v>
      </c>
      <c r="AE845">
        <v>7.33</v>
      </c>
    </row>
    <row r="846" spans="12:31" ht="15" x14ac:dyDescent="0.2">
      <c r="L846" s="150" t="e">
        <f t="shared" si="153"/>
        <v>#VALUE!</v>
      </c>
      <c r="M846">
        <v>7.34</v>
      </c>
      <c r="N846" s="150" t="e">
        <f t="shared" si="154"/>
        <v>#VALUE!</v>
      </c>
      <c r="O846">
        <v>7.34</v>
      </c>
      <c r="P846" s="150" t="e">
        <f t="shared" si="155"/>
        <v>#VALUE!</v>
      </c>
      <c r="Q846">
        <v>7.34</v>
      </c>
      <c r="R846" s="150" t="e">
        <f t="shared" si="156"/>
        <v>#VALUE!</v>
      </c>
      <c r="S846">
        <v>7.34</v>
      </c>
      <c r="T846" s="150" t="e">
        <f t="shared" si="157"/>
        <v>#VALUE!</v>
      </c>
      <c r="U846">
        <v>7.34</v>
      </c>
      <c r="V846" s="150" t="e">
        <f t="shared" si="158"/>
        <v>#VALUE!</v>
      </c>
      <c r="W846">
        <v>7.34</v>
      </c>
      <c r="X846" s="153" t="e">
        <f t="shared" si="159"/>
        <v>#VALUE!</v>
      </c>
      <c r="Y846">
        <v>7.34</v>
      </c>
      <c r="Z846" s="150" t="e">
        <f t="shared" si="160"/>
        <v>#VALUE!</v>
      </c>
      <c r="AA846">
        <v>7.34</v>
      </c>
      <c r="AB846" s="150" t="e">
        <f t="shared" si="161"/>
        <v>#VALUE!</v>
      </c>
      <c r="AC846">
        <v>7.34</v>
      </c>
      <c r="AD846" s="150" t="e">
        <f t="shared" si="162"/>
        <v>#VALUE!</v>
      </c>
      <c r="AE846">
        <v>7.34</v>
      </c>
    </row>
    <row r="847" spans="12:31" ht="15" x14ac:dyDescent="0.2">
      <c r="L847" s="150" t="e">
        <f t="shared" si="153"/>
        <v>#VALUE!</v>
      </c>
      <c r="M847">
        <v>7.35</v>
      </c>
      <c r="N847" s="150" t="e">
        <f t="shared" si="154"/>
        <v>#VALUE!</v>
      </c>
      <c r="O847">
        <v>7.35</v>
      </c>
      <c r="P847" s="150" t="e">
        <f t="shared" si="155"/>
        <v>#VALUE!</v>
      </c>
      <c r="Q847">
        <v>7.35</v>
      </c>
      <c r="R847" s="150" t="e">
        <f t="shared" si="156"/>
        <v>#VALUE!</v>
      </c>
      <c r="S847">
        <v>7.35</v>
      </c>
      <c r="T847" s="150" t="e">
        <f t="shared" si="157"/>
        <v>#VALUE!</v>
      </c>
      <c r="U847">
        <v>7.35</v>
      </c>
      <c r="V847" s="150" t="e">
        <f t="shared" si="158"/>
        <v>#VALUE!</v>
      </c>
      <c r="W847">
        <v>7.35</v>
      </c>
      <c r="X847" s="153" t="e">
        <f t="shared" si="159"/>
        <v>#VALUE!</v>
      </c>
      <c r="Y847">
        <v>7.35</v>
      </c>
      <c r="Z847" s="150" t="e">
        <f t="shared" si="160"/>
        <v>#VALUE!</v>
      </c>
      <c r="AA847">
        <v>7.35</v>
      </c>
      <c r="AB847" s="150" t="e">
        <f t="shared" si="161"/>
        <v>#VALUE!</v>
      </c>
      <c r="AC847">
        <v>7.35</v>
      </c>
      <c r="AD847" s="150" t="e">
        <f t="shared" si="162"/>
        <v>#VALUE!</v>
      </c>
      <c r="AE847">
        <v>7.35</v>
      </c>
    </row>
    <row r="848" spans="12:31" ht="15" x14ac:dyDescent="0.2">
      <c r="L848" s="150" t="e">
        <f t="shared" si="153"/>
        <v>#VALUE!</v>
      </c>
      <c r="M848">
        <v>7.36</v>
      </c>
      <c r="N848" s="150" t="e">
        <f t="shared" si="154"/>
        <v>#VALUE!</v>
      </c>
      <c r="O848">
        <v>7.36</v>
      </c>
      <c r="P848" s="150" t="e">
        <f t="shared" si="155"/>
        <v>#VALUE!</v>
      </c>
      <c r="Q848">
        <v>7.36</v>
      </c>
      <c r="R848" s="150" t="e">
        <f t="shared" si="156"/>
        <v>#VALUE!</v>
      </c>
      <c r="S848">
        <v>7.36</v>
      </c>
      <c r="T848" s="150" t="e">
        <f t="shared" si="157"/>
        <v>#VALUE!</v>
      </c>
      <c r="U848">
        <v>7.36</v>
      </c>
      <c r="V848" s="150" t="e">
        <f t="shared" si="158"/>
        <v>#VALUE!</v>
      </c>
      <c r="W848">
        <v>7.36</v>
      </c>
      <c r="X848" s="153" t="e">
        <f t="shared" si="159"/>
        <v>#VALUE!</v>
      </c>
      <c r="Y848">
        <v>7.36</v>
      </c>
      <c r="Z848" s="150" t="e">
        <f t="shared" si="160"/>
        <v>#VALUE!</v>
      </c>
      <c r="AA848">
        <v>7.36</v>
      </c>
      <c r="AB848" s="150" t="e">
        <f t="shared" si="161"/>
        <v>#VALUE!</v>
      </c>
      <c r="AC848">
        <v>7.36</v>
      </c>
      <c r="AD848" s="150" t="e">
        <f t="shared" si="162"/>
        <v>#VALUE!</v>
      </c>
      <c r="AE848">
        <v>7.36</v>
      </c>
    </row>
    <row r="849" spans="12:31" ht="15" x14ac:dyDescent="0.2">
      <c r="L849" s="150" t="e">
        <f t="shared" si="153"/>
        <v>#VALUE!</v>
      </c>
      <c r="M849">
        <v>7.37</v>
      </c>
      <c r="N849" s="150" t="e">
        <f t="shared" si="154"/>
        <v>#VALUE!</v>
      </c>
      <c r="O849">
        <v>7.37</v>
      </c>
      <c r="P849" s="150" t="e">
        <f t="shared" si="155"/>
        <v>#VALUE!</v>
      </c>
      <c r="Q849">
        <v>7.37</v>
      </c>
      <c r="R849" s="150" t="e">
        <f t="shared" si="156"/>
        <v>#VALUE!</v>
      </c>
      <c r="S849">
        <v>7.37</v>
      </c>
      <c r="T849" s="150" t="e">
        <f t="shared" si="157"/>
        <v>#VALUE!</v>
      </c>
      <c r="U849">
        <v>7.37</v>
      </c>
      <c r="V849" s="150" t="e">
        <f t="shared" si="158"/>
        <v>#VALUE!</v>
      </c>
      <c r="W849">
        <v>7.37</v>
      </c>
      <c r="X849" s="153" t="e">
        <f t="shared" si="159"/>
        <v>#VALUE!</v>
      </c>
      <c r="Y849">
        <v>7.37</v>
      </c>
      <c r="Z849" s="150" t="e">
        <f t="shared" si="160"/>
        <v>#VALUE!</v>
      </c>
      <c r="AA849">
        <v>7.37</v>
      </c>
      <c r="AB849" s="150" t="e">
        <f t="shared" si="161"/>
        <v>#VALUE!</v>
      </c>
      <c r="AC849">
        <v>7.37</v>
      </c>
      <c r="AD849" s="150" t="e">
        <f t="shared" si="162"/>
        <v>#VALUE!</v>
      </c>
      <c r="AE849">
        <v>7.37</v>
      </c>
    </row>
    <row r="850" spans="12:31" ht="15" x14ac:dyDescent="0.2">
      <c r="L850" s="150" t="e">
        <f t="shared" si="153"/>
        <v>#VALUE!</v>
      </c>
      <c r="M850">
        <v>7.38</v>
      </c>
      <c r="N850" s="150" t="e">
        <f t="shared" si="154"/>
        <v>#VALUE!</v>
      </c>
      <c r="O850">
        <v>7.38</v>
      </c>
      <c r="P850" s="150" t="e">
        <f t="shared" si="155"/>
        <v>#VALUE!</v>
      </c>
      <c r="Q850">
        <v>7.38</v>
      </c>
      <c r="R850" s="150" t="e">
        <f t="shared" si="156"/>
        <v>#VALUE!</v>
      </c>
      <c r="S850">
        <v>7.38</v>
      </c>
      <c r="T850" s="150" t="e">
        <f t="shared" si="157"/>
        <v>#VALUE!</v>
      </c>
      <c r="U850">
        <v>7.38</v>
      </c>
      <c r="V850" s="150" t="e">
        <f t="shared" si="158"/>
        <v>#VALUE!</v>
      </c>
      <c r="W850">
        <v>7.38</v>
      </c>
      <c r="X850" s="153" t="e">
        <f t="shared" si="159"/>
        <v>#VALUE!</v>
      </c>
      <c r="Y850">
        <v>7.38</v>
      </c>
      <c r="Z850" s="150" t="e">
        <f t="shared" si="160"/>
        <v>#VALUE!</v>
      </c>
      <c r="AA850">
        <v>7.38</v>
      </c>
      <c r="AB850" s="150" t="e">
        <f t="shared" si="161"/>
        <v>#VALUE!</v>
      </c>
      <c r="AC850">
        <v>7.38</v>
      </c>
      <c r="AD850" s="150" t="e">
        <f t="shared" si="162"/>
        <v>#VALUE!</v>
      </c>
      <c r="AE850">
        <v>7.38</v>
      </c>
    </row>
    <row r="851" spans="12:31" ht="15" x14ac:dyDescent="0.2">
      <c r="L851" s="150" t="e">
        <f t="shared" si="153"/>
        <v>#VALUE!</v>
      </c>
      <c r="M851">
        <v>7.39</v>
      </c>
      <c r="N851" s="150" t="e">
        <f t="shared" si="154"/>
        <v>#VALUE!</v>
      </c>
      <c r="O851">
        <v>7.39</v>
      </c>
      <c r="P851" s="150" t="e">
        <f t="shared" si="155"/>
        <v>#VALUE!</v>
      </c>
      <c r="Q851">
        <v>7.39</v>
      </c>
      <c r="R851" s="150" t="e">
        <f t="shared" si="156"/>
        <v>#VALUE!</v>
      </c>
      <c r="S851">
        <v>7.39</v>
      </c>
      <c r="T851" s="150" t="e">
        <f t="shared" si="157"/>
        <v>#VALUE!</v>
      </c>
      <c r="U851">
        <v>7.39</v>
      </c>
      <c r="V851" s="150" t="e">
        <f t="shared" si="158"/>
        <v>#VALUE!</v>
      </c>
      <c r="W851">
        <v>7.39</v>
      </c>
      <c r="X851" s="153" t="e">
        <f t="shared" si="159"/>
        <v>#VALUE!</v>
      </c>
      <c r="Y851">
        <v>7.39</v>
      </c>
      <c r="Z851" s="150" t="e">
        <f t="shared" si="160"/>
        <v>#VALUE!</v>
      </c>
      <c r="AA851">
        <v>7.39</v>
      </c>
      <c r="AB851" s="150" t="e">
        <f t="shared" si="161"/>
        <v>#VALUE!</v>
      </c>
      <c r="AC851">
        <v>7.39</v>
      </c>
      <c r="AD851" s="150" t="e">
        <f t="shared" si="162"/>
        <v>#VALUE!</v>
      </c>
      <c r="AE851">
        <v>7.39</v>
      </c>
    </row>
    <row r="852" spans="12:31" ht="15" x14ac:dyDescent="0.2">
      <c r="L852" s="150" t="e">
        <f t="shared" si="153"/>
        <v>#VALUE!</v>
      </c>
      <c r="M852">
        <v>7.4</v>
      </c>
      <c r="N852" s="150" t="e">
        <f t="shared" si="154"/>
        <v>#VALUE!</v>
      </c>
      <c r="O852">
        <v>7.4</v>
      </c>
      <c r="P852" s="150" t="e">
        <f t="shared" si="155"/>
        <v>#VALUE!</v>
      </c>
      <c r="Q852">
        <v>7.4</v>
      </c>
      <c r="R852" s="150" t="e">
        <f t="shared" si="156"/>
        <v>#VALUE!</v>
      </c>
      <c r="S852">
        <v>7.4</v>
      </c>
      <c r="T852" s="150" t="e">
        <f t="shared" si="157"/>
        <v>#VALUE!</v>
      </c>
      <c r="U852">
        <v>7.4</v>
      </c>
      <c r="V852" s="150" t="e">
        <f t="shared" si="158"/>
        <v>#VALUE!</v>
      </c>
      <c r="W852">
        <v>7.4</v>
      </c>
      <c r="X852" s="153" t="e">
        <f t="shared" si="159"/>
        <v>#VALUE!</v>
      </c>
      <c r="Y852">
        <v>7.4</v>
      </c>
      <c r="Z852" s="150" t="e">
        <f t="shared" si="160"/>
        <v>#VALUE!</v>
      </c>
      <c r="AA852">
        <v>7.4</v>
      </c>
      <c r="AB852" s="150" t="e">
        <f t="shared" si="161"/>
        <v>#VALUE!</v>
      </c>
      <c r="AC852">
        <v>7.4</v>
      </c>
      <c r="AD852" s="150" t="e">
        <f t="shared" si="162"/>
        <v>#VALUE!</v>
      </c>
      <c r="AE852">
        <v>7.4</v>
      </c>
    </row>
    <row r="853" spans="12:31" ht="15" x14ac:dyDescent="0.2">
      <c r="L853" s="150" t="e">
        <f t="shared" si="153"/>
        <v>#VALUE!</v>
      </c>
      <c r="M853">
        <v>7.41</v>
      </c>
      <c r="N853" s="150" t="e">
        <f t="shared" si="154"/>
        <v>#VALUE!</v>
      </c>
      <c r="O853">
        <v>7.41</v>
      </c>
      <c r="P853" s="150" t="e">
        <f t="shared" si="155"/>
        <v>#VALUE!</v>
      </c>
      <c r="Q853">
        <v>7.41</v>
      </c>
      <c r="R853" s="150" t="e">
        <f t="shared" si="156"/>
        <v>#VALUE!</v>
      </c>
      <c r="S853">
        <v>7.41</v>
      </c>
      <c r="T853" s="150" t="e">
        <f t="shared" si="157"/>
        <v>#VALUE!</v>
      </c>
      <c r="U853">
        <v>7.41</v>
      </c>
      <c r="V853" s="150" t="e">
        <f t="shared" si="158"/>
        <v>#VALUE!</v>
      </c>
      <c r="W853">
        <v>7.41</v>
      </c>
      <c r="X853" s="153" t="e">
        <f t="shared" si="159"/>
        <v>#VALUE!</v>
      </c>
      <c r="Y853">
        <v>7.41</v>
      </c>
      <c r="Z853" s="150" t="e">
        <f t="shared" si="160"/>
        <v>#VALUE!</v>
      </c>
      <c r="AA853">
        <v>7.41</v>
      </c>
      <c r="AB853" s="150" t="e">
        <f t="shared" si="161"/>
        <v>#VALUE!</v>
      </c>
      <c r="AC853">
        <v>7.41</v>
      </c>
      <c r="AD853" s="150" t="e">
        <f t="shared" si="162"/>
        <v>#VALUE!</v>
      </c>
      <c r="AE853">
        <v>7.41</v>
      </c>
    </row>
    <row r="854" spans="12:31" ht="15" x14ac:dyDescent="0.2">
      <c r="L854" s="150" t="e">
        <f t="shared" si="153"/>
        <v>#VALUE!</v>
      </c>
      <c r="M854">
        <v>7.42</v>
      </c>
      <c r="N854" s="150" t="e">
        <f t="shared" si="154"/>
        <v>#VALUE!</v>
      </c>
      <c r="O854">
        <v>7.42</v>
      </c>
      <c r="P854" s="150" t="e">
        <f t="shared" si="155"/>
        <v>#VALUE!</v>
      </c>
      <c r="Q854">
        <v>7.42</v>
      </c>
      <c r="R854" s="150" t="e">
        <f t="shared" si="156"/>
        <v>#VALUE!</v>
      </c>
      <c r="S854">
        <v>7.42</v>
      </c>
      <c r="T854" s="150" t="e">
        <f t="shared" si="157"/>
        <v>#VALUE!</v>
      </c>
      <c r="U854">
        <v>7.42</v>
      </c>
      <c r="V854" s="150" t="e">
        <f t="shared" si="158"/>
        <v>#VALUE!</v>
      </c>
      <c r="W854">
        <v>7.42</v>
      </c>
      <c r="X854" s="153" t="e">
        <f t="shared" si="159"/>
        <v>#VALUE!</v>
      </c>
      <c r="Y854">
        <v>7.42</v>
      </c>
      <c r="Z854" s="150" t="e">
        <f t="shared" si="160"/>
        <v>#VALUE!</v>
      </c>
      <c r="AA854">
        <v>7.42</v>
      </c>
      <c r="AB854" s="150" t="e">
        <f t="shared" si="161"/>
        <v>#VALUE!</v>
      </c>
      <c r="AC854">
        <v>7.42</v>
      </c>
      <c r="AD854" s="150" t="e">
        <f t="shared" si="162"/>
        <v>#VALUE!</v>
      </c>
      <c r="AE854">
        <v>7.42</v>
      </c>
    </row>
    <row r="855" spans="12:31" ht="15" x14ac:dyDescent="0.2">
      <c r="L855" s="150" t="e">
        <f t="shared" si="153"/>
        <v>#VALUE!</v>
      </c>
      <c r="M855">
        <v>7.43</v>
      </c>
      <c r="N855" s="150" t="e">
        <f t="shared" si="154"/>
        <v>#VALUE!</v>
      </c>
      <c r="O855">
        <v>7.43</v>
      </c>
      <c r="P855" s="150" t="e">
        <f t="shared" si="155"/>
        <v>#VALUE!</v>
      </c>
      <c r="Q855">
        <v>7.43</v>
      </c>
      <c r="R855" s="150" t="e">
        <f t="shared" si="156"/>
        <v>#VALUE!</v>
      </c>
      <c r="S855">
        <v>7.43</v>
      </c>
      <c r="T855" s="150" t="e">
        <f t="shared" si="157"/>
        <v>#VALUE!</v>
      </c>
      <c r="U855">
        <v>7.43</v>
      </c>
      <c r="V855" s="150" t="e">
        <f t="shared" si="158"/>
        <v>#VALUE!</v>
      </c>
      <c r="W855">
        <v>7.43</v>
      </c>
      <c r="X855" s="153" t="e">
        <f t="shared" si="159"/>
        <v>#VALUE!</v>
      </c>
      <c r="Y855">
        <v>7.43</v>
      </c>
      <c r="Z855" s="150" t="e">
        <f t="shared" si="160"/>
        <v>#VALUE!</v>
      </c>
      <c r="AA855">
        <v>7.43</v>
      </c>
      <c r="AB855" s="150" t="e">
        <f t="shared" si="161"/>
        <v>#VALUE!</v>
      </c>
      <c r="AC855">
        <v>7.43</v>
      </c>
      <c r="AD855" s="150" t="e">
        <f t="shared" si="162"/>
        <v>#VALUE!</v>
      </c>
      <c r="AE855">
        <v>7.43</v>
      </c>
    </row>
    <row r="856" spans="12:31" ht="15" x14ac:dyDescent="0.2">
      <c r="L856" s="150" t="e">
        <f t="shared" si="153"/>
        <v>#VALUE!</v>
      </c>
      <c r="M856">
        <v>7.44</v>
      </c>
      <c r="N856" s="150" t="e">
        <f t="shared" si="154"/>
        <v>#VALUE!</v>
      </c>
      <c r="O856">
        <v>7.44</v>
      </c>
      <c r="P856" s="150" t="e">
        <f t="shared" si="155"/>
        <v>#VALUE!</v>
      </c>
      <c r="Q856">
        <v>7.44</v>
      </c>
      <c r="R856" s="150" t="e">
        <f t="shared" si="156"/>
        <v>#VALUE!</v>
      </c>
      <c r="S856">
        <v>7.44</v>
      </c>
      <c r="T856" s="150" t="e">
        <f t="shared" si="157"/>
        <v>#VALUE!</v>
      </c>
      <c r="U856">
        <v>7.44</v>
      </c>
      <c r="V856" s="150" t="e">
        <f t="shared" si="158"/>
        <v>#VALUE!</v>
      </c>
      <c r="W856">
        <v>7.44</v>
      </c>
      <c r="X856" s="153" t="e">
        <f t="shared" si="159"/>
        <v>#VALUE!</v>
      </c>
      <c r="Y856">
        <v>7.44</v>
      </c>
      <c r="Z856" s="150" t="e">
        <f t="shared" si="160"/>
        <v>#VALUE!</v>
      </c>
      <c r="AA856">
        <v>7.44</v>
      </c>
      <c r="AB856" s="150" t="e">
        <f t="shared" si="161"/>
        <v>#VALUE!</v>
      </c>
      <c r="AC856">
        <v>7.44</v>
      </c>
      <c r="AD856" s="150" t="e">
        <f t="shared" si="162"/>
        <v>#VALUE!</v>
      </c>
      <c r="AE856">
        <v>7.44</v>
      </c>
    </row>
    <row r="857" spans="12:31" ht="15" x14ac:dyDescent="0.2">
      <c r="L857" s="150" t="e">
        <f t="shared" si="153"/>
        <v>#VALUE!</v>
      </c>
      <c r="M857">
        <v>7.45</v>
      </c>
      <c r="N857" s="150" t="e">
        <f t="shared" si="154"/>
        <v>#VALUE!</v>
      </c>
      <c r="O857">
        <v>7.45</v>
      </c>
      <c r="P857" s="150" t="e">
        <f t="shared" si="155"/>
        <v>#VALUE!</v>
      </c>
      <c r="Q857">
        <v>7.45</v>
      </c>
      <c r="R857" s="150" t="e">
        <f t="shared" si="156"/>
        <v>#VALUE!</v>
      </c>
      <c r="S857">
        <v>7.45</v>
      </c>
      <c r="T857" s="150" t="e">
        <f t="shared" si="157"/>
        <v>#VALUE!</v>
      </c>
      <c r="U857">
        <v>7.45</v>
      </c>
      <c r="V857" s="150" t="e">
        <f t="shared" si="158"/>
        <v>#VALUE!</v>
      </c>
      <c r="W857">
        <v>7.45</v>
      </c>
      <c r="X857" s="153" t="e">
        <f t="shared" si="159"/>
        <v>#VALUE!</v>
      </c>
      <c r="Y857">
        <v>7.45</v>
      </c>
      <c r="Z857" s="150" t="e">
        <f t="shared" si="160"/>
        <v>#VALUE!</v>
      </c>
      <c r="AA857">
        <v>7.45</v>
      </c>
      <c r="AB857" s="150" t="e">
        <f t="shared" si="161"/>
        <v>#VALUE!</v>
      </c>
      <c r="AC857">
        <v>7.45</v>
      </c>
      <c r="AD857" s="150" t="e">
        <f t="shared" si="162"/>
        <v>#VALUE!</v>
      </c>
      <c r="AE857">
        <v>7.45</v>
      </c>
    </row>
    <row r="858" spans="12:31" ht="15" x14ac:dyDescent="0.2">
      <c r="L858" s="150" t="e">
        <f t="shared" si="153"/>
        <v>#VALUE!</v>
      </c>
      <c r="M858">
        <v>7.46</v>
      </c>
      <c r="N858" s="150" t="e">
        <f t="shared" si="154"/>
        <v>#VALUE!</v>
      </c>
      <c r="O858">
        <v>7.46</v>
      </c>
      <c r="P858" s="150" t="e">
        <f t="shared" si="155"/>
        <v>#VALUE!</v>
      </c>
      <c r="Q858">
        <v>7.46</v>
      </c>
      <c r="R858" s="150" t="e">
        <f t="shared" si="156"/>
        <v>#VALUE!</v>
      </c>
      <c r="S858">
        <v>7.46</v>
      </c>
      <c r="T858" s="150" t="e">
        <f t="shared" si="157"/>
        <v>#VALUE!</v>
      </c>
      <c r="U858">
        <v>7.46</v>
      </c>
      <c r="V858" s="150" t="e">
        <f t="shared" si="158"/>
        <v>#VALUE!</v>
      </c>
      <c r="W858">
        <v>7.46</v>
      </c>
      <c r="X858" s="153" t="e">
        <f t="shared" si="159"/>
        <v>#VALUE!</v>
      </c>
      <c r="Y858">
        <v>7.46</v>
      </c>
      <c r="Z858" s="150" t="e">
        <f t="shared" si="160"/>
        <v>#VALUE!</v>
      </c>
      <c r="AA858">
        <v>7.46</v>
      </c>
      <c r="AB858" s="150" t="e">
        <f t="shared" si="161"/>
        <v>#VALUE!</v>
      </c>
      <c r="AC858">
        <v>7.46</v>
      </c>
      <c r="AD858" s="150" t="e">
        <f t="shared" si="162"/>
        <v>#VALUE!</v>
      </c>
      <c r="AE858">
        <v>7.46</v>
      </c>
    </row>
    <row r="859" spans="12:31" ht="15" x14ac:dyDescent="0.2">
      <c r="L859" s="150" t="e">
        <f t="shared" si="153"/>
        <v>#VALUE!</v>
      </c>
      <c r="M859">
        <v>7.47</v>
      </c>
      <c r="N859" s="150" t="e">
        <f t="shared" si="154"/>
        <v>#VALUE!</v>
      </c>
      <c r="O859">
        <v>7.47</v>
      </c>
      <c r="P859" s="150" t="e">
        <f t="shared" si="155"/>
        <v>#VALUE!</v>
      </c>
      <c r="Q859">
        <v>7.47</v>
      </c>
      <c r="R859" s="150" t="e">
        <f t="shared" si="156"/>
        <v>#VALUE!</v>
      </c>
      <c r="S859">
        <v>7.47</v>
      </c>
      <c r="T859" s="150" t="e">
        <f t="shared" si="157"/>
        <v>#VALUE!</v>
      </c>
      <c r="U859">
        <v>7.47</v>
      </c>
      <c r="V859" s="150" t="e">
        <f t="shared" si="158"/>
        <v>#VALUE!</v>
      </c>
      <c r="W859">
        <v>7.47</v>
      </c>
      <c r="X859" s="153" t="e">
        <f t="shared" si="159"/>
        <v>#VALUE!</v>
      </c>
      <c r="Y859">
        <v>7.47</v>
      </c>
      <c r="Z859" s="150" t="e">
        <f t="shared" si="160"/>
        <v>#VALUE!</v>
      </c>
      <c r="AA859">
        <v>7.47</v>
      </c>
      <c r="AB859" s="150" t="e">
        <f t="shared" si="161"/>
        <v>#VALUE!</v>
      </c>
      <c r="AC859">
        <v>7.47</v>
      </c>
      <c r="AD859" s="150" t="e">
        <f t="shared" si="162"/>
        <v>#VALUE!</v>
      </c>
      <c r="AE859">
        <v>7.47</v>
      </c>
    </row>
    <row r="860" spans="12:31" ht="15" x14ac:dyDescent="0.2">
      <c r="L860" s="150" t="e">
        <f t="shared" si="153"/>
        <v>#VALUE!</v>
      </c>
      <c r="M860">
        <v>7.48</v>
      </c>
      <c r="N860" s="150" t="e">
        <f t="shared" si="154"/>
        <v>#VALUE!</v>
      </c>
      <c r="O860">
        <v>7.48</v>
      </c>
      <c r="P860" s="150" t="e">
        <f t="shared" si="155"/>
        <v>#VALUE!</v>
      </c>
      <c r="Q860">
        <v>7.48</v>
      </c>
      <c r="R860" s="150" t="e">
        <f t="shared" si="156"/>
        <v>#VALUE!</v>
      </c>
      <c r="S860">
        <v>7.48</v>
      </c>
      <c r="T860" s="150" t="e">
        <f t="shared" si="157"/>
        <v>#VALUE!</v>
      </c>
      <c r="U860">
        <v>7.48</v>
      </c>
      <c r="V860" s="150" t="e">
        <f t="shared" si="158"/>
        <v>#VALUE!</v>
      </c>
      <c r="W860">
        <v>7.48</v>
      </c>
      <c r="X860" s="153" t="e">
        <f t="shared" si="159"/>
        <v>#VALUE!</v>
      </c>
      <c r="Y860">
        <v>7.48</v>
      </c>
      <c r="Z860" s="150" t="e">
        <f t="shared" si="160"/>
        <v>#VALUE!</v>
      </c>
      <c r="AA860">
        <v>7.48</v>
      </c>
      <c r="AB860" s="150" t="e">
        <f t="shared" si="161"/>
        <v>#VALUE!</v>
      </c>
      <c r="AC860">
        <v>7.48</v>
      </c>
      <c r="AD860" s="150" t="e">
        <f t="shared" si="162"/>
        <v>#VALUE!</v>
      </c>
      <c r="AE860">
        <v>7.48</v>
      </c>
    </row>
    <row r="861" spans="12:31" ht="15" x14ac:dyDescent="0.2">
      <c r="L861" s="150" t="e">
        <f t="shared" si="153"/>
        <v>#VALUE!</v>
      </c>
      <c r="M861">
        <v>7.49</v>
      </c>
      <c r="N861" s="150" t="e">
        <f t="shared" si="154"/>
        <v>#VALUE!</v>
      </c>
      <c r="O861">
        <v>7.49</v>
      </c>
      <c r="P861" s="150" t="e">
        <f t="shared" si="155"/>
        <v>#VALUE!</v>
      </c>
      <c r="Q861">
        <v>7.49</v>
      </c>
      <c r="R861" s="150" t="e">
        <f t="shared" si="156"/>
        <v>#VALUE!</v>
      </c>
      <c r="S861">
        <v>7.49</v>
      </c>
      <c r="T861" s="150" t="e">
        <f t="shared" si="157"/>
        <v>#VALUE!</v>
      </c>
      <c r="U861">
        <v>7.49</v>
      </c>
      <c r="V861" s="150" t="e">
        <f t="shared" si="158"/>
        <v>#VALUE!</v>
      </c>
      <c r="W861">
        <v>7.49</v>
      </c>
      <c r="X861" s="153" t="e">
        <f t="shared" si="159"/>
        <v>#VALUE!</v>
      </c>
      <c r="Y861">
        <v>7.49</v>
      </c>
      <c r="Z861" s="150" t="e">
        <f t="shared" si="160"/>
        <v>#VALUE!</v>
      </c>
      <c r="AA861">
        <v>7.49</v>
      </c>
      <c r="AB861" s="150" t="e">
        <f t="shared" si="161"/>
        <v>#VALUE!</v>
      </c>
      <c r="AC861">
        <v>7.49</v>
      </c>
      <c r="AD861" s="150" t="e">
        <f t="shared" si="162"/>
        <v>#VALUE!</v>
      </c>
      <c r="AE861">
        <v>7.49</v>
      </c>
    </row>
    <row r="862" spans="12:31" ht="15" x14ac:dyDescent="0.2">
      <c r="L862" s="150" t="e">
        <f t="shared" si="153"/>
        <v>#VALUE!</v>
      </c>
      <c r="M862">
        <v>7.5</v>
      </c>
      <c r="N862" s="150" t="e">
        <f t="shared" si="154"/>
        <v>#VALUE!</v>
      </c>
      <c r="O862">
        <v>7.5</v>
      </c>
      <c r="P862" s="150" t="e">
        <f t="shared" si="155"/>
        <v>#VALUE!</v>
      </c>
      <c r="Q862">
        <v>7.5</v>
      </c>
      <c r="R862" s="150" t="e">
        <f t="shared" si="156"/>
        <v>#VALUE!</v>
      </c>
      <c r="S862">
        <v>7.5</v>
      </c>
      <c r="T862" s="150" t="e">
        <f t="shared" si="157"/>
        <v>#VALUE!</v>
      </c>
      <c r="U862">
        <v>7.5</v>
      </c>
      <c r="V862" s="150" t="e">
        <f t="shared" si="158"/>
        <v>#VALUE!</v>
      </c>
      <c r="W862">
        <v>7.5</v>
      </c>
      <c r="X862" s="153" t="e">
        <f t="shared" si="159"/>
        <v>#VALUE!</v>
      </c>
      <c r="Y862">
        <v>7.5</v>
      </c>
      <c r="Z862" s="150" t="e">
        <f t="shared" si="160"/>
        <v>#VALUE!</v>
      </c>
      <c r="AA862">
        <v>7.5</v>
      </c>
      <c r="AB862" s="150" t="e">
        <f t="shared" si="161"/>
        <v>#VALUE!</v>
      </c>
      <c r="AC862">
        <v>7.5</v>
      </c>
      <c r="AD862" s="150" t="e">
        <f t="shared" si="162"/>
        <v>#VALUE!</v>
      </c>
      <c r="AE862">
        <v>7.5</v>
      </c>
    </row>
    <row r="863" spans="12:31" ht="15" x14ac:dyDescent="0.2">
      <c r="L863" s="150" t="e">
        <f t="shared" si="153"/>
        <v>#VALUE!</v>
      </c>
      <c r="M863">
        <v>7.51</v>
      </c>
      <c r="N863" s="150" t="e">
        <f t="shared" si="154"/>
        <v>#VALUE!</v>
      </c>
      <c r="O863">
        <v>7.51</v>
      </c>
      <c r="P863" s="150" t="e">
        <f t="shared" si="155"/>
        <v>#VALUE!</v>
      </c>
      <c r="Q863">
        <v>7.51</v>
      </c>
      <c r="R863" s="150" t="e">
        <f t="shared" si="156"/>
        <v>#VALUE!</v>
      </c>
      <c r="S863">
        <v>7.51</v>
      </c>
      <c r="T863" s="150" t="e">
        <f t="shared" si="157"/>
        <v>#VALUE!</v>
      </c>
      <c r="U863">
        <v>7.51</v>
      </c>
      <c r="V863" s="150" t="e">
        <f t="shared" si="158"/>
        <v>#VALUE!</v>
      </c>
      <c r="W863">
        <v>7.51</v>
      </c>
      <c r="X863" s="153" t="e">
        <f t="shared" si="159"/>
        <v>#VALUE!</v>
      </c>
      <c r="Y863">
        <v>7.51</v>
      </c>
      <c r="Z863" s="150" t="e">
        <f t="shared" si="160"/>
        <v>#VALUE!</v>
      </c>
      <c r="AA863">
        <v>7.51</v>
      </c>
      <c r="AB863" s="150" t="e">
        <f t="shared" si="161"/>
        <v>#VALUE!</v>
      </c>
      <c r="AC863">
        <v>7.51</v>
      </c>
      <c r="AD863" s="150" t="e">
        <f t="shared" si="162"/>
        <v>#VALUE!</v>
      </c>
      <c r="AE863">
        <v>7.51</v>
      </c>
    </row>
    <row r="864" spans="12:31" ht="15" x14ac:dyDescent="0.2">
      <c r="L864" s="150" t="e">
        <f t="shared" si="153"/>
        <v>#VALUE!</v>
      </c>
      <c r="M864">
        <v>7.52</v>
      </c>
      <c r="N864" s="150" t="e">
        <f t="shared" si="154"/>
        <v>#VALUE!</v>
      </c>
      <c r="O864">
        <v>7.52</v>
      </c>
      <c r="P864" s="150" t="e">
        <f t="shared" si="155"/>
        <v>#VALUE!</v>
      </c>
      <c r="Q864">
        <v>7.52</v>
      </c>
      <c r="R864" s="150" t="e">
        <f t="shared" si="156"/>
        <v>#VALUE!</v>
      </c>
      <c r="S864">
        <v>7.52</v>
      </c>
      <c r="T864" s="150" t="e">
        <f t="shared" si="157"/>
        <v>#VALUE!</v>
      </c>
      <c r="U864">
        <v>7.52</v>
      </c>
      <c r="V864" s="150" t="e">
        <f t="shared" si="158"/>
        <v>#VALUE!</v>
      </c>
      <c r="W864">
        <v>7.52</v>
      </c>
      <c r="X864" s="153" t="e">
        <f t="shared" si="159"/>
        <v>#VALUE!</v>
      </c>
      <c r="Y864">
        <v>7.52</v>
      </c>
      <c r="Z864" s="150" t="e">
        <f t="shared" si="160"/>
        <v>#VALUE!</v>
      </c>
      <c r="AA864">
        <v>7.52</v>
      </c>
      <c r="AB864" s="150" t="e">
        <f t="shared" si="161"/>
        <v>#VALUE!</v>
      </c>
      <c r="AC864">
        <v>7.52</v>
      </c>
      <c r="AD864" s="150" t="e">
        <f t="shared" si="162"/>
        <v>#VALUE!</v>
      </c>
      <c r="AE864">
        <v>7.52</v>
      </c>
    </row>
    <row r="865" spans="12:31" ht="15" x14ac:dyDescent="0.2">
      <c r="L865" s="150" t="e">
        <f t="shared" si="153"/>
        <v>#VALUE!</v>
      </c>
      <c r="M865">
        <v>7.53</v>
      </c>
      <c r="N865" s="150" t="e">
        <f t="shared" si="154"/>
        <v>#VALUE!</v>
      </c>
      <c r="O865">
        <v>7.53</v>
      </c>
      <c r="P865" s="150" t="e">
        <f t="shared" si="155"/>
        <v>#VALUE!</v>
      </c>
      <c r="Q865">
        <v>7.53</v>
      </c>
      <c r="R865" s="150" t="e">
        <f t="shared" si="156"/>
        <v>#VALUE!</v>
      </c>
      <c r="S865">
        <v>7.53</v>
      </c>
      <c r="T865" s="150" t="e">
        <f t="shared" si="157"/>
        <v>#VALUE!</v>
      </c>
      <c r="U865">
        <v>7.53</v>
      </c>
      <c r="V865" s="150" t="e">
        <f t="shared" si="158"/>
        <v>#VALUE!</v>
      </c>
      <c r="W865">
        <v>7.53</v>
      </c>
      <c r="X865" s="153" t="e">
        <f t="shared" si="159"/>
        <v>#VALUE!</v>
      </c>
      <c r="Y865">
        <v>7.53</v>
      </c>
      <c r="Z865" s="150" t="e">
        <f t="shared" si="160"/>
        <v>#VALUE!</v>
      </c>
      <c r="AA865">
        <v>7.53</v>
      </c>
      <c r="AB865" s="150" t="e">
        <f t="shared" si="161"/>
        <v>#VALUE!</v>
      </c>
      <c r="AC865">
        <v>7.53</v>
      </c>
      <c r="AD865" s="150" t="e">
        <f t="shared" si="162"/>
        <v>#VALUE!</v>
      </c>
      <c r="AE865">
        <v>7.53</v>
      </c>
    </row>
    <row r="866" spans="12:31" ht="15" x14ac:dyDescent="0.2">
      <c r="L866" s="150" t="e">
        <f t="shared" si="153"/>
        <v>#VALUE!</v>
      </c>
      <c r="M866">
        <v>7.54</v>
      </c>
      <c r="N866" s="150" t="e">
        <f t="shared" si="154"/>
        <v>#VALUE!</v>
      </c>
      <c r="O866">
        <v>7.54</v>
      </c>
      <c r="P866" s="150" t="e">
        <f t="shared" si="155"/>
        <v>#VALUE!</v>
      </c>
      <c r="Q866">
        <v>7.54</v>
      </c>
      <c r="R866" s="150" t="e">
        <f t="shared" si="156"/>
        <v>#VALUE!</v>
      </c>
      <c r="S866">
        <v>7.54</v>
      </c>
      <c r="T866" s="150" t="e">
        <f t="shared" si="157"/>
        <v>#VALUE!</v>
      </c>
      <c r="U866">
        <v>7.54</v>
      </c>
      <c r="V866" s="150" t="e">
        <f t="shared" si="158"/>
        <v>#VALUE!</v>
      </c>
      <c r="W866">
        <v>7.54</v>
      </c>
      <c r="X866" s="153" t="e">
        <f t="shared" si="159"/>
        <v>#VALUE!</v>
      </c>
      <c r="Y866">
        <v>7.54</v>
      </c>
      <c r="Z866" s="150" t="e">
        <f t="shared" si="160"/>
        <v>#VALUE!</v>
      </c>
      <c r="AA866">
        <v>7.54</v>
      </c>
      <c r="AB866" s="150" t="e">
        <f t="shared" si="161"/>
        <v>#VALUE!</v>
      </c>
      <c r="AC866">
        <v>7.54</v>
      </c>
      <c r="AD866" s="150" t="e">
        <f t="shared" si="162"/>
        <v>#VALUE!</v>
      </c>
      <c r="AE866">
        <v>7.54</v>
      </c>
    </row>
    <row r="867" spans="12:31" ht="15" x14ac:dyDescent="0.2">
      <c r="L867" s="150" t="e">
        <f t="shared" si="153"/>
        <v>#VALUE!</v>
      </c>
      <c r="M867">
        <v>7.55</v>
      </c>
      <c r="N867" s="150" t="e">
        <f t="shared" si="154"/>
        <v>#VALUE!</v>
      </c>
      <c r="O867">
        <v>7.55</v>
      </c>
      <c r="P867" s="150" t="e">
        <f t="shared" si="155"/>
        <v>#VALUE!</v>
      </c>
      <c r="Q867">
        <v>7.55</v>
      </c>
      <c r="R867" s="150" t="e">
        <f t="shared" si="156"/>
        <v>#VALUE!</v>
      </c>
      <c r="S867">
        <v>7.55</v>
      </c>
      <c r="T867" s="150" t="e">
        <f t="shared" si="157"/>
        <v>#VALUE!</v>
      </c>
      <c r="U867">
        <v>7.55</v>
      </c>
      <c r="V867" s="150" t="e">
        <f t="shared" si="158"/>
        <v>#VALUE!</v>
      </c>
      <c r="W867">
        <v>7.55</v>
      </c>
      <c r="X867" s="153" t="e">
        <f t="shared" si="159"/>
        <v>#VALUE!</v>
      </c>
      <c r="Y867">
        <v>7.55</v>
      </c>
      <c r="Z867" s="150" t="e">
        <f t="shared" si="160"/>
        <v>#VALUE!</v>
      </c>
      <c r="AA867">
        <v>7.55</v>
      </c>
      <c r="AB867" s="150" t="e">
        <f t="shared" si="161"/>
        <v>#VALUE!</v>
      </c>
      <c r="AC867">
        <v>7.55</v>
      </c>
      <c r="AD867" s="150" t="e">
        <f t="shared" si="162"/>
        <v>#VALUE!</v>
      </c>
      <c r="AE867">
        <v>7.55</v>
      </c>
    </row>
    <row r="868" spans="12:31" ht="15" x14ac:dyDescent="0.2">
      <c r="L868" s="150" t="e">
        <f t="shared" si="153"/>
        <v>#VALUE!</v>
      </c>
      <c r="M868">
        <v>7.56</v>
      </c>
      <c r="N868" s="150" t="e">
        <f t="shared" si="154"/>
        <v>#VALUE!</v>
      </c>
      <c r="O868">
        <v>7.56</v>
      </c>
      <c r="P868" s="150" t="e">
        <f t="shared" si="155"/>
        <v>#VALUE!</v>
      </c>
      <c r="Q868">
        <v>7.56</v>
      </c>
      <c r="R868" s="150" t="e">
        <f t="shared" si="156"/>
        <v>#VALUE!</v>
      </c>
      <c r="S868">
        <v>7.56</v>
      </c>
      <c r="T868" s="150" t="e">
        <f t="shared" si="157"/>
        <v>#VALUE!</v>
      </c>
      <c r="U868">
        <v>7.56</v>
      </c>
      <c r="V868" s="150" t="e">
        <f t="shared" si="158"/>
        <v>#VALUE!</v>
      </c>
      <c r="W868">
        <v>7.56</v>
      </c>
      <c r="X868" s="153" t="e">
        <f t="shared" si="159"/>
        <v>#VALUE!</v>
      </c>
      <c r="Y868">
        <v>7.56</v>
      </c>
      <c r="Z868" s="150" t="e">
        <f t="shared" si="160"/>
        <v>#VALUE!</v>
      </c>
      <c r="AA868">
        <v>7.56</v>
      </c>
      <c r="AB868" s="150" t="e">
        <f t="shared" si="161"/>
        <v>#VALUE!</v>
      </c>
      <c r="AC868">
        <v>7.56</v>
      </c>
      <c r="AD868" s="150" t="e">
        <f t="shared" si="162"/>
        <v>#VALUE!</v>
      </c>
      <c r="AE868">
        <v>7.56</v>
      </c>
    </row>
    <row r="869" spans="12:31" ht="15" x14ac:dyDescent="0.2">
      <c r="L869" s="150" t="e">
        <f t="shared" si="153"/>
        <v>#VALUE!</v>
      </c>
      <c r="M869">
        <v>7.57</v>
      </c>
      <c r="N869" s="150" t="e">
        <f t="shared" si="154"/>
        <v>#VALUE!</v>
      </c>
      <c r="O869">
        <v>7.57</v>
      </c>
      <c r="P869" s="150" t="e">
        <f t="shared" si="155"/>
        <v>#VALUE!</v>
      </c>
      <c r="Q869">
        <v>7.57</v>
      </c>
      <c r="R869" s="150" t="e">
        <f t="shared" si="156"/>
        <v>#VALUE!</v>
      </c>
      <c r="S869">
        <v>7.57</v>
      </c>
      <c r="T869" s="150" t="e">
        <f t="shared" si="157"/>
        <v>#VALUE!</v>
      </c>
      <c r="U869">
        <v>7.57</v>
      </c>
      <c r="V869" s="150" t="e">
        <f t="shared" si="158"/>
        <v>#VALUE!</v>
      </c>
      <c r="W869">
        <v>7.57</v>
      </c>
      <c r="X869" s="153" t="e">
        <f t="shared" si="159"/>
        <v>#VALUE!</v>
      </c>
      <c r="Y869">
        <v>7.57</v>
      </c>
      <c r="Z869" s="150" t="e">
        <f t="shared" si="160"/>
        <v>#VALUE!</v>
      </c>
      <c r="AA869">
        <v>7.57</v>
      </c>
      <c r="AB869" s="150" t="e">
        <f t="shared" si="161"/>
        <v>#VALUE!</v>
      </c>
      <c r="AC869">
        <v>7.57</v>
      </c>
      <c r="AD869" s="150" t="e">
        <f t="shared" si="162"/>
        <v>#VALUE!</v>
      </c>
      <c r="AE869">
        <v>7.57</v>
      </c>
    </row>
    <row r="870" spans="12:31" ht="15" x14ac:dyDescent="0.2">
      <c r="L870" s="150" t="e">
        <f t="shared" si="153"/>
        <v>#VALUE!</v>
      </c>
      <c r="M870">
        <v>7.58</v>
      </c>
      <c r="N870" s="150" t="e">
        <f t="shared" si="154"/>
        <v>#VALUE!</v>
      </c>
      <c r="O870">
        <v>7.58</v>
      </c>
      <c r="P870" s="150" t="e">
        <f t="shared" si="155"/>
        <v>#VALUE!</v>
      </c>
      <c r="Q870">
        <v>7.58</v>
      </c>
      <c r="R870" s="150" t="e">
        <f t="shared" si="156"/>
        <v>#VALUE!</v>
      </c>
      <c r="S870">
        <v>7.58</v>
      </c>
      <c r="T870" s="150" t="e">
        <f t="shared" si="157"/>
        <v>#VALUE!</v>
      </c>
      <c r="U870">
        <v>7.58</v>
      </c>
      <c r="V870" s="150" t="e">
        <f t="shared" si="158"/>
        <v>#VALUE!</v>
      </c>
      <c r="W870">
        <v>7.58</v>
      </c>
      <c r="X870" s="153" t="e">
        <f t="shared" si="159"/>
        <v>#VALUE!</v>
      </c>
      <c r="Y870">
        <v>7.58</v>
      </c>
      <c r="Z870" s="150" t="e">
        <f t="shared" si="160"/>
        <v>#VALUE!</v>
      </c>
      <c r="AA870">
        <v>7.58</v>
      </c>
      <c r="AB870" s="150" t="e">
        <f t="shared" si="161"/>
        <v>#VALUE!</v>
      </c>
      <c r="AC870">
        <v>7.58</v>
      </c>
      <c r="AD870" s="150" t="e">
        <f t="shared" si="162"/>
        <v>#VALUE!</v>
      </c>
      <c r="AE870">
        <v>7.58</v>
      </c>
    </row>
    <row r="871" spans="12:31" ht="15" x14ac:dyDescent="0.2">
      <c r="L871" s="150" t="e">
        <f t="shared" si="153"/>
        <v>#VALUE!</v>
      </c>
      <c r="M871">
        <v>7.59</v>
      </c>
      <c r="N871" s="150" t="e">
        <f t="shared" si="154"/>
        <v>#VALUE!</v>
      </c>
      <c r="O871">
        <v>7.59</v>
      </c>
      <c r="P871" s="150" t="e">
        <f t="shared" si="155"/>
        <v>#VALUE!</v>
      </c>
      <c r="Q871">
        <v>7.59</v>
      </c>
      <c r="R871" s="150" t="e">
        <f t="shared" si="156"/>
        <v>#VALUE!</v>
      </c>
      <c r="S871">
        <v>7.59</v>
      </c>
      <c r="T871" s="150" t="e">
        <f t="shared" si="157"/>
        <v>#VALUE!</v>
      </c>
      <c r="U871">
        <v>7.59</v>
      </c>
      <c r="V871" s="150" t="e">
        <f t="shared" si="158"/>
        <v>#VALUE!</v>
      </c>
      <c r="W871">
        <v>7.59</v>
      </c>
      <c r="X871" s="153" t="e">
        <f t="shared" si="159"/>
        <v>#VALUE!</v>
      </c>
      <c r="Y871">
        <v>7.59</v>
      </c>
      <c r="Z871" s="150" t="e">
        <f t="shared" si="160"/>
        <v>#VALUE!</v>
      </c>
      <c r="AA871">
        <v>7.59</v>
      </c>
      <c r="AB871" s="150" t="e">
        <f t="shared" si="161"/>
        <v>#VALUE!</v>
      </c>
      <c r="AC871">
        <v>7.59</v>
      </c>
      <c r="AD871" s="150" t="e">
        <f t="shared" si="162"/>
        <v>#VALUE!</v>
      </c>
      <c r="AE871">
        <v>7.59</v>
      </c>
    </row>
    <row r="872" spans="12:31" ht="15" x14ac:dyDescent="0.2">
      <c r="L872" s="150" t="e">
        <f t="shared" si="153"/>
        <v>#VALUE!</v>
      </c>
      <c r="M872">
        <v>7.6</v>
      </c>
      <c r="N872" s="150" t="e">
        <f t="shared" si="154"/>
        <v>#VALUE!</v>
      </c>
      <c r="O872">
        <v>7.6</v>
      </c>
      <c r="P872" s="150" t="e">
        <f t="shared" si="155"/>
        <v>#VALUE!</v>
      </c>
      <c r="Q872">
        <v>7.6</v>
      </c>
      <c r="R872" s="150" t="e">
        <f t="shared" si="156"/>
        <v>#VALUE!</v>
      </c>
      <c r="S872">
        <v>7.6</v>
      </c>
      <c r="T872" s="150" t="e">
        <f t="shared" si="157"/>
        <v>#VALUE!</v>
      </c>
      <c r="U872">
        <v>7.6</v>
      </c>
      <c r="V872" s="150" t="e">
        <f t="shared" si="158"/>
        <v>#VALUE!</v>
      </c>
      <c r="W872">
        <v>7.6</v>
      </c>
      <c r="X872" s="153" t="e">
        <f t="shared" si="159"/>
        <v>#VALUE!</v>
      </c>
      <c r="Y872">
        <v>7.6</v>
      </c>
      <c r="Z872" s="150" t="e">
        <f t="shared" si="160"/>
        <v>#VALUE!</v>
      </c>
      <c r="AA872">
        <v>7.6</v>
      </c>
      <c r="AB872" s="150" t="e">
        <f t="shared" si="161"/>
        <v>#VALUE!</v>
      </c>
      <c r="AC872">
        <v>7.6</v>
      </c>
      <c r="AD872" s="150" t="e">
        <f t="shared" si="162"/>
        <v>#VALUE!</v>
      </c>
      <c r="AE872">
        <v>7.6</v>
      </c>
    </row>
    <row r="873" spans="12:31" ht="15" x14ac:dyDescent="0.2">
      <c r="L873" s="150" t="e">
        <f t="shared" si="153"/>
        <v>#VALUE!</v>
      </c>
      <c r="M873">
        <v>7.61</v>
      </c>
      <c r="N873" s="150" t="e">
        <f t="shared" si="154"/>
        <v>#VALUE!</v>
      </c>
      <c r="O873">
        <v>7.61</v>
      </c>
      <c r="P873" s="150" t="e">
        <f t="shared" si="155"/>
        <v>#VALUE!</v>
      </c>
      <c r="Q873">
        <v>7.61</v>
      </c>
      <c r="R873" s="150" t="e">
        <f t="shared" si="156"/>
        <v>#VALUE!</v>
      </c>
      <c r="S873">
        <v>7.61</v>
      </c>
      <c r="T873" s="150" t="e">
        <f t="shared" si="157"/>
        <v>#VALUE!</v>
      </c>
      <c r="U873">
        <v>7.61</v>
      </c>
      <c r="V873" s="150" t="e">
        <f t="shared" si="158"/>
        <v>#VALUE!</v>
      </c>
      <c r="W873">
        <v>7.61</v>
      </c>
      <c r="X873" s="153" t="e">
        <f t="shared" si="159"/>
        <v>#VALUE!</v>
      </c>
      <c r="Y873">
        <v>7.61</v>
      </c>
      <c r="Z873" s="150" t="e">
        <f t="shared" si="160"/>
        <v>#VALUE!</v>
      </c>
      <c r="AA873">
        <v>7.61</v>
      </c>
      <c r="AB873" s="150" t="e">
        <f t="shared" si="161"/>
        <v>#VALUE!</v>
      </c>
      <c r="AC873">
        <v>7.61</v>
      </c>
      <c r="AD873" s="150" t="e">
        <f t="shared" si="162"/>
        <v>#VALUE!</v>
      </c>
      <c r="AE873">
        <v>7.61</v>
      </c>
    </row>
    <row r="874" spans="12:31" ht="15" x14ac:dyDescent="0.2">
      <c r="L874" s="150" t="e">
        <f t="shared" si="153"/>
        <v>#VALUE!</v>
      </c>
      <c r="M874">
        <v>7.62</v>
      </c>
      <c r="N874" s="150" t="e">
        <f t="shared" si="154"/>
        <v>#VALUE!</v>
      </c>
      <c r="O874">
        <v>7.62</v>
      </c>
      <c r="P874" s="150" t="e">
        <f t="shared" si="155"/>
        <v>#VALUE!</v>
      </c>
      <c r="Q874">
        <v>7.62</v>
      </c>
      <c r="R874" s="150" t="e">
        <f t="shared" si="156"/>
        <v>#VALUE!</v>
      </c>
      <c r="S874">
        <v>7.62</v>
      </c>
      <c r="T874" s="150" t="e">
        <f t="shared" si="157"/>
        <v>#VALUE!</v>
      </c>
      <c r="U874">
        <v>7.62</v>
      </c>
      <c r="V874" s="150" t="e">
        <f t="shared" si="158"/>
        <v>#VALUE!</v>
      </c>
      <c r="W874">
        <v>7.62</v>
      </c>
      <c r="X874" s="153" t="e">
        <f t="shared" si="159"/>
        <v>#VALUE!</v>
      </c>
      <c r="Y874">
        <v>7.62</v>
      </c>
      <c r="Z874" s="150" t="e">
        <f t="shared" si="160"/>
        <v>#VALUE!</v>
      </c>
      <c r="AA874">
        <v>7.62</v>
      </c>
      <c r="AB874" s="150" t="e">
        <f t="shared" si="161"/>
        <v>#VALUE!</v>
      </c>
      <c r="AC874">
        <v>7.62</v>
      </c>
      <c r="AD874" s="150" t="e">
        <f t="shared" si="162"/>
        <v>#VALUE!</v>
      </c>
      <c r="AE874">
        <v>7.62</v>
      </c>
    </row>
    <row r="875" spans="12:31" ht="15" x14ac:dyDescent="0.2">
      <c r="L875" s="150" t="e">
        <f t="shared" si="153"/>
        <v>#VALUE!</v>
      </c>
      <c r="M875">
        <v>7.63</v>
      </c>
      <c r="N875" s="150" t="e">
        <f t="shared" si="154"/>
        <v>#VALUE!</v>
      </c>
      <c r="O875">
        <v>7.63</v>
      </c>
      <c r="P875" s="150" t="e">
        <f t="shared" si="155"/>
        <v>#VALUE!</v>
      </c>
      <c r="Q875">
        <v>7.63</v>
      </c>
      <c r="R875" s="150" t="e">
        <f t="shared" si="156"/>
        <v>#VALUE!</v>
      </c>
      <c r="S875">
        <v>7.63</v>
      </c>
      <c r="T875" s="150" t="e">
        <f t="shared" si="157"/>
        <v>#VALUE!</v>
      </c>
      <c r="U875">
        <v>7.63</v>
      </c>
      <c r="V875" s="150" t="e">
        <f t="shared" si="158"/>
        <v>#VALUE!</v>
      </c>
      <c r="W875">
        <v>7.63</v>
      </c>
      <c r="X875" s="153" t="e">
        <f t="shared" si="159"/>
        <v>#VALUE!</v>
      </c>
      <c r="Y875">
        <v>7.63</v>
      </c>
      <c r="Z875" s="150" t="e">
        <f t="shared" si="160"/>
        <v>#VALUE!</v>
      </c>
      <c r="AA875">
        <v>7.63</v>
      </c>
      <c r="AB875" s="150" t="e">
        <f t="shared" si="161"/>
        <v>#VALUE!</v>
      </c>
      <c r="AC875">
        <v>7.63</v>
      </c>
      <c r="AD875" s="150" t="e">
        <f t="shared" si="162"/>
        <v>#VALUE!</v>
      </c>
      <c r="AE875">
        <v>7.63</v>
      </c>
    </row>
    <row r="876" spans="12:31" ht="15" x14ac:dyDescent="0.2">
      <c r="L876" s="150" t="e">
        <f t="shared" si="153"/>
        <v>#VALUE!</v>
      </c>
      <c r="M876">
        <v>7.64</v>
      </c>
      <c r="N876" s="150" t="e">
        <f t="shared" si="154"/>
        <v>#VALUE!</v>
      </c>
      <c r="O876">
        <v>7.64</v>
      </c>
      <c r="P876" s="150" t="e">
        <f t="shared" si="155"/>
        <v>#VALUE!</v>
      </c>
      <c r="Q876">
        <v>7.64</v>
      </c>
      <c r="R876" s="150" t="e">
        <f t="shared" si="156"/>
        <v>#VALUE!</v>
      </c>
      <c r="S876">
        <v>7.64</v>
      </c>
      <c r="T876" s="150" t="e">
        <f t="shared" si="157"/>
        <v>#VALUE!</v>
      </c>
      <c r="U876">
        <v>7.64</v>
      </c>
      <c r="V876" s="150" t="e">
        <f t="shared" si="158"/>
        <v>#VALUE!</v>
      </c>
      <c r="W876">
        <v>7.64</v>
      </c>
      <c r="X876" s="153" t="e">
        <f t="shared" si="159"/>
        <v>#VALUE!</v>
      </c>
      <c r="Y876">
        <v>7.64</v>
      </c>
      <c r="Z876" s="150" t="e">
        <f t="shared" si="160"/>
        <v>#VALUE!</v>
      </c>
      <c r="AA876">
        <v>7.64</v>
      </c>
      <c r="AB876" s="150" t="e">
        <f t="shared" si="161"/>
        <v>#VALUE!</v>
      </c>
      <c r="AC876">
        <v>7.64</v>
      </c>
      <c r="AD876" s="150" t="e">
        <f t="shared" si="162"/>
        <v>#VALUE!</v>
      </c>
      <c r="AE876">
        <v>7.64</v>
      </c>
    </row>
    <row r="877" spans="12:31" ht="15" x14ac:dyDescent="0.2">
      <c r="L877" s="150" t="e">
        <f t="shared" si="153"/>
        <v>#VALUE!</v>
      </c>
      <c r="M877">
        <v>7.65</v>
      </c>
      <c r="N877" s="150" t="e">
        <f t="shared" si="154"/>
        <v>#VALUE!</v>
      </c>
      <c r="O877">
        <v>7.65</v>
      </c>
      <c r="P877" s="150" t="e">
        <f t="shared" si="155"/>
        <v>#VALUE!</v>
      </c>
      <c r="Q877">
        <v>7.65</v>
      </c>
      <c r="R877" s="150" t="e">
        <f t="shared" si="156"/>
        <v>#VALUE!</v>
      </c>
      <c r="S877">
        <v>7.65</v>
      </c>
      <c r="T877" s="150" t="e">
        <f t="shared" si="157"/>
        <v>#VALUE!</v>
      </c>
      <c r="U877">
        <v>7.65</v>
      </c>
      <c r="V877" s="150" t="e">
        <f t="shared" si="158"/>
        <v>#VALUE!</v>
      </c>
      <c r="W877">
        <v>7.65</v>
      </c>
      <c r="X877" s="153" t="e">
        <f t="shared" si="159"/>
        <v>#VALUE!</v>
      </c>
      <c r="Y877">
        <v>7.65</v>
      </c>
      <c r="Z877" s="150" t="e">
        <f t="shared" si="160"/>
        <v>#VALUE!</v>
      </c>
      <c r="AA877">
        <v>7.65</v>
      </c>
      <c r="AB877" s="150" t="e">
        <f t="shared" si="161"/>
        <v>#VALUE!</v>
      </c>
      <c r="AC877">
        <v>7.65</v>
      </c>
      <c r="AD877" s="150" t="e">
        <f t="shared" si="162"/>
        <v>#VALUE!</v>
      </c>
      <c r="AE877">
        <v>7.65</v>
      </c>
    </row>
    <row r="878" spans="12:31" ht="15" x14ac:dyDescent="0.2">
      <c r="L878" s="150" t="e">
        <f t="shared" si="153"/>
        <v>#VALUE!</v>
      </c>
      <c r="M878">
        <v>7.66</v>
      </c>
      <c r="N878" s="150" t="e">
        <f t="shared" si="154"/>
        <v>#VALUE!</v>
      </c>
      <c r="O878">
        <v>7.66</v>
      </c>
      <c r="P878" s="150" t="e">
        <f t="shared" si="155"/>
        <v>#VALUE!</v>
      </c>
      <c r="Q878">
        <v>7.66</v>
      </c>
      <c r="R878" s="150" t="e">
        <f t="shared" si="156"/>
        <v>#VALUE!</v>
      </c>
      <c r="S878">
        <v>7.66</v>
      </c>
      <c r="T878" s="150" t="e">
        <f t="shared" si="157"/>
        <v>#VALUE!</v>
      </c>
      <c r="U878">
        <v>7.66</v>
      </c>
      <c r="V878" s="150" t="e">
        <f t="shared" si="158"/>
        <v>#VALUE!</v>
      </c>
      <c r="W878">
        <v>7.66</v>
      </c>
      <c r="X878" s="153" t="e">
        <f t="shared" si="159"/>
        <v>#VALUE!</v>
      </c>
      <c r="Y878">
        <v>7.66</v>
      </c>
      <c r="Z878" s="150" t="e">
        <f t="shared" si="160"/>
        <v>#VALUE!</v>
      </c>
      <c r="AA878">
        <v>7.66</v>
      </c>
      <c r="AB878" s="150" t="e">
        <f t="shared" si="161"/>
        <v>#VALUE!</v>
      </c>
      <c r="AC878">
        <v>7.66</v>
      </c>
      <c r="AD878" s="150" t="e">
        <f t="shared" si="162"/>
        <v>#VALUE!</v>
      </c>
      <c r="AE878">
        <v>7.66</v>
      </c>
    </row>
    <row r="879" spans="12:31" ht="15" x14ac:dyDescent="0.2">
      <c r="L879" s="150" t="e">
        <f t="shared" si="153"/>
        <v>#VALUE!</v>
      </c>
      <c r="M879">
        <v>7.67</v>
      </c>
      <c r="N879" s="150" t="e">
        <f t="shared" si="154"/>
        <v>#VALUE!</v>
      </c>
      <c r="O879">
        <v>7.67</v>
      </c>
      <c r="P879" s="150" t="e">
        <f t="shared" si="155"/>
        <v>#VALUE!</v>
      </c>
      <c r="Q879">
        <v>7.67</v>
      </c>
      <c r="R879" s="150" t="e">
        <f t="shared" si="156"/>
        <v>#VALUE!</v>
      </c>
      <c r="S879">
        <v>7.67</v>
      </c>
      <c r="T879" s="150" t="e">
        <f t="shared" si="157"/>
        <v>#VALUE!</v>
      </c>
      <c r="U879">
        <v>7.67</v>
      </c>
      <c r="V879" s="150" t="e">
        <f t="shared" si="158"/>
        <v>#VALUE!</v>
      </c>
      <c r="W879">
        <v>7.67</v>
      </c>
      <c r="X879" s="153" t="e">
        <f t="shared" si="159"/>
        <v>#VALUE!</v>
      </c>
      <c r="Y879">
        <v>7.67</v>
      </c>
      <c r="Z879" s="150" t="e">
        <f t="shared" si="160"/>
        <v>#VALUE!</v>
      </c>
      <c r="AA879">
        <v>7.67</v>
      </c>
      <c r="AB879" s="150" t="e">
        <f t="shared" si="161"/>
        <v>#VALUE!</v>
      </c>
      <c r="AC879">
        <v>7.67</v>
      </c>
      <c r="AD879" s="150" t="e">
        <f t="shared" si="162"/>
        <v>#VALUE!</v>
      </c>
      <c r="AE879">
        <v>7.67</v>
      </c>
    </row>
    <row r="880" spans="12:31" ht="15" x14ac:dyDescent="0.2">
      <c r="L880" s="150" t="e">
        <f t="shared" si="153"/>
        <v>#VALUE!</v>
      </c>
      <c r="M880">
        <v>7.68</v>
      </c>
      <c r="N880" s="150" t="e">
        <f t="shared" si="154"/>
        <v>#VALUE!</v>
      </c>
      <c r="O880">
        <v>7.68</v>
      </c>
      <c r="P880" s="150" t="e">
        <f t="shared" si="155"/>
        <v>#VALUE!</v>
      </c>
      <c r="Q880">
        <v>7.68</v>
      </c>
      <c r="R880" s="150" t="e">
        <f t="shared" si="156"/>
        <v>#VALUE!</v>
      </c>
      <c r="S880">
        <v>7.68</v>
      </c>
      <c r="T880" s="150" t="e">
        <f t="shared" si="157"/>
        <v>#VALUE!</v>
      </c>
      <c r="U880">
        <v>7.68</v>
      </c>
      <c r="V880" s="150" t="e">
        <f t="shared" si="158"/>
        <v>#VALUE!</v>
      </c>
      <c r="W880">
        <v>7.68</v>
      </c>
      <c r="X880" s="153" t="e">
        <f t="shared" si="159"/>
        <v>#VALUE!</v>
      </c>
      <c r="Y880">
        <v>7.68</v>
      </c>
      <c r="Z880" s="150" t="e">
        <f t="shared" si="160"/>
        <v>#VALUE!</v>
      </c>
      <c r="AA880">
        <v>7.68</v>
      </c>
      <c r="AB880" s="150" t="e">
        <f t="shared" si="161"/>
        <v>#VALUE!</v>
      </c>
      <c r="AC880">
        <v>7.68</v>
      </c>
      <c r="AD880" s="150" t="e">
        <f t="shared" si="162"/>
        <v>#VALUE!</v>
      </c>
      <c r="AE880">
        <v>7.68</v>
      </c>
    </row>
    <row r="881" spans="12:31" ht="15" x14ac:dyDescent="0.2">
      <c r="L881" s="150" t="e">
        <f t="shared" ref="L881:L944" si="163">((1.486/$D$33)*((((PI()*($D$46/12)^2)/4)-((($D$46/12)/2)^2*((2*ACOS(((($D$46/12)/2)-(($D$46/12)-(M881/12)))/(($D$46/12)/2)))-SIN(2*ACOS(((($D$46/12)/2)-(($D$46/12)-(M881/12)))/(($D$46/12)/2))))/2))/((PI()*($D$46/12))-((2*ACOS(((($D$46/12)/2)-(($D$46/12)-(M881/12)))/(($D$46/12)/2)))*(($D$46/12)/2))))^(2/3)*$H$17^0.5)*(((PI()*($D$46/12)^2)/4)-((($D$46/12)/2)^2*((2*ACOS(((($D$46/12)/2)-(($D$46/12)-(M881/12)))/(($D$46/12)/2)))-SIN(2*ACOS(((($D$46/12)/2)-(($D$46/12)-(M881/12)))/(($D$46/12)/2))))/2))</f>
        <v>#VALUE!</v>
      </c>
      <c r="M881">
        <v>7.69</v>
      </c>
      <c r="N881" s="150" t="e">
        <f t="shared" ref="N881:N944" si="164">((1.486/$D$34)*((((PI()*($D$47/12)^2)/4)-((($D$47/12)/2)^2*((2*ACOS(((($D$47/12)/2)-(($D$47/12)-(O881/12)))/(($D$47/12)/2)))-SIN(2*ACOS(((($D$47/12)/2)-(($D$47/12)-(O881/12)))/(($D$47/12)/2))))/2))/((PI()*($D$47/12))-((2*ACOS(((($D$47/12)/2)-(($D$47/12)-(O881/12)))/(($D$47/12)/2)))*(($D$47/12)/2))))^(2/3)*$H$18^0.5)*(((PI()*($D$47/12)^2)/4)-((($D$47/12)/2)^2*((2*ACOS(((($D$47/12)/2)-(($D$47/12)-(O881/12)))/(($D$47/12)/2)))-SIN(2*ACOS(((($D$47/12)/2)-(($D$47/12)-(O881/12)))/(($D$47/12)/2))))/2))</f>
        <v>#VALUE!</v>
      </c>
      <c r="O881">
        <v>7.69</v>
      </c>
      <c r="P881" s="150" t="e">
        <f t="shared" ref="P881:P944" si="165">((1.486/$D$35)*((((PI()*($D$48/12)^2)/4)-((($D$48/12)/2)^2*((2*ACOS(((($D$48/12)/2)-(($D$48/12)-(Q881/12)))/(($D$48/12)/2)))-SIN(2*ACOS(((($D$48/12)/2)-(($D$48/12)-(Q881/12)))/(($D$48/12)/2))))/2))/((PI()*($D$48/12))-((2*ACOS(((($D$48/12)/2)-(($D$48/12)-(Q881/12)))/(($D$48/12)/2)))*(($D$48/12)/2))))^(2/3)*$H$19^0.5)*(((PI()*($D$48/12)^2)/4)-((($D$48/12)/2)^2*((2*ACOS(((($D$48/12)/2)-(($D$48/12)-(Q881/12)))/(($D$48/12)/2)))-SIN(2*ACOS(((($D$48/12)/2)-(($D$48/12)-(Q881/12)))/(($D$48/12)/2))))/2))</f>
        <v>#VALUE!</v>
      </c>
      <c r="Q881">
        <v>7.69</v>
      </c>
      <c r="R881" s="150" t="e">
        <f t="shared" ref="R881:R944" si="166">((1.486/$D$36)*((((PI()*($D$49/12)^2)/4)-((($D$49/12)/2)^2*((2*ACOS(((($D$49/12)/2)-(($D$49/12)-(S881/12)))/(($D$49/12)/2)))-SIN(2*ACOS(((($D$49/12)/2)-(($D$49/12)-(S881/12)))/(($D$49/12)/2))))/2))/((PI()*($D$49/12))-((2*ACOS(((($D$49/12)/2)-(($D$49/12)-(S881/12)))/(($D$49/12)/2)))*(($D$49/12)/2))))^(2/3)*$H$20^0.5)*(((PI()*($D$49/12)^2)/4)-((($D$49/12)/2)^2*((2*ACOS(((($D$49/12)/2)-(($D$49/12)-(S881/12)))/(($D$49/12)/2)))-SIN(2*ACOS(((($D$49/12)/2)-(($D$49/12)-(S881/12)))/(($D$49/12)/2))))/2))</f>
        <v>#VALUE!</v>
      </c>
      <c r="S881">
        <v>7.69</v>
      </c>
      <c r="T881" s="150" t="e">
        <f t="shared" ref="T881:T944" si="167">((1.486/$D$37)*((((PI()*($D$50/12)^2)/4)-((($D$50/12)/2)^2*((2*ACOS(((($D$50/12)/2)-(($D$50/12)-(U881/12)))/(($D$50/12)/2)))-SIN(2*ACOS(((($D$50/12)/2)-(($D$50/12)-(U881/12)))/(($D$50/12)/2))))/2))/((PI()*($D$50/12))-((2*ACOS(((($D$50/12)/2)-(($D$50/12)-(U881/12)))/(($D$50/12)/2)))*(($D$50/12)/2))))^(2/3)*$H$21^0.5)*(((PI()*($D$50/12)^2)/4)-((($D$50/12)/2)^2*((2*ACOS(((($D$50/12)/2)-(($D$50/12)-(U881/12)))/(($D$50/12)/2)))-SIN(2*ACOS(((($D$50/12)/2)-(($D$50/12)-(U881/12)))/(($D$50/12)/2))))/2))</f>
        <v>#VALUE!</v>
      </c>
      <c r="U881">
        <v>7.69</v>
      </c>
      <c r="V881" s="150" t="e">
        <f t="shared" ref="V881:V944" si="168">((1.486/$D$38)*((((PI()*($D$51/12)^2)/4)-((($D$51/12)/2)^2*((2*ACOS(((($D$51/12)/2)-(($D$51/12)-(W881/12)))/(($D$51/12)/2)))-SIN(2*ACOS(((($D$51/12)/2)-(($D$51/12)-(W881/12)))/(($D$51/12)/2))))/2))/((PI()*($D$51/12))-((2*ACOS(((($D$51/12)/2)-(($D$51/12)-(W881/12)))/(($D$51/12)/2)))*(($D$51/12)/2))))^(2/3)*$H$22^0.5)*(((PI()*($D$51/12)^2)/4)-((($D$51/12)/2)^2*((2*ACOS(((($D$51/12)/2)-(($D$51/12)-(W881/12)))/(($D$51/12)/2)))-SIN(2*ACOS(((($D$51/12)/2)-(($D$51/12)-(W881/12)))/(($D$51/12)/2))))/2))</f>
        <v>#VALUE!</v>
      </c>
      <c r="W881">
        <v>7.69</v>
      </c>
      <c r="X881" s="153" t="e">
        <f t="shared" ref="X881:X944" si="169">((1.486/$D$39)*((((PI()*($D$52/12)^2)/4)-((($D$52/12)/2)^2*((2*ACOS(((($D$52/12)/2)-(($D$52/12)-(Y881/12)))/(($D$52/12)/2)))-SIN(2*ACOS(((($D$52/12)/2)-(($D$52/12)-(Y881/12)))/(($D$52/12)/2))))/2))/((PI()*($D$52/12))-((2*ACOS(((($D$52/12)/2)-(($D$52/12)-(Y881/12)))/(($D$52/12)/2)))*(($D$52/12)/2))))^(2/3)*$H$23^0.5)*(((PI()*($D$52/12)^2)/4)-((($D$52/12)/2)^2*((2*ACOS(((($D$52/12)/2)-(($D$52/12)-(Y881/12)))/(($D$52/12)/2)))-SIN(2*ACOS(((($D$52/12)/2)-(($D$52/12)-(Y881/12)))/(($D$52/12)/2))))/2))</f>
        <v>#VALUE!</v>
      </c>
      <c r="Y881">
        <v>7.69</v>
      </c>
      <c r="Z881" s="150" t="e">
        <f t="shared" ref="Z881:Z944" si="170">((1.486/$D$40)*((((PI()*($D$53/12)^2)/4)-((($D$53/12)/2)^2*((2*ACOS(((($D$53/12)/2)-(($D$53/12)-(AA881/12)))/(($D$53/12)/2)))-SIN(2*ACOS(((($D$53/12)/2)-(($D$53/12)-(AA881/12)))/(($D$53/12)/2))))/2))/((PI()*($D$53/12))-((2*ACOS(((($D$53/12)/2)-(($D$53/12)-(AA881/12)))/(($D$53/12)/2)))*(($D$53/12)/2))))^(2/3)*$H$24^0.5)*(((PI()*($D$53/12)^2)/4)-((($D$53/12)/2)^2*((2*ACOS(((($D$53/12)/2)-(($D$53/12)-(AA881/12)))/(($D$53/12)/2)))-SIN(2*ACOS(((($D$53/12)/2)-(($D$53/12)-(AA881/12)))/(($D$53/12)/2))))/2))</f>
        <v>#VALUE!</v>
      </c>
      <c r="AA881">
        <v>7.69</v>
      </c>
      <c r="AB881" s="150" t="e">
        <f t="shared" ref="AB881:AB944" si="171">((1.486/$D$41)*((((PI()*($D$54/12)^2)/4)-((($D$54/12)/2)^2*((2*ACOS(((($D$54/12)/2)-(($D$54/12)-(AC881/12)))/(($D$54/12)/2)))-SIN(2*ACOS(((($D$54/12)/2)-(($D$54/12)-(AC881/12)))/(($D$54/12)/2))))/2))/((PI()*($D$54/12))-((2*ACOS(((($D$54/12)/2)-(($D$54/12)-(AC881/12)))/(($D$54/12)/2)))*(($D$54/12)/2))))^(2/3)*$H$25^0.5)*(((PI()*($D$54/12)^2)/4)-((($D$54/12)/2)^2*((2*ACOS(((($D$54/12)/2)-(($D$54/12)-(AC881/12)))/(($D$54/12)/2)))-SIN(2*ACOS(((($D$54/12)/2)-(($D$54/12)-(AC881/12)))/(($D$54/12)/2))))/2))</f>
        <v>#VALUE!</v>
      </c>
      <c r="AC881">
        <v>7.69</v>
      </c>
      <c r="AD881" s="150" t="e">
        <f t="shared" ref="AD881:AD944" si="172">((1.486/$D$42)*((((PI()*($D$55/12)^2)/4)-((($D$55/12)/2)^2*((2*ACOS(((($D$55/12)/2)-(($D$55/12)-(AE881/12)))/(($D$55/12)/2)))-SIN(2*ACOS(((($D$55/12)/2)-(($D$55/12)-(AE881/12)))/(($D$55/12)/2))))/2))/((PI()*($D$55/12))-((2*ACOS(((($D$55/12)/2)-(($D$55/12)-(AE881/12)))/(($D$55/12)/2)))*(($D$55/12)/2))))^(2/3)*$H$26^0.5)*(((PI()*($D$55/12)^2)/4)-((($D$55/12)/2)^2*((2*ACOS(((($D$55/12)/2)-(($D$55/12)-(AE881/12)))/(($D$55/12)/2)))-SIN(2*ACOS(((($D$55/12)/2)-(($D$55/12)-(AE881/12)))/(($D$55/12)/2))))/2))</f>
        <v>#VALUE!</v>
      </c>
      <c r="AE881">
        <v>7.69</v>
      </c>
    </row>
    <row r="882" spans="12:31" ht="15" x14ac:dyDescent="0.2">
      <c r="L882" s="150" t="e">
        <f t="shared" si="163"/>
        <v>#VALUE!</v>
      </c>
      <c r="M882">
        <v>7.7</v>
      </c>
      <c r="N882" s="150" t="e">
        <f t="shared" si="164"/>
        <v>#VALUE!</v>
      </c>
      <c r="O882">
        <v>7.7</v>
      </c>
      <c r="P882" s="150" t="e">
        <f t="shared" si="165"/>
        <v>#VALUE!</v>
      </c>
      <c r="Q882">
        <v>7.7</v>
      </c>
      <c r="R882" s="150" t="e">
        <f t="shared" si="166"/>
        <v>#VALUE!</v>
      </c>
      <c r="S882">
        <v>7.7</v>
      </c>
      <c r="T882" s="150" t="e">
        <f t="shared" si="167"/>
        <v>#VALUE!</v>
      </c>
      <c r="U882">
        <v>7.7</v>
      </c>
      <c r="V882" s="150" t="e">
        <f t="shared" si="168"/>
        <v>#VALUE!</v>
      </c>
      <c r="W882">
        <v>7.7</v>
      </c>
      <c r="X882" s="153" t="e">
        <f t="shared" si="169"/>
        <v>#VALUE!</v>
      </c>
      <c r="Y882">
        <v>7.7</v>
      </c>
      <c r="Z882" s="150" t="e">
        <f t="shared" si="170"/>
        <v>#VALUE!</v>
      </c>
      <c r="AA882">
        <v>7.7</v>
      </c>
      <c r="AB882" s="150" t="e">
        <f t="shared" si="171"/>
        <v>#VALUE!</v>
      </c>
      <c r="AC882">
        <v>7.7</v>
      </c>
      <c r="AD882" s="150" t="e">
        <f t="shared" si="172"/>
        <v>#VALUE!</v>
      </c>
      <c r="AE882">
        <v>7.7</v>
      </c>
    </row>
    <row r="883" spans="12:31" ht="15" x14ac:dyDescent="0.2">
      <c r="L883" s="150" t="e">
        <f t="shared" si="163"/>
        <v>#VALUE!</v>
      </c>
      <c r="M883">
        <v>7.71</v>
      </c>
      <c r="N883" s="150" t="e">
        <f t="shared" si="164"/>
        <v>#VALUE!</v>
      </c>
      <c r="O883">
        <v>7.71</v>
      </c>
      <c r="P883" s="150" t="e">
        <f t="shared" si="165"/>
        <v>#VALUE!</v>
      </c>
      <c r="Q883">
        <v>7.71</v>
      </c>
      <c r="R883" s="150" t="e">
        <f t="shared" si="166"/>
        <v>#VALUE!</v>
      </c>
      <c r="S883">
        <v>7.71</v>
      </c>
      <c r="T883" s="150" t="e">
        <f t="shared" si="167"/>
        <v>#VALUE!</v>
      </c>
      <c r="U883">
        <v>7.71</v>
      </c>
      <c r="V883" s="150" t="e">
        <f t="shared" si="168"/>
        <v>#VALUE!</v>
      </c>
      <c r="W883">
        <v>7.71</v>
      </c>
      <c r="X883" s="153" t="e">
        <f t="shared" si="169"/>
        <v>#VALUE!</v>
      </c>
      <c r="Y883">
        <v>7.71</v>
      </c>
      <c r="Z883" s="150" t="e">
        <f t="shared" si="170"/>
        <v>#VALUE!</v>
      </c>
      <c r="AA883">
        <v>7.71</v>
      </c>
      <c r="AB883" s="150" t="e">
        <f t="shared" si="171"/>
        <v>#VALUE!</v>
      </c>
      <c r="AC883">
        <v>7.71</v>
      </c>
      <c r="AD883" s="150" t="e">
        <f t="shared" si="172"/>
        <v>#VALUE!</v>
      </c>
      <c r="AE883">
        <v>7.71</v>
      </c>
    </row>
    <row r="884" spans="12:31" ht="15" x14ac:dyDescent="0.2">
      <c r="L884" s="150" t="e">
        <f t="shared" si="163"/>
        <v>#VALUE!</v>
      </c>
      <c r="M884">
        <v>7.72</v>
      </c>
      <c r="N884" s="150" t="e">
        <f t="shared" si="164"/>
        <v>#VALUE!</v>
      </c>
      <c r="O884">
        <v>7.72</v>
      </c>
      <c r="P884" s="150" t="e">
        <f t="shared" si="165"/>
        <v>#VALUE!</v>
      </c>
      <c r="Q884">
        <v>7.72</v>
      </c>
      <c r="R884" s="150" t="e">
        <f t="shared" si="166"/>
        <v>#VALUE!</v>
      </c>
      <c r="S884">
        <v>7.72</v>
      </c>
      <c r="T884" s="150" t="e">
        <f t="shared" si="167"/>
        <v>#VALUE!</v>
      </c>
      <c r="U884">
        <v>7.72</v>
      </c>
      <c r="V884" s="150" t="e">
        <f t="shared" si="168"/>
        <v>#VALUE!</v>
      </c>
      <c r="W884">
        <v>7.72</v>
      </c>
      <c r="X884" s="153" t="e">
        <f t="shared" si="169"/>
        <v>#VALUE!</v>
      </c>
      <c r="Y884">
        <v>7.72</v>
      </c>
      <c r="Z884" s="150" t="e">
        <f t="shared" si="170"/>
        <v>#VALUE!</v>
      </c>
      <c r="AA884">
        <v>7.72</v>
      </c>
      <c r="AB884" s="150" t="e">
        <f t="shared" si="171"/>
        <v>#VALUE!</v>
      </c>
      <c r="AC884">
        <v>7.72</v>
      </c>
      <c r="AD884" s="150" t="e">
        <f t="shared" si="172"/>
        <v>#VALUE!</v>
      </c>
      <c r="AE884">
        <v>7.72</v>
      </c>
    </row>
    <row r="885" spans="12:31" ht="15" x14ac:dyDescent="0.2">
      <c r="L885" s="150" t="e">
        <f t="shared" si="163"/>
        <v>#VALUE!</v>
      </c>
      <c r="M885">
        <v>7.73</v>
      </c>
      <c r="N885" s="150" t="e">
        <f t="shared" si="164"/>
        <v>#VALUE!</v>
      </c>
      <c r="O885">
        <v>7.73</v>
      </c>
      <c r="P885" s="150" t="e">
        <f t="shared" si="165"/>
        <v>#VALUE!</v>
      </c>
      <c r="Q885">
        <v>7.73</v>
      </c>
      <c r="R885" s="150" t="e">
        <f t="shared" si="166"/>
        <v>#VALUE!</v>
      </c>
      <c r="S885">
        <v>7.73</v>
      </c>
      <c r="T885" s="150" t="e">
        <f t="shared" si="167"/>
        <v>#VALUE!</v>
      </c>
      <c r="U885">
        <v>7.73</v>
      </c>
      <c r="V885" s="150" t="e">
        <f t="shared" si="168"/>
        <v>#VALUE!</v>
      </c>
      <c r="W885">
        <v>7.73</v>
      </c>
      <c r="X885" s="153" t="e">
        <f t="shared" si="169"/>
        <v>#VALUE!</v>
      </c>
      <c r="Y885">
        <v>7.73</v>
      </c>
      <c r="Z885" s="150" t="e">
        <f t="shared" si="170"/>
        <v>#VALUE!</v>
      </c>
      <c r="AA885">
        <v>7.73</v>
      </c>
      <c r="AB885" s="150" t="e">
        <f t="shared" si="171"/>
        <v>#VALUE!</v>
      </c>
      <c r="AC885">
        <v>7.73</v>
      </c>
      <c r="AD885" s="150" t="e">
        <f t="shared" si="172"/>
        <v>#VALUE!</v>
      </c>
      <c r="AE885">
        <v>7.73</v>
      </c>
    </row>
    <row r="886" spans="12:31" ht="15" x14ac:dyDescent="0.2">
      <c r="L886" s="150" t="e">
        <f t="shared" si="163"/>
        <v>#VALUE!</v>
      </c>
      <c r="M886">
        <v>7.74</v>
      </c>
      <c r="N886" s="150" t="e">
        <f t="shared" si="164"/>
        <v>#VALUE!</v>
      </c>
      <c r="O886">
        <v>7.74</v>
      </c>
      <c r="P886" s="150" t="e">
        <f t="shared" si="165"/>
        <v>#VALUE!</v>
      </c>
      <c r="Q886">
        <v>7.74</v>
      </c>
      <c r="R886" s="150" t="e">
        <f t="shared" si="166"/>
        <v>#VALUE!</v>
      </c>
      <c r="S886">
        <v>7.74</v>
      </c>
      <c r="T886" s="150" t="e">
        <f t="shared" si="167"/>
        <v>#VALUE!</v>
      </c>
      <c r="U886">
        <v>7.74</v>
      </c>
      <c r="V886" s="150" t="e">
        <f t="shared" si="168"/>
        <v>#VALUE!</v>
      </c>
      <c r="W886">
        <v>7.74</v>
      </c>
      <c r="X886" s="153" t="e">
        <f t="shared" si="169"/>
        <v>#VALUE!</v>
      </c>
      <c r="Y886">
        <v>7.74</v>
      </c>
      <c r="Z886" s="150" t="e">
        <f t="shared" si="170"/>
        <v>#VALUE!</v>
      </c>
      <c r="AA886">
        <v>7.74</v>
      </c>
      <c r="AB886" s="150" t="e">
        <f t="shared" si="171"/>
        <v>#VALUE!</v>
      </c>
      <c r="AC886">
        <v>7.74</v>
      </c>
      <c r="AD886" s="150" t="e">
        <f t="shared" si="172"/>
        <v>#VALUE!</v>
      </c>
      <c r="AE886">
        <v>7.74</v>
      </c>
    </row>
    <row r="887" spans="12:31" ht="15" x14ac:dyDescent="0.2">
      <c r="L887" s="150" t="e">
        <f t="shared" si="163"/>
        <v>#VALUE!</v>
      </c>
      <c r="M887">
        <v>7.75</v>
      </c>
      <c r="N887" s="150" t="e">
        <f t="shared" si="164"/>
        <v>#VALUE!</v>
      </c>
      <c r="O887">
        <v>7.75</v>
      </c>
      <c r="P887" s="150" t="e">
        <f t="shared" si="165"/>
        <v>#VALUE!</v>
      </c>
      <c r="Q887">
        <v>7.75</v>
      </c>
      <c r="R887" s="150" t="e">
        <f t="shared" si="166"/>
        <v>#VALUE!</v>
      </c>
      <c r="S887">
        <v>7.75</v>
      </c>
      <c r="T887" s="150" t="e">
        <f t="shared" si="167"/>
        <v>#VALUE!</v>
      </c>
      <c r="U887">
        <v>7.75</v>
      </c>
      <c r="V887" s="150" t="e">
        <f t="shared" si="168"/>
        <v>#VALUE!</v>
      </c>
      <c r="W887">
        <v>7.75</v>
      </c>
      <c r="X887" s="153" t="e">
        <f t="shared" si="169"/>
        <v>#VALUE!</v>
      </c>
      <c r="Y887">
        <v>7.75</v>
      </c>
      <c r="Z887" s="150" t="e">
        <f t="shared" si="170"/>
        <v>#VALUE!</v>
      </c>
      <c r="AA887">
        <v>7.75</v>
      </c>
      <c r="AB887" s="150" t="e">
        <f t="shared" si="171"/>
        <v>#VALUE!</v>
      </c>
      <c r="AC887">
        <v>7.75</v>
      </c>
      <c r="AD887" s="150" t="e">
        <f t="shared" si="172"/>
        <v>#VALUE!</v>
      </c>
      <c r="AE887">
        <v>7.75</v>
      </c>
    </row>
    <row r="888" spans="12:31" ht="15" x14ac:dyDescent="0.2">
      <c r="L888" s="150" t="e">
        <f t="shared" si="163"/>
        <v>#VALUE!</v>
      </c>
      <c r="M888">
        <v>7.76</v>
      </c>
      <c r="N888" s="150" t="e">
        <f t="shared" si="164"/>
        <v>#VALUE!</v>
      </c>
      <c r="O888">
        <v>7.76</v>
      </c>
      <c r="P888" s="150" t="e">
        <f t="shared" si="165"/>
        <v>#VALUE!</v>
      </c>
      <c r="Q888">
        <v>7.76</v>
      </c>
      <c r="R888" s="150" t="e">
        <f t="shared" si="166"/>
        <v>#VALUE!</v>
      </c>
      <c r="S888">
        <v>7.76</v>
      </c>
      <c r="T888" s="150" t="e">
        <f t="shared" si="167"/>
        <v>#VALUE!</v>
      </c>
      <c r="U888">
        <v>7.76</v>
      </c>
      <c r="V888" s="150" t="e">
        <f t="shared" si="168"/>
        <v>#VALUE!</v>
      </c>
      <c r="W888">
        <v>7.76</v>
      </c>
      <c r="X888" s="153" t="e">
        <f t="shared" si="169"/>
        <v>#VALUE!</v>
      </c>
      <c r="Y888">
        <v>7.76</v>
      </c>
      <c r="Z888" s="150" t="e">
        <f t="shared" si="170"/>
        <v>#VALUE!</v>
      </c>
      <c r="AA888">
        <v>7.76</v>
      </c>
      <c r="AB888" s="150" t="e">
        <f t="shared" si="171"/>
        <v>#VALUE!</v>
      </c>
      <c r="AC888">
        <v>7.76</v>
      </c>
      <c r="AD888" s="150" t="e">
        <f t="shared" si="172"/>
        <v>#VALUE!</v>
      </c>
      <c r="AE888">
        <v>7.76</v>
      </c>
    </row>
    <row r="889" spans="12:31" ht="15" x14ac:dyDescent="0.2">
      <c r="L889" s="150" t="e">
        <f t="shared" si="163"/>
        <v>#VALUE!</v>
      </c>
      <c r="M889">
        <v>7.77</v>
      </c>
      <c r="N889" s="150" t="e">
        <f t="shared" si="164"/>
        <v>#VALUE!</v>
      </c>
      <c r="O889">
        <v>7.77</v>
      </c>
      <c r="P889" s="150" t="e">
        <f t="shared" si="165"/>
        <v>#VALUE!</v>
      </c>
      <c r="Q889">
        <v>7.77</v>
      </c>
      <c r="R889" s="150" t="e">
        <f t="shared" si="166"/>
        <v>#VALUE!</v>
      </c>
      <c r="S889">
        <v>7.77</v>
      </c>
      <c r="T889" s="150" t="e">
        <f t="shared" si="167"/>
        <v>#VALUE!</v>
      </c>
      <c r="U889">
        <v>7.77</v>
      </c>
      <c r="V889" s="150" t="e">
        <f t="shared" si="168"/>
        <v>#VALUE!</v>
      </c>
      <c r="W889">
        <v>7.77</v>
      </c>
      <c r="X889" s="153" t="e">
        <f t="shared" si="169"/>
        <v>#VALUE!</v>
      </c>
      <c r="Y889">
        <v>7.77</v>
      </c>
      <c r="Z889" s="150" t="e">
        <f t="shared" si="170"/>
        <v>#VALUE!</v>
      </c>
      <c r="AA889">
        <v>7.77</v>
      </c>
      <c r="AB889" s="150" t="e">
        <f t="shared" si="171"/>
        <v>#VALUE!</v>
      </c>
      <c r="AC889">
        <v>7.77</v>
      </c>
      <c r="AD889" s="150" t="e">
        <f t="shared" si="172"/>
        <v>#VALUE!</v>
      </c>
      <c r="AE889">
        <v>7.77</v>
      </c>
    </row>
    <row r="890" spans="12:31" ht="15" x14ac:dyDescent="0.2">
      <c r="L890" s="150" t="e">
        <f t="shared" si="163"/>
        <v>#VALUE!</v>
      </c>
      <c r="M890">
        <v>7.78</v>
      </c>
      <c r="N890" s="150" t="e">
        <f t="shared" si="164"/>
        <v>#VALUE!</v>
      </c>
      <c r="O890">
        <v>7.78</v>
      </c>
      <c r="P890" s="150" t="e">
        <f t="shared" si="165"/>
        <v>#VALUE!</v>
      </c>
      <c r="Q890">
        <v>7.78</v>
      </c>
      <c r="R890" s="150" t="e">
        <f t="shared" si="166"/>
        <v>#VALUE!</v>
      </c>
      <c r="S890">
        <v>7.78</v>
      </c>
      <c r="T890" s="150" t="e">
        <f t="shared" si="167"/>
        <v>#VALUE!</v>
      </c>
      <c r="U890">
        <v>7.78</v>
      </c>
      <c r="V890" s="150" t="e">
        <f t="shared" si="168"/>
        <v>#VALUE!</v>
      </c>
      <c r="W890">
        <v>7.78</v>
      </c>
      <c r="X890" s="153" t="e">
        <f t="shared" si="169"/>
        <v>#VALUE!</v>
      </c>
      <c r="Y890">
        <v>7.78</v>
      </c>
      <c r="Z890" s="150" t="e">
        <f t="shared" si="170"/>
        <v>#VALUE!</v>
      </c>
      <c r="AA890">
        <v>7.78</v>
      </c>
      <c r="AB890" s="150" t="e">
        <f t="shared" si="171"/>
        <v>#VALUE!</v>
      </c>
      <c r="AC890">
        <v>7.78</v>
      </c>
      <c r="AD890" s="150" t="e">
        <f t="shared" si="172"/>
        <v>#VALUE!</v>
      </c>
      <c r="AE890">
        <v>7.78</v>
      </c>
    </row>
    <row r="891" spans="12:31" ht="15" x14ac:dyDescent="0.2">
      <c r="L891" s="150" t="e">
        <f t="shared" si="163"/>
        <v>#VALUE!</v>
      </c>
      <c r="M891">
        <v>7.79</v>
      </c>
      <c r="N891" s="150" t="e">
        <f t="shared" si="164"/>
        <v>#VALUE!</v>
      </c>
      <c r="O891">
        <v>7.79</v>
      </c>
      <c r="P891" s="150" t="e">
        <f t="shared" si="165"/>
        <v>#VALUE!</v>
      </c>
      <c r="Q891">
        <v>7.79</v>
      </c>
      <c r="R891" s="150" t="e">
        <f t="shared" si="166"/>
        <v>#VALUE!</v>
      </c>
      <c r="S891">
        <v>7.79</v>
      </c>
      <c r="T891" s="150" t="e">
        <f t="shared" si="167"/>
        <v>#VALUE!</v>
      </c>
      <c r="U891">
        <v>7.79</v>
      </c>
      <c r="V891" s="150" t="e">
        <f t="shared" si="168"/>
        <v>#VALUE!</v>
      </c>
      <c r="W891">
        <v>7.79</v>
      </c>
      <c r="X891" s="153" t="e">
        <f t="shared" si="169"/>
        <v>#VALUE!</v>
      </c>
      <c r="Y891">
        <v>7.79</v>
      </c>
      <c r="Z891" s="150" t="e">
        <f t="shared" si="170"/>
        <v>#VALUE!</v>
      </c>
      <c r="AA891">
        <v>7.79</v>
      </c>
      <c r="AB891" s="150" t="e">
        <f t="shared" si="171"/>
        <v>#VALUE!</v>
      </c>
      <c r="AC891">
        <v>7.79</v>
      </c>
      <c r="AD891" s="150" t="e">
        <f t="shared" si="172"/>
        <v>#VALUE!</v>
      </c>
      <c r="AE891">
        <v>7.79</v>
      </c>
    </row>
    <row r="892" spans="12:31" ht="15" x14ac:dyDescent="0.2">
      <c r="L892" s="150" t="e">
        <f t="shared" si="163"/>
        <v>#VALUE!</v>
      </c>
      <c r="M892">
        <v>7.8</v>
      </c>
      <c r="N892" s="150" t="e">
        <f t="shared" si="164"/>
        <v>#VALUE!</v>
      </c>
      <c r="O892">
        <v>7.8</v>
      </c>
      <c r="P892" s="150" t="e">
        <f t="shared" si="165"/>
        <v>#VALUE!</v>
      </c>
      <c r="Q892">
        <v>7.8</v>
      </c>
      <c r="R892" s="150" t="e">
        <f t="shared" si="166"/>
        <v>#VALUE!</v>
      </c>
      <c r="S892">
        <v>7.8</v>
      </c>
      <c r="T892" s="150" t="e">
        <f t="shared" si="167"/>
        <v>#VALUE!</v>
      </c>
      <c r="U892">
        <v>7.8</v>
      </c>
      <c r="V892" s="150" t="e">
        <f t="shared" si="168"/>
        <v>#VALUE!</v>
      </c>
      <c r="W892">
        <v>7.8</v>
      </c>
      <c r="X892" s="153" t="e">
        <f t="shared" si="169"/>
        <v>#VALUE!</v>
      </c>
      <c r="Y892">
        <v>7.8</v>
      </c>
      <c r="Z892" s="150" t="e">
        <f t="shared" si="170"/>
        <v>#VALUE!</v>
      </c>
      <c r="AA892">
        <v>7.8</v>
      </c>
      <c r="AB892" s="150" t="e">
        <f t="shared" si="171"/>
        <v>#VALUE!</v>
      </c>
      <c r="AC892">
        <v>7.8</v>
      </c>
      <c r="AD892" s="150" t="e">
        <f t="shared" si="172"/>
        <v>#VALUE!</v>
      </c>
      <c r="AE892">
        <v>7.8</v>
      </c>
    </row>
    <row r="893" spans="12:31" ht="15" x14ac:dyDescent="0.2">
      <c r="L893" s="150" t="e">
        <f t="shared" si="163"/>
        <v>#VALUE!</v>
      </c>
      <c r="M893">
        <v>7.81</v>
      </c>
      <c r="N893" s="150" t="e">
        <f t="shared" si="164"/>
        <v>#VALUE!</v>
      </c>
      <c r="O893">
        <v>7.81</v>
      </c>
      <c r="P893" s="150" t="e">
        <f t="shared" si="165"/>
        <v>#VALUE!</v>
      </c>
      <c r="Q893">
        <v>7.81</v>
      </c>
      <c r="R893" s="150" t="e">
        <f t="shared" si="166"/>
        <v>#VALUE!</v>
      </c>
      <c r="S893">
        <v>7.81</v>
      </c>
      <c r="T893" s="150" t="e">
        <f t="shared" si="167"/>
        <v>#VALUE!</v>
      </c>
      <c r="U893">
        <v>7.81</v>
      </c>
      <c r="V893" s="150" t="e">
        <f t="shared" si="168"/>
        <v>#VALUE!</v>
      </c>
      <c r="W893">
        <v>7.81</v>
      </c>
      <c r="X893" s="153" t="e">
        <f t="shared" si="169"/>
        <v>#VALUE!</v>
      </c>
      <c r="Y893">
        <v>7.81</v>
      </c>
      <c r="Z893" s="150" t="e">
        <f t="shared" si="170"/>
        <v>#VALUE!</v>
      </c>
      <c r="AA893">
        <v>7.81</v>
      </c>
      <c r="AB893" s="150" t="e">
        <f t="shared" si="171"/>
        <v>#VALUE!</v>
      </c>
      <c r="AC893">
        <v>7.81</v>
      </c>
      <c r="AD893" s="150" t="e">
        <f t="shared" si="172"/>
        <v>#VALUE!</v>
      </c>
      <c r="AE893">
        <v>7.81</v>
      </c>
    </row>
    <row r="894" spans="12:31" ht="15" x14ac:dyDescent="0.2">
      <c r="L894" s="150" t="e">
        <f t="shared" si="163"/>
        <v>#VALUE!</v>
      </c>
      <c r="M894">
        <v>7.82</v>
      </c>
      <c r="N894" s="150" t="e">
        <f t="shared" si="164"/>
        <v>#VALUE!</v>
      </c>
      <c r="O894">
        <v>7.82</v>
      </c>
      <c r="P894" s="150" t="e">
        <f t="shared" si="165"/>
        <v>#VALUE!</v>
      </c>
      <c r="Q894">
        <v>7.82</v>
      </c>
      <c r="R894" s="150" t="e">
        <f t="shared" si="166"/>
        <v>#VALUE!</v>
      </c>
      <c r="S894">
        <v>7.82</v>
      </c>
      <c r="T894" s="150" t="e">
        <f t="shared" si="167"/>
        <v>#VALUE!</v>
      </c>
      <c r="U894">
        <v>7.82</v>
      </c>
      <c r="V894" s="150" t="e">
        <f t="shared" si="168"/>
        <v>#VALUE!</v>
      </c>
      <c r="W894">
        <v>7.82</v>
      </c>
      <c r="X894" s="153" t="e">
        <f t="shared" si="169"/>
        <v>#VALUE!</v>
      </c>
      <c r="Y894">
        <v>7.82</v>
      </c>
      <c r="Z894" s="150" t="e">
        <f t="shared" si="170"/>
        <v>#VALUE!</v>
      </c>
      <c r="AA894">
        <v>7.82</v>
      </c>
      <c r="AB894" s="150" t="e">
        <f t="shared" si="171"/>
        <v>#VALUE!</v>
      </c>
      <c r="AC894">
        <v>7.82</v>
      </c>
      <c r="AD894" s="150" t="e">
        <f t="shared" si="172"/>
        <v>#VALUE!</v>
      </c>
      <c r="AE894">
        <v>7.82</v>
      </c>
    </row>
    <row r="895" spans="12:31" ht="15" x14ac:dyDescent="0.2">
      <c r="L895" s="150" t="e">
        <f t="shared" si="163"/>
        <v>#VALUE!</v>
      </c>
      <c r="M895">
        <v>7.83</v>
      </c>
      <c r="N895" s="150" t="e">
        <f t="shared" si="164"/>
        <v>#VALUE!</v>
      </c>
      <c r="O895">
        <v>7.83</v>
      </c>
      <c r="P895" s="150" t="e">
        <f t="shared" si="165"/>
        <v>#VALUE!</v>
      </c>
      <c r="Q895">
        <v>7.83</v>
      </c>
      <c r="R895" s="150" t="e">
        <f t="shared" si="166"/>
        <v>#VALUE!</v>
      </c>
      <c r="S895">
        <v>7.83</v>
      </c>
      <c r="T895" s="150" t="e">
        <f t="shared" si="167"/>
        <v>#VALUE!</v>
      </c>
      <c r="U895">
        <v>7.83</v>
      </c>
      <c r="V895" s="150" t="e">
        <f t="shared" si="168"/>
        <v>#VALUE!</v>
      </c>
      <c r="W895">
        <v>7.83</v>
      </c>
      <c r="X895" s="153" t="e">
        <f t="shared" si="169"/>
        <v>#VALUE!</v>
      </c>
      <c r="Y895">
        <v>7.83</v>
      </c>
      <c r="Z895" s="150" t="e">
        <f t="shared" si="170"/>
        <v>#VALUE!</v>
      </c>
      <c r="AA895">
        <v>7.83</v>
      </c>
      <c r="AB895" s="150" t="e">
        <f t="shared" si="171"/>
        <v>#VALUE!</v>
      </c>
      <c r="AC895">
        <v>7.83</v>
      </c>
      <c r="AD895" s="150" t="e">
        <f t="shared" si="172"/>
        <v>#VALUE!</v>
      </c>
      <c r="AE895">
        <v>7.83</v>
      </c>
    </row>
    <row r="896" spans="12:31" ht="15" x14ac:dyDescent="0.2">
      <c r="L896" s="150" t="e">
        <f t="shared" si="163"/>
        <v>#VALUE!</v>
      </c>
      <c r="M896">
        <v>7.84</v>
      </c>
      <c r="N896" s="150" t="e">
        <f t="shared" si="164"/>
        <v>#VALUE!</v>
      </c>
      <c r="O896">
        <v>7.84</v>
      </c>
      <c r="P896" s="150" t="e">
        <f t="shared" si="165"/>
        <v>#VALUE!</v>
      </c>
      <c r="Q896">
        <v>7.84</v>
      </c>
      <c r="R896" s="150" t="e">
        <f t="shared" si="166"/>
        <v>#VALUE!</v>
      </c>
      <c r="S896">
        <v>7.84</v>
      </c>
      <c r="T896" s="150" t="e">
        <f t="shared" si="167"/>
        <v>#VALUE!</v>
      </c>
      <c r="U896">
        <v>7.84</v>
      </c>
      <c r="V896" s="150" t="e">
        <f t="shared" si="168"/>
        <v>#VALUE!</v>
      </c>
      <c r="W896">
        <v>7.84</v>
      </c>
      <c r="X896" s="153" t="e">
        <f t="shared" si="169"/>
        <v>#VALUE!</v>
      </c>
      <c r="Y896">
        <v>7.84</v>
      </c>
      <c r="Z896" s="150" t="e">
        <f t="shared" si="170"/>
        <v>#VALUE!</v>
      </c>
      <c r="AA896">
        <v>7.84</v>
      </c>
      <c r="AB896" s="150" t="e">
        <f t="shared" si="171"/>
        <v>#VALUE!</v>
      </c>
      <c r="AC896">
        <v>7.84</v>
      </c>
      <c r="AD896" s="150" t="e">
        <f t="shared" si="172"/>
        <v>#VALUE!</v>
      </c>
      <c r="AE896">
        <v>7.84</v>
      </c>
    </row>
    <row r="897" spans="12:31" ht="15" x14ac:dyDescent="0.2">
      <c r="L897" s="150" t="e">
        <f t="shared" si="163"/>
        <v>#VALUE!</v>
      </c>
      <c r="M897">
        <v>7.85</v>
      </c>
      <c r="N897" s="150" t="e">
        <f t="shared" si="164"/>
        <v>#VALUE!</v>
      </c>
      <c r="O897">
        <v>7.85</v>
      </c>
      <c r="P897" s="150" t="e">
        <f t="shared" si="165"/>
        <v>#VALUE!</v>
      </c>
      <c r="Q897">
        <v>7.85</v>
      </c>
      <c r="R897" s="150" t="e">
        <f t="shared" si="166"/>
        <v>#VALUE!</v>
      </c>
      <c r="S897">
        <v>7.85</v>
      </c>
      <c r="T897" s="150" t="e">
        <f t="shared" si="167"/>
        <v>#VALUE!</v>
      </c>
      <c r="U897">
        <v>7.85</v>
      </c>
      <c r="V897" s="150" t="e">
        <f t="shared" si="168"/>
        <v>#VALUE!</v>
      </c>
      <c r="W897">
        <v>7.85</v>
      </c>
      <c r="X897" s="153" t="e">
        <f t="shared" si="169"/>
        <v>#VALUE!</v>
      </c>
      <c r="Y897">
        <v>7.85</v>
      </c>
      <c r="Z897" s="150" t="e">
        <f t="shared" si="170"/>
        <v>#VALUE!</v>
      </c>
      <c r="AA897">
        <v>7.85</v>
      </c>
      <c r="AB897" s="150" t="e">
        <f t="shared" si="171"/>
        <v>#VALUE!</v>
      </c>
      <c r="AC897">
        <v>7.85</v>
      </c>
      <c r="AD897" s="150" t="e">
        <f t="shared" si="172"/>
        <v>#VALUE!</v>
      </c>
      <c r="AE897">
        <v>7.85</v>
      </c>
    </row>
    <row r="898" spans="12:31" ht="15" x14ac:dyDescent="0.2">
      <c r="L898" s="150" t="e">
        <f t="shared" si="163"/>
        <v>#VALUE!</v>
      </c>
      <c r="M898">
        <v>7.86</v>
      </c>
      <c r="N898" s="150" t="e">
        <f t="shared" si="164"/>
        <v>#VALUE!</v>
      </c>
      <c r="O898">
        <v>7.86</v>
      </c>
      <c r="P898" s="150" t="e">
        <f t="shared" si="165"/>
        <v>#VALUE!</v>
      </c>
      <c r="Q898">
        <v>7.86</v>
      </c>
      <c r="R898" s="150" t="e">
        <f t="shared" si="166"/>
        <v>#VALUE!</v>
      </c>
      <c r="S898">
        <v>7.86</v>
      </c>
      <c r="T898" s="150" t="e">
        <f t="shared" si="167"/>
        <v>#VALUE!</v>
      </c>
      <c r="U898">
        <v>7.86</v>
      </c>
      <c r="V898" s="150" t="e">
        <f t="shared" si="168"/>
        <v>#VALUE!</v>
      </c>
      <c r="W898">
        <v>7.86</v>
      </c>
      <c r="X898" s="153" t="e">
        <f t="shared" si="169"/>
        <v>#VALUE!</v>
      </c>
      <c r="Y898">
        <v>7.86</v>
      </c>
      <c r="Z898" s="150" t="e">
        <f t="shared" si="170"/>
        <v>#VALUE!</v>
      </c>
      <c r="AA898">
        <v>7.86</v>
      </c>
      <c r="AB898" s="150" t="e">
        <f t="shared" si="171"/>
        <v>#VALUE!</v>
      </c>
      <c r="AC898">
        <v>7.86</v>
      </c>
      <c r="AD898" s="150" t="e">
        <f t="shared" si="172"/>
        <v>#VALUE!</v>
      </c>
      <c r="AE898">
        <v>7.86</v>
      </c>
    </row>
    <row r="899" spans="12:31" ht="15" x14ac:dyDescent="0.2">
      <c r="L899" s="150" t="e">
        <f t="shared" si="163"/>
        <v>#VALUE!</v>
      </c>
      <c r="M899">
        <v>7.87</v>
      </c>
      <c r="N899" s="150" t="e">
        <f t="shared" si="164"/>
        <v>#VALUE!</v>
      </c>
      <c r="O899">
        <v>7.87</v>
      </c>
      <c r="P899" s="150" t="e">
        <f t="shared" si="165"/>
        <v>#VALUE!</v>
      </c>
      <c r="Q899">
        <v>7.87</v>
      </c>
      <c r="R899" s="150" t="e">
        <f t="shared" si="166"/>
        <v>#VALUE!</v>
      </c>
      <c r="S899">
        <v>7.87</v>
      </c>
      <c r="T899" s="150" t="e">
        <f t="shared" si="167"/>
        <v>#VALUE!</v>
      </c>
      <c r="U899">
        <v>7.87</v>
      </c>
      <c r="V899" s="150" t="e">
        <f t="shared" si="168"/>
        <v>#VALUE!</v>
      </c>
      <c r="W899">
        <v>7.87</v>
      </c>
      <c r="X899" s="153" t="e">
        <f t="shared" si="169"/>
        <v>#VALUE!</v>
      </c>
      <c r="Y899">
        <v>7.87</v>
      </c>
      <c r="Z899" s="150" t="e">
        <f t="shared" si="170"/>
        <v>#VALUE!</v>
      </c>
      <c r="AA899">
        <v>7.87</v>
      </c>
      <c r="AB899" s="150" t="e">
        <f t="shared" si="171"/>
        <v>#VALUE!</v>
      </c>
      <c r="AC899">
        <v>7.87</v>
      </c>
      <c r="AD899" s="150" t="e">
        <f t="shared" si="172"/>
        <v>#VALUE!</v>
      </c>
      <c r="AE899">
        <v>7.87</v>
      </c>
    </row>
    <row r="900" spans="12:31" ht="15" x14ac:dyDescent="0.2">
      <c r="L900" s="150" t="e">
        <f t="shared" si="163"/>
        <v>#VALUE!</v>
      </c>
      <c r="M900">
        <v>7.88</v>
      </c>
      <c r="N900" s="150" t="e">
        <f t="shared" si="164"/>
        <v>#VALUE!</v>
      </c>
      <c r="O900">
        <v>7.88</v>
      </c>
      <c r="P900" s="150" t="e">
        <f t="shared" si="165"/>
        <v>#VALUE!</v>
      </c>
      <c r="Q900">
        <v>7.88</v>
      </c>
      <c r="R900" s="150" t="e">
        <f t="shared" si="166"/>
        <v>#VALUE!</v>
      </c>
      <c r="S900">
        <v>7.88</v>
      </c>
      <c r="T900" s="150" t="e">
        <f t="shared" si="167"/>
        <v>#VALUE!</v>
      </c>
      <c r="U900">
        <v>7.88</v>
      </c>
      <c r="V900" s="150" t="e">
        <f t="shared" si="168"/>
        <v>#VALUE!</v>
      </c>
      <c r="W900">
        <v>7.88</v>
      </c>
      <c r="X900" s="153" t="e">
        <f t="shared" si="169"/>
        <v>#VALUE!</v>
      </c>
      <c r="Y900">
        <v>7.88</v>
      </c>
      <c r="Z900" s="150" t="e">
        <f t="shared" si="170"/>
        <v>#VALUE!</v>
      </c>
      <c r="AA900">
        <v>7.88</v>
      </c>
      <c r="AB900" s="150" t="e">
        <f t="shared" si="171"/>
        <v>#VALUE!</v>
      </c>
      <c r="AC900">
        <v>7.88</v>
      </c>
      <c r="AD900" s="150" t="e">
        <f t="shared" si="172"/>
        <v>#VALUE!</v>
      </c>
      <c r="AE900">
        <v>7.88</v>
      </c>
    </row>
    <row r="901" spans="12:31" ht="15" x14ac:dyDescent="0.2">
      <c r="L901" s="150" t="e">
        <f t="shared" si="163"/>
        <v>#VALUE!</v>
      </c>
      <c r="M901">
        <v>7.89</v>
      </c>
      <c r="N901" s="150" t="e">
        <f t="shared" si="164"/>
        <v>#VALUE!</v>
      </c>
      <c r="O901">
        <v>7.89</v>
      </c>
      <c r="P901" s="150" t="e">
        <f t="shared" si="165"/>
        <v>#VALUE!</v>
      </c>
      <c r="Q901">
        <v>7.89</v>
      </c>
      <c r="R901" s="150" t="e">
        <f t="shared" si="166"/>
        <v>#VALUE!</v>
      </c>
      <c r="S901">
        <v>7.89</v>
      </c>
      <c r="T901" s="150" t="e">
        <f t="shared" si="167"/>
        <v>#VALUE!</v>
      </c>
      <c r="U901">
        <v>7.89</v>
      </c>
      <c r="V901" s="150" t="e">
        <f t="shared" si="168"/>
        <v>#VALUE!</v>
      </c>
      <c r="W901">
        <v>7.89</v>
      </c>
      <c r="X901" s="153" t="e">
        <f t="shared" si="169"/>
        <v>#VALUE!</v>
      </c>
      <c r="Y901">
        <v>7.89</v>
      </c>
      <c r="Z901" s="150" t="e">
        <f t="shared" si="170"/>
        <v>#VALUE!</v>
      </c>
      <c r="AA901">
        <v>7.89</v>
      </c>
      <c r="AB901" s="150" t="e">
        <f t="shared" si="171"/>
        <v>#VALUE!</v>
      </c>
      <c r="AC901">
        <v>7.89</v>
      </c>
      <c r="AD901" s="150" t="e">
        <f t="shared" si="172"/>
        <v>#VALUE!</v>
      </c>
      <c r="AE901">
        <v>7.89</v>
      </c>
    </row>
    <row r="902" spans="12:31" ht="15" x14ac:dyDescent="0.2">
      <c r="L902" s="150" t="e">
        <f t="shared" si="163"/>
        <v>#VALUE!</v>
      </c>
      <c r="M902">
        <v>7.9</v>
      </c>
      <c r="N902" s="150" t="e">
        <f t="shared" si="164"/>
        <v>#VALUE!</v>
      </c>
      <c r="O902">
        <v>7.9</v>
      </c>
      <c r="P902" s="150" t="e">
        <f t="shared" si="165"/>
        <v>#VALUE!</v>
      </c>
      <c r="Q902">
        <v>7.9</v>
      </c>
      <c r="R902" s="150" t="e">
        <f t="shared" si="166"/>
        <v>#VALUE!</v>
      </c>
      <c r="S902">
        <v>7.9</v>
      </c>
      <c r="T902" s="150" t="e">
        <f t="shared" si="167"/>
        <v>#VALUE!</v>
      </c>
      <c r="U902">
        <v>7.9</v>
      </c>
      <c r="V902" s="150" t="e">
        <f t="shared" si="168"/>
        <v>#VALUE!</v>
      </c>
      <c r="W902">
        <v>7.9</v>
      </c>
      <c r="X902" s="153" t="e">
        <f t="shared" si="169"/>
        <v>#VALUE!</v>
      </c>
      <c r="Y902">
        <v>7.9</v>
      </c>
      <c r="Z902" s="150" t="e">
        <f t="shared" si="170"/>
        <v>#VALUE!</v>
      </c>
      <c r="AA902">
        <v>7.9</v>
      </c>
      <c r="AB902" s="150" t="e">
        <f t="shared" si="171"/>
        <v>#VALUE!</v>
      </c>
      <c r="AC902">
        <v>7.9</v>
      </c>
      <c r="AD902" s="150" t="e">
        <f t="shared" si="172"/>
        <v>#VALUE!</v>
      </c>
      <c r="AE902">
        <v>7.9</v>
      </c>
    </row>
    <row r="903" spans="12:31" ht="15" x14ac:dyDescent="0.2">
      <c r="L903" s="150" t="e">
        <f t="shared" si="163"/>
        <v>#VALUE!</v>
      </c>
      <c r="M903">
        <v>7.91</v>
      </c>
      <c r="N903" s="150" t="e">
        <f t="shared" si="164"/>
        <v>#VALUE!</v>
      </c>
      <c r="O903">
        <v>7.91</v>
      </c>
      <c r="P903" s="150" t="e">
        <f t="shared" si="165"/>
        <v>#VALUE!</v>
      </c>
      <c r="Q903">
        <v>7.91</v>
      </c>
      <c r="R903" s="150" t="e">
        <f t="shared" si="166"/>
        <v>#VALUE!</v>
      </c>
      <c r="S903">
        <v>7.91</v>
      </c>
      <c r="T903" s="150" t="e">
        <f t="shared" si="167"/>
        <v>#VALUE!</v>
      </c>
      <c r="U903">
        <v>7.91</v>
      </c>
      <c r="V903" s="150" t="e">
        <f t="shared" si="168"/>
        <v>#VALUE!</v>
      </c>
      <c r="W903">
        <v>7.91</v>
      </c>
      <c r="X903" s="153" t="e">
        <f t="shared" si="169"/>
        <v>#VALUE!</v>
      </c>
      <c r="Y903">
        <v>7.91</v>
      </c>
      <c r="Z903" s="150" t="e">
        <f t="shared" si="170"/>
        <v>#VALUE!</v>
      </c>
      <c r="AA903">
        <v>7.91</v>
      </c>
      <c r="AB903" s="150" t="e">
        <f t="shared" si="171"/>
        <v>#VALUE!</v>
      </c>
      <c r="AC903">
        <v>7.91</v>
      </c>
      <c r="AD903" s="150" t="e">
        <f t="shared" si="172"/>
        <v>#VALUE!</v>
      </c>
      <c r="AE903">
        <v>7.91</v>
      </c>
    </row>
    <row r="904" spans="12:31" ht="15" x14ac:dyDescent="0.2">
      <c r="L904" s="150" t="e">
        <f t="shared" si="163"/>
        <v>#VALUE!</v>
      </c>
      <c r="M904">
        <v>7.92</v>
      </c>
      <c r="N904" s="150" t="e">
        <f t="shared" si="164"/>
        <v>#VALUE!</v>
      </c>
      <c r="O904">
        <v>7.92</v>
      </c>
      <c r="P904" s="150" t="e">
        <f t="shared" si="165"/>
        <v>#VALUE!</v>
      </c>
      <c r="Q904">
        <v>7.92</v>
      </c>
      <c r="R904" s="150" t="e">
        <f t="shared" si="166"/>
        <v>#VALUE!</v>
      </c>
      <c r="S904">
        <v>7.92</v>
      </c>
      <c r="T904" s="150" t="e">
        <f t="shared" si="167"/>
        <v>#VALUE!</v>
      </c>
      <c r="U904">
        <v>7.92</v>
      </c>
      <c r="V904" s="150" t="e">
        <f t="shared" si="168"/>
        <v>#VALUE!</v>
      </c>
      <c r="W904">
        <v>7.92</v>
      </c>
      <c r="X904" s="153" t="e">
        <f t="shared" si="169"/>
        <v>#VALUE!</v>
      </c>
      <c r="Y904">
        <v>7.92</v>
      </c>
      <c r="Z904" s="150" t="e">
        <f t="shared" si="170"/>
        <v>#VALUE!</v>
      </c>
      <c r="AA904">
        <v>7.92</v>
      </c>
      <c r="AB904" s="150" t="e">
        <f t="shared" si="171"/>
        <v>#VALUE!</v>
      </c>
      <c r="AC904">
        <v>7.92</v>
      </c>
      <c r="AD904" s="150" t="e">
        <f t="shared" si="172"/>
        <v>#VALUE!</v>
      </c>
      <c r="AE904">
        <v>7.92</v>
      </c>
    </row>
    <row r="905" spans="12:31" ht="15" x14ac:dyDescent="0.2">
      <c r="L905" s="150" t="e">
        <f t="shared" si="163"/>
        <v>#VALUE!</v>
      </c>
      <c r="M905">
        <v>7.93</v>
      </c>
      <c r="N905" s="150" t="e">
        <f t="shared" si="164"/>
        <v>#VALUE!</v>
      </c>
      <c r="O905">
        <v>7.93</v>
      </c>
      <c r="P905" s="150" t="e">
        <f t="shared" si="165"/>
        <v>#VALUE!</v>
      </c>
      <c r="Q905">
        <v>7.93</v>
      </c>
      <c r="R905" s="150" t="e">
        <f t="shared" si="166"/>
        <v>#VALUE!</v>
      </c>
      <c r="S905">
        <v>7.93</v>
      </c>
      <c r="T905" s="150" t="e">
        <f t="shared" si="167"/>
        <v>#VALUE!</v>
      </c>
      <c r="U905">
        <v>7.93</v>
      </c>
      <c r="V905" s="150" t="e">
        <f t="shared" si="168"/>
        <v>#VALUE!</v>
      </c>
      <c r="W905">
        <v>7.93</v>
      </c>
      <c r="X905" s="153" t="e">
        <f t="shared" si="169"/>
        <v>#VALUE!</v>
      </c>
      <c r="Y905">
        <v>7.93</v>
      </c>
      <c r="Z905" s="150" t="e">
        <f t="shared" si="170"/>
        <v>#VALUE!</v>
      </c>
      <c r="AA905">
        <v>7.93</v>
      </c>
      <c r="AB905" s="150" t="e">
        <f t="shared" si="171"/>
        <v>#VALUE!</v>
      </c>
      <c r="AC905">
        <v>7.93</v>
      </c>
      <c r="AD905" s="150" t="e">
        <f t="shared" si="172"/>
        <v>#VALUE!</v>
      </c>
      <c r="AE905">
        <v>7.93</v>
      </c>
    </row>
    <row r="906" spans="12:31" ht="15" x14ac:dyDescent="0.2">
      <c r="L906" s="150" t="e">
        <f t="shared" si="163"/>
        <v>#VALUE!</v>
      </c>
      <c r="M906">
        <v>7.94</v>
      </c>
      <c r="N906" s="150" t="e">
        <f t="shared" si="164"/>
        <v>#VALUE!</v>
      </c>
      <c r="O906">
        <v>7.94</v>
      </c>
      <c r="P906" s="150" t="e">
        <f t="shared" si="165"/>
        <v>#VALUE!</v>
      </c>
      <c r="Q906">
        <v>7.94</v>
      </c>
      <c r="R906" s="150" t="e">
        <f t="shared" si="166"/>
        <v>#VALUE!</v>
      </c>
      <c r="S906">
        <v>7.94</v>
      </c>
      <c r="T906" s="150" t="e">
        <f t="shared" si="167"/>
        <v>#VALUE!</v>
      </c>
      <c r="U906">
        <v>7.94</v>
      </c>
      <c r="V906" s="150" t="e">
        <f t="shared" si="168"/>
        <v>#VALUE!</v>
      </c>
      <c r="W906">
        <v>7.94</v>
      </c>
      <c r="X906" s="153" t="e">
        <f t="shared" si="169"/>
        <v>#VALUE!</v>
      </c>
      <c r="Y906">
        <v>7.94</v>
      </c>
      <c r="Z906" s="150" t="e">
        <f t="shared" si="170"/>
        <v>#VALUE!</v>
      </c>
      <c r="AA906">
        <v>7.94</v>
      </c>
      <c r="AB906" s="150" t="e">
        <f t="shared" si="171"/>
        <v>#VALUE!</v>
      </c>
      <c r="AC906">
        <v>7.94</v>
      </c>
      <c r="AD906" s="150" t="e">
        <f t="shared" si="172"/>
        <v>#VALUE!</v>
      </c>
      <c r="AE906">
        <v>7.94</v>
      </c>
    </row>
    <row r="907" spans="12:31" ht="15" x14ac:dyDescent="0.2">
      <c r="L907" s="150" t="e">
        <f t="shared" si="163"/>
        <v>#VALUE!</v>
      </c>
      <c r="M907">
        <v>7.95</v>
      </c>
      <c r="N907" s="150" t="e">
        <f t="shared" si="164"/>
        <v>#VALUE!</v>
      </c>
      <c r="O907">
        <v>7.95</v>
      </c>
      <c r="P907" s="150" t="e">
        <f t="shared" si="165"/>
        <v>#VALUE!</v>
      </c>
      <c r="Q907">
        <v>7.95</v>
      </c>
      <c r="R907" s="150" t="e">
        <f t="shared" si="166"/>
        <v>#VALUE!</v>
      </c>
      <c r="S907">
        <v>7.95</v>
      </c>
      <c r="T907" s="150" t="e">
        <f t="shared" si="167"/>
        <v>#VALUE!</v>
      </c>
      <c r="U907">
        <v>7.95</v>
      </c>
      <c r="V907" s="150" t="e">
        <f t="shared" si="168"/>
        <v>#VALUE!</v>
      </c>
      <c r="W907">
        <v>7.95</v>
      </c>
      <c r="X907" s="153" t="e">
        <f t="shared" si="169"/>
        <v>#VALUE!</v>
      </c>
      <c r="Y907">
        <v>7.95</v>
      </c>
      <c r="Z907" s="150" t="e">
        <f t="shared" si="170"/>
        <v>#VALUE!</v>
      </c>
      <c r="AA907">
        <v>7.95</v>
      </c>
      <c r="AB907" s="150" t="e">
        <f t="shared" si="171"/>
        <v>#VALUE!</v>
      </c>
      <c r="AC907">
        <v>7.95</v>
      </c>
      <c r="AD907" s="150" t="e">
        <f t="shared" si="172"/>
        <v>#VALUE!</v>
      </c>
      <c r="AE907">
        <v>7.95</v>
      </c>
    </row>
    <row r="908" spans="12:31" ht="15" x14ac:dyDescent="0.2">
      <c r="L908" s="150" t="e">
        <f t="shared" si="163"/>
        <v>#VALUE!</v>
      </c>
      <c r="M908">
        <v>7.96</v>
      </c>
      <c r="N908" s="150" t="e">
        <f t="shared" si="164"/>
        <v>#VALUE!</v>
      </c>
      <c r="O908">
        <v>7.96</v>
      </c>
      <c r="P908" s="150" t="e">
        <f t="shared" si="165"/>
        <v>#VALUE!</v>
      </c>
      <c r="Q908">
        <v>7.96</v>
      </c>
      <c r="R908" s="150" t="e">
        <f t="shared" si="166"/>
        <v>#VALUE!</v>
      </c>
      <c r="S908">
        <v>7.96</v>
      </c>
      <c r="T908" s="150" t="e">
        <f t="shared" si="167"/>
        <v>#VALUE!</v>
      </c>
      <c r="U908">
        <v>7.96</v>
      </c>
      <c r="V908" s="150" t="e">
        <f t="shared" si="168"/>
        <v>#VALUE!</v>
      </c>
      <c r="W908">
        <v>7.96</v>
      </c>
      <c r="X908" s="153" t="e">
        <f t="shared" si="169"/>
        <v>#VALUE!</v>
      </c>
      <c r="Y908">
        <v>7.96</v>
      </c>
      <c r="Z908" s="150" t="e">
        <f t="shared" si="170"/>
        <v>#VALUE!</v>
      </c>
      <c r="AA908">
        <v>7.96</v>
      </c>
      <c r="AB908" s="150" t="e">
        <f t="shared" si="171"/>
        <v>#VALUE!</v>
      </c>
      <c r="AC908">
        <v>7.96</v>
      </c>
      <c r="AD908" s="150" t="e">
        <f t="shared" si="172"/>
        <v>#VALUE!</v>
      </c>
      <c r="AE908">
        <v>7.96</v>
      </c>
    </row>
    <row r="909" spans="12:31" ht="15" x14ac:dyDescent="0.2">
      <c r="L909" s="150" t="e">
        <f t="shared" si="163"/>
        <v>#VALUE!</v>
      </c>
      <c r="M909">
        <v>7.97</v>
      </c>
      <c r="N909" s="150" t="e">
        <f t="shared" si="164"/>
        <v>#VALUE!</v>
      </c>
      <c r="O909">
        <v>7.97</v>
      </c>
      <c r="P909" s="150" t="e">
        <f t="shared" si="165"/>
        <v>#VALUE!</v>
      </c>
      <c r="Q909">
        <v>7.97</v>
      </c>
      <c r="R909" s="150" t="e">
        <f t="shared" si="166"/>
        <v>#VALUE!</v>
      </c>
      <c r="S909">
        <v>7.97</v>
      </c>
      <c r="T909" s="150" t="e">
        <f t="shared" si="167"/>
        <v>#VALUE!</v>
      </c>
      <c r="U909">
        <v>7.97</v>
      </c>
      <c r="V909" s="150" t="e">
        <f t="shared" si="168"/>
        <v>#VALUE!</v>
      </c>
      <c r="W909">
        <v>7.97</v>
      </c>
      <c r="X909" s="153" t="e">
        <f t="shared" si="169"/>
        <v>#VALUE!</v>
      </c>
      <c r="Y909">
        <v>7.97</v>
      </c>
      <c r="Z909" s="150" t="e">
        <f t="shared" si="170"/>
        <v>#VALUE!</v>
      </c>
      <c r="AA909">
        <v>7.97</v>
      </c>
      <c r="AB909" s="150" t="e">
        <f t="shared" si="171"/>
        <v>#VALUE!</v>
      </c>
      <c r="AC909">
        <v>7.97</v>
      </c>
      <c r="AD909" s="150" t="e">
        <f t="shared" si="172"/>
        <v>#VALUE!</v>
      </c>
      <c r="AE909">
        <v>7.97</v>
      </c>
    </row>
    <row r="910" spans="12:31" ht="15" x14ac:dyDescent="0.2">
      <c r="L910" s="150" t="e">
        <f t="shared" si="163"/>
        <v>#VALUE!</v>
      </c>
      <c r="M910">
        <v>7.98</v>
      </c>
      <c r="N910" s="150" t="e">
        <f t="shared" si="164"/>
        <v>#VALUE!</v>
      </c>
      <c r="O910">
        <v>7.98</v>
      </c>
      <c r="P910" s="150" t="e">
        <f t="shared" si="165"/>
        <v>#VALUE!</v>
      </c>
      <c r="Q910">
        <v>7.98</v>
      </c>
      <c r="R910" s="150" t="e">
        <f t="shared" si="166"/>
        <v>#VALUE!</v>
      </c>
      <c r="S910">
        <v>7.98</v>
      </c>
      <c r="T910" s="150" t="e">
        <f t="shared" si="167"/>
        <v>#VALUE!</v>
      </c>
      <c r="U910">
        <v>7.98</v>
      </c>
      <c r="V910" s="150" t="e">
        <f t="shared" si="168"/>
        <v>#VALUE!</v>
      </c>
      <c r="W910">
        <v>7.98</v>
      </c>
      <c r="X910" s="153" t="e">
        <f t="shared" si="169"/>
        <v>#VALUE!</v>
      </c>
      <c r="Y910">
        <v>7.98</v>
      </c>
      <c r="Z910" s="150" t="e">
        <f t="shared" si="170"/>
        <v>#VALUE!</v>
      </c>
      <c r="AA910">
        <v>7.98</v>
      </c>
      <c r="AB910" s="150" t="e">
        <f t="shared" si="171"/>
        <v>#VALUE!</v>
      </c>
      <c r="AC910">
        <v>7.98</v>
      </c>
      <c r="AD910" s="150" t="e">
        <f t="shared" si="172"/>
        <v>#VALUE!</v>
      </c>
      <c r="AE910">
        <v>7.98</v>
      </c>
    </row>
    <row r="911" spans="12:31" ht="15" x14ac:dyDescent="0.2">
      <c r="L911" s="150" t="e">
        <f t="shared" si="163"/>
        <v>#VALUE!</v>
      </c>
      <c r="M911">
        <v>7.99</v>
      </c>
      <c r="N911" s="150" t="e">
        <f t="shared" si="164"/>
        <v>#VALUE!</v>
      </c>
      <c r="O911">
        <v>7.99</v>
      </c>
      <c r="P911" s="150" t="e">
        <f t="shared" si="165"/>
        <v>#VALUE!</v>
      </c>
      <c r="Q911">
        <v>7.99</v>
      </c>
      <c r="R911" s="150" t="e">
        <f t="shared" si="166"/>
        <v>#VALUE!</v>
      </c>
      <c r="S911">
        <v>7.99</v>
      </c>
      <c r="T911" s="150" t="e">
        <f t="shared" si="167"/>
        <v>#VALUE!</v>
      </c>
      <c r="U911">
        <v>7.99</v>
      </c>
      <c r="V911" s="150" t="e">
        <f t="shared" si="168"/>
        <v>#VALUE!</v>
      </c>
      <c r="W911">
        <v>7.99</v>
      </c>
      <c r="X911" s="153" t="e">
        <f t="shared" si="169"/>
        <v>#VALUE!</v>
      </c>
      <c r="Y911">
        <v>7.99</v>
      </c>
      <c r="Z911" s="150" t="e">
        <f t="shared" si="170"/>
        <v>#VALUE!</v>
      </c>
      <c r="AA911">
        <v>7.99</v>
      </c>
      <c r="AB911" s="150" t="e">
        <f t="shared" si="171"/>
        <v>#VALUE!</v>
      </c>
      <c r="AC911">
        <v>7.99</v>
      </c>
      <c r="AD911" s="150" t="e">
        <f t="shared" si="172"/>
        <v>#VALUE!</v>
      </c>
      <c r="AE911">
        <v>7.99</v>
      </c>
    </row>
    <row r="912" spans="12:31" ht="15" x14ac:dyDescent="0.2">
      <c r="L912" s="150" t="e">
        <f t="shared" si="163"/>
        <v>#VALUE!</v>
      </c>
      <c r="M912">
        <v>8</v>
      </c>
      <c r="N912" s="150" t="e">
        <f t="shared" si="164"/>
        <v>#VALUE!</v>
      </c>
      <c r="O912">
        <v>8</v>
      </c>
      <c r="P912" s="150" t="e">
        <f t="shared" si="165"/>
        <v>#VALUE!</v>
      </c>
      <c r="Q912">
        <v>8</v>
      </c>
      <c r="R912" s="150" t="e">
        <f t="shared" si="166"/>
        <v>#VALUE!</v>
      </c>
      <c r="S912">
        <v>8</v>
      </c>
      <c r="T912" s="150" t="e">
        <f t="shared" si="167"/>
        <v>#VALUE!</v>
      </c>
      <c r="U912">
        <v>8</v>
      </c>
      <c r="V912" s="150" t="e">
        <f t="shared" si="168"/>
        <v>#VALUE!</v>
      </c>
      <c r="W912">
        <v>8</v>
      </c>
      <c r="X912" s="153" t="e">
        <f t="shared" si="169"/>
        <v>#VALUE!</v>
      </c>
      <c r="Y912">
        <v>8</v>
      </c>
      <c r="Z912" s="150" t="e">
        <f t="shared" si="170"/>
        <v>#VALUE!</v>
      </c>
      <c r="AA912">
        <v>8</v>
      </c>
      <c r="AB912" s="150" t="e">
        <f t="shared" si="171"/>
        <v>#VALUE!</v>
      </c>
      <c r="AC912">
        <v>8</v>
      </c>
      <c r="AD912" s="150" t="e">
        <f t="shared" si="172"/>
        <v>#VALUE!</v>
      </c>
      <c r="AE912">
        <v>8</v>
      </c>
    </row>
    <row r="913" spans="12:31" ht="15" x14ac:dyDescent="0.2">
      <c r="L913" s="150" t="e">
        <f t="shared" si="163"/>
        <v>#VALUE!</v>
      </c>
      <c r="M913">
        <v>8.01</v>
      </c>
      <c r="N913" s="150" t="e">
        <f t="shared" si="164"/>
        <v>#VALUE!</v>
      </c>
      <c r="O913">
        <v>8.01</v>
      </c>
      <c r="P913" s="150" t="e">
        <f t="shared" si="165"/>
        <v>#VALUE!</v>
      </c>
      <c r="Q913">
        <v>8.01</v>
      </c>
      <c r="R913" s="150" t="e">
        <f t="shared" si="166"/>
        <v>#VALUE!</v>
      </c>
      <c r="S913">
        <v>8.01</v>
      </c>
      <c r="T913" s="150" t="e">
        <f t="shared" si="167"/>
        <v>#VALUE!</v>
      </c>
      <c r="U913">
        <v>8.01</v>
      </c>
      <c r="V913" s="150" t="e">
        <f t="shared" si="168"/>
        <v>#VALUE!</v>
      </c>
      <c r="W913">
        <v>8.01</v>
      </c>
      <c r="X913" s="153" t="e">
        <f t="shared" si="169"/>
        <v>#VALUE!</v>
      </c>
      <c r="Y913">
        <v>8.01</v>
      </c>
      <c r="Z913" s="150" t="e">
        <f t="shared" si="170"/>
        <v>#VALUE!</v>
      </c>
      <c r="AA913">
        <v>8.01</v>
      </c>
      <c r="AB913" s="150" t="e">
        <f t="shared" si="171"/>
        <v>#VALUE!</v>
      </c>
      <c r="AC913">
        <v>8.01</v>
      </c>
      <c r="AD913" s="150" t="e">
        <f t="shared" si="172"/>
        <v>#VALUE!</v>
      </c>
      <c r="AE913">
        <v>8.01</v>
      </c>
    </row>
    <row r="914" spans="12:31" ht="15" x14ac:dyDescent="0.2">
      <c r="L914" s="150" t="e">
        <f t="shared" si="163"/>
        <v>#VALUE!</v>
      </c>
      <c r="M914">
        <v>8.02</v>
      </c>
      <c r="N914" s="150" t="e">
        <f t="shared" si="164"/>
        <v>#VALUE!</v>
      </c>
      <c r="O914">
        <v>8.02</v>
      </c>
      <c r="P914" s="150" t="e">
        <f t="shared" si="165"/>
        <v>#VALUE!</v>
      </c>
      <c r="Q914">
        <v>8.02</v>
      </c>
      <c r="R914" s="150" t="e">
        <f t="shared" si="166"/>
        <v>#VALUE!</v>
      </c>
      <c r="S914">
        <v>8.02</v>
      </c>
      <c r="T914" s="150" t="e">
        <f t="shared" si="167"/>
        <v>#VALUE!</v>
      </c>
      <c r="U914">
        <v>8.02</v>
      </c>
      <c r="V914" s="150" t="e">
        <f t="shared" si="168"/>
        <v>#VALUE!</v>
      </c>
      <c r="W914">
        <v>8.02</v>
      </c>
      <c r="X914" s="153" t="e">
        <f t="shared" si="169"/>
        <v>#VALUE!</v>
      </c>
      <c r="Y914">
        <v>8.02</v>
      </c>
      <c r="Z914" s="150" t="e">
        <f t="shared" si="170"/>
        <v>#VALUE!</v>
      </c>
      <c r="AA914">
        <v>8.02</v>
      </c>
      <c r="AB914" s="150" t="e">
        <f t="shared" si="171"/>
        <v>#VALUE!</v>
      </c>
      <c r="AC914">
        <v>8.02</v>
      </c>
      <c r="AD914" s="150" t="e">
        <f t="shared" si="172"/>
        <v>#VALUE!</v>
      </c>
      <c r="AE914">
        <v>8.02</v>
      </c>
    </row>
    <row r="915" spans="12:31" ht="15" x14ac:dyDescent="0.2">
      <c r="L915" s="150" t="e">
        <f t="shared" si="163"/>
        <v>#VALUE!</v>
      </c>
      <c r="M915">
        <v>8.0299999999999994</v>
      </c>
      <c r="N915" s="150" t="e">
        <f t="shared" si="164"/>
        <v>#VALUE!</v>
      </c>
      <c r="O915">
        <v>8.0299999999999994</v>
      </c>
      <c r="P915" s="150" t="e">
        <f t="shared" si="165"/>
        <v>#VALUE!</v>
      </c>
      <c r="Q915">
        <v>8.0299999999999994</v>
      </c>
      <c r="R915" s="150" t="e">
        <f t="shared" si="166"/>
        <v>#VALUE!</v>
      </c>
      <c r="S915">
        <v>8.0299999999999994</v>
      </c>
      <c r="T915" s="150" t="e">
        <f t="shared" si="167"/>
        <v>#VALUE!</v>
      </c>
      <c r="U915">
        <v>8.0299999999999994</v>
      </c>
      <c r="V915" s="150" t="e">
        <f t="shared" si="168"/>
        <v>#VALUE!</v>
      </c>
      <c r="W915">
        <v>8.0299999999999994</v>
      </c>
      <c r="X915" s="153" t="e">
        <f t="shared" si="169"/>
        <v>#VALUE!</v>
      </c>
      <c r="Y915">
        <v>8.0299999999999994</v>
      </c>
      <c r="Z915" s="150" t="e">
        <f t="shared" si="170"/>
        <v>#VALUE!</v>
      </c>
      <c r="AA915">
        <v>8.0299999999999994</v>
      </c>
      <c r="AB915" s="150" t="e">
        <f t="shared" si="171"/>
        <v>#VALUE!</v>
      </c>
      <c r="AC915">
        <v>8.0299999999999994</v>
      </c>
      <c r="AD915" s="150" t="e">
        <f t="shared" si="172"/>
        <v>#VALUE!</v>
      </c>
      <c r="AE915">
        <v>8.0299999999999994</v>
      </c>
    </row>
    <row r="916" spans="12:31" ht="15" x14ac:dyDescent="0.2">
      <c r="L916" s="150" t="e">
        <f t="shared" si="163"/>
        <v>#VALUE!</v>
      </c>
      <c r="M916">
        <v>8.0399999999999991</v>
      </c>
      <c r="N916" s="150" t="e">
        <f t="shared" si="164"/>
        <v>#VALUE!</v>
      </c>
      <c r="O916">
        <v>8.0399999999999991</v>
      </c>
      <c r="P916" s="150" t="e">
        <f t="shared" si="165"/>
        <v>#VALUE!</v>
      </c>
      <c r="Q916">
        <v>8.0399999999999991</v>
      </c>
      <c r="R916" s="150" t="e">
        <f t="shared" si="166"/>
        <v>#VALUE!</v>
      </c>
      <c r="S916">
        <v>8.0399999999999991</v>
      </c>
      <c r="T916" s="150" t="e">
        <f t="shared" si="167"/>
        <v>#VALUE!</v>
      </c>
      <c r="U916">
        <v>8.0399999999999991</v>
      </c>
      <c r="V916" s="150" t="e">
        <f t="shared" si="168"/>
        <v>#VALUE!</v>
      </c>
      <c r="W916">
        <v>8.0399999999999991</v>
      </c>
      <c r="X916" s="153" t="e">
        <f t="shared" si="169"/>
        <v>#VALUE!</v>
      </c>
      <c r="Y916">
        <v>8.0399999999999991</v>
      </c>
      <c r="Z916" s="150" t="e">
        <f t="shared" si="170"/>
        <v>#VALUE!</v>
      </c>
      <c r="AA916">
        <v>8.0399999999999991</v>
      </c>
      <c r="AB916" s="150" t="e">
        <f t="shared" si="171"/>
        <v>#VALUE!</v>
      </c>
      <c r="AC916">
        <v>8.0399999999999991</v>
      </c>
      <c r="AD916" s="150" t="e">
        <f t="shared" si="172"/>
        <v>#VALUE!</v>
      </c>
      <c r="AE916">
        <v>8.0399999999999991</v>
      </c>
    </row>
    <row r="917" spans="12:31" ht="15" x14ac:dyDescent="0.2">
      <c r="L917" s="150" t="e">
        <f t="shared" si="163"/>
        <v>#VALUE!</v>
      </c>
      <c r="M917">
        <v>8.0500000000000007</v>
      </c>
      <c r="N917" s="150" t="e">
        <f t="shared" si="164"/>
        <v>#VALUE!</v>
      </c>
      <c r="O917">
        <v>8.0500000000000007</v>
      </c>
      <c r="P917" s="150" t="e">
        <f t="shared" si="165"/>
        <v>#VALUE!</v>
      </c>
      <c r="Q917">
        <v>8.0500000000000007</v>
      </c>
      <c r="R917" s="150" t="e">
        <f t="shared" si="166"/>
        <v>#VALUE!</v>
      </c>
      <c r="S917">
        <v>8.0500000000000007</v>
      </c>
      <c r="T917" s="150" t="e">
        <f t="shared" si="167"/>
        <v>#VALUE!</v>
      </c>
      <c r="U917">
        <v>8.0500000000000007</v>
      </c>
      <c r="V917" s="150" t="e">
        <f t="shared" si="168"/>
        <v>#VALUE!</v>
      </c>
      <c r="W917">
        <v>8.0500000000000007</v>
      </c>
      <c r="X917" s="153" t="e">
        <f t="shared" si="169"/>
        <v>#VALUE!</v>
      </c>
      <c r="Y917">
        <v>8.0500000000000007</v>
      </c>
      <c r="Z917" s="150" t="e">
        <f t="shared" si="170"/>
        <v>#VALUE!</v>
      </c>
      <c r="AA917">
        <v>8.0500000000000007</v>
      </c>
      <c r="AB917" s="150" t="e">
        <f t="shared" si="171"/>
        <v>#VALUE!</v>
      </c>
      <c r="AC917">
        <v>8.0500000000000007</v>
      </c>
      <c r="AD917" s="150" t="e">
        <f t="shared" si="172"/>
        <v>#VALUE!</v>
      </c>
      <c r="AE917">
        <v>8.0500000000000007</v>
      </c>
    </row>
    <row r="918" spans="12:31" ht="15" x14ac:dyDescent="0.2">
      <c r="L918" s="150" t="e">
        <f t="shared" si="163"/>
        <v>#VALUE!</v>
      </c>
      <c r="M918">
        <v>8.06</v>
      </c>
      <c r="N918" s="150" t="e">
        <f t="shared" si="164"/>
        <v>#VALUE!</v>
      </c>
      <c r="O918">
        <v>8.06</v>
      </c>
      <c r="P918" s="150" t="e">
        <f t="shared" si="165"/>
        <v>#VALUE!</v>
      </c>
      <c r="Q918">
        <v>8.06</v>
      </c>
      <c r="R918" s="150" t="e">
        <f t="shared" si="166"/>
        <v>#VALUE!</v>
      </c>
      <c r="S918">
        <v>8.06</v>
      </c>
      <c r="T918" s="150" t="e">
        <f t="shared" si="167"/>
        <v>#VALUE!</v>
      </c>
      <c r="U918">
        <v>8.06</v>
      </c>
      <c r="V918" s="150" t="e">
        <f t="shared" si="168"/>
        <v>#VALUE!</v>
      </c>
      <c r="W918">
        <v>8.06</v>
      </c>
      <c r="X918" s="153" t="e">
        <f t="shared" si="169"/>
        <v>#VALUE!</v>
      </c>
      <c r="Y918">
        <v>8.06</v>
      </c>
      <c r="Z918" s="150" t="e">
        <f t="shared" si="170"/>
        <v>#VALUE!</v>
      </c>
      <c r="AA918">
        <v>8.06</v>
      </c>
      <c r="AB918" s="150" t="e">
        <f t="shared" si="171"/>
        <v>#VALUE!</v>
      </c>
      <c r="AC918">
        <v>8.06</v>
      </c>
      <c r="AD918" s="150" t="e">
        <f t="shared" si="172"/>
        <v>#VALUE!</v>
      </c>
      <c r="AE918">
        <v>8.06</v>
      </c>
    </row>
    <row r="919" spans="12:31" ht="15" x14ac:dyDescent="0.2">
      <c r="L919" s="150" t="e">
        <f t="shared" si="163"/>
        <v>#VALUE!</v>
      </c>
      <c r="M919">
        <v>8.07</v>
      </c>
      <c r="N919" s="150" t="e">
        <f t="shared" si="164"/>
        <v>#VALUE!</v>
      </c>
      <c r="O919">
        <v>8.07</v>
      </c>
      <c r="P919" s="150" t="e">
        <f t="shared" si="165"/>
        <v>#VALUE!</v>
      </c>
      <c r="Q919">
        <v>8.07</v>
      </c>
      <c r="R919" s="150" t="e">
        <f t="shared" si="166"/>
        <v>#VALUE!</v>
      </c>
      <c r="S919">
        <v>8.07</v>
      </c>
      <c r="T919" s="150" t="e">
        <f t="shared" si="167"/>
        <v>#VALUE!</v>
      </c>
      <c r="U919">
        <v>8.07</v>
      </c>
      <c r="V919" s="150" t="e">
        <f t="shared" si="168"/>
        <v>#VALUE!</v>
      </c>
      <c r="W919">
        <v>8.07</v>
      </c>
      <c r="X919" s="153" t="e">
        <f t="shared" si="169"/>
        <v>#VALUE!</v>
      </c>
      <c r="Y919">
        <v>8.07</v>
      </c>
      <c r="Z919" s="150" t="e">
        <f t="shared" si="170"/>
        <v>#VALUE!</v>
      </c>
      <c r="AA919">
        <v>8.07</v>
      </c>
      <c r="AB919" s="150" t="e">
        <f t="shared" si="171"/>
        <v>#VALUE!</v>
      </c>
      <c r="AC919">
        <v>8.07</v>
      </c>
      <c r="AD919" s="150" t="e">
        <f t="shared" si="172"/>
        <v>#VALUE!</v>
      </c>
      <c r="AE919">
        <v>8.07</v>
      </c>
    </row>
    <row r="920" spans="12:31" ht="15" x14ac:dyDescent="0.2">
      <c r="L920" s="150" t="e">
        <f t="shared" si="163"/>
        <v>#VALUE!</v>
      </c>
      <c r="M920">
        <v>8.08</v>
      </c>
      <c r="N920" s="150" t="e">
        <f t="shared" si="164"/>
        <v>#VALUE!</v>
      </c>
      <c r="O920">
        <v>8.08</v>
      </c>
      <c r="P920" s="150" t="e">
        <f t="shared" si="165"/>
        <v>#VALUE!</v>
      </c>
      <c r="Q920">
        <v>8.08</v>
      </c>
      <c r="R920" s="150" t="e">
        <f t="shared" si="166"/>
        <v>#VALUE!</v>
      </c>
      <c r="S920">
        <v>8.08</v>
      </c>
      <c r="T920" s="150" t="e">
        <f t="shared" si="167"/>
        <v>#VALUE!</v>
      </c>
      <c r="U920">
        <v>8.08</v>
      </c>
      <c r="V920" s="150" t="e">
        <f t="shared" si="168"/>
        <v>#VALUE!</v>
      </c>
      <c r="W920">
        <v>8.08</v>
      </c>
      <c r="X920" s="153" t="e">
        <f t="shared" si="169"/>
        <v>#VALUE!</v>
      </c>
      <c r="Y920">
        <v>8.08</v>
      </c>
      <c r="Z920" s="150" t="e">
        <f t="shared" si="170"/>
        <v>#VALUE!</v>
      </c>
      <c r="AA920">
        <v>8.08</v>
      </c>
      <c r="AB920" s="150" t="e">
        <f t="shared" si="171"/>
        <v>#VALUE!</v>
      </c>
      <c r="AC920">
        <v>8.08</v>
      </c>
      <c r="AD920" s="150" t="e">
        <f t="shared" si="172"/>
        <v>#VALUE!</v>
      </c>
      <c r="AE920">
        <v>8.08</v>
      </c>
    </row>
    <row r="921" spans="12:31" ht="15" x14ac:dyDescent="0.2">
      <c r="L921" s="150" t="e">
        <f t="shared" si="163"/>
        <v>#VALUE!</v>
      </c>
      <c r="M921">
        <v>8.09</v>
      </c>
      <c r="N921" s="150" t="e">
        <f t="shared" si="164"/>
        <v>#VALUE!</v>
      </c>
      <c r="O921">
        <v>8.09</v>
      </c>
      <c r="P921" s="150" t="e">
        <f t="shared" si="165"/>
        <v>#VALUE!</v>
      </c>
      <c r="Q921">
        <v>8.09</v>
      </c>
      <c r="R921" s="150" t="e">
        <f t="shared" si="166"/>
        <v>#VALUE!</v>
      </c>
      <c r="S921">
        <v>8.09</v>
      </c>
      <c r="T921" s="150" t="e">
        <f t="shared" si="167"/>
        <v>#VALUE!</v>
      </c>
      <c r="U921">
        <v>8.09</v>
      </c>
      <c r="V921" s="150" t="e">
        <f t="shared" si="168"/>
        <v>#VALUE!</v>
      </c>
      <c r="W921">
        <v>8.09</v>
      </c>
      <c r="X921" s="153" t="e">
        <f t="shared" si="169"/>
        <v>#VALUE!</v>
      </c>
      <c r="Y921">
        <v>8.09</v>
      </c>
      <c r="Z921" s="150" t="e">
        <f t="shared" si="170"/>
        <v>#VALUE!</v>
      </c>
      <c r="AA921">
        <v>8.09</v>
      </c>
      <c r="AB921" s="150" t="e">
        <f t="shared" si="171"/>
        <v>#VALUE!</v>
      </c>
      <c r="AC921">
        <v>8.09</v>
      </c>
      <c r="AD921" s="150" t="e">
        <f t="shared" si="172"/>
        <v>#VALUE!</v>
      </c>
      <c r="AE921">
        <v>8.09</v>
      </c>
    </row>
    <row r="922" spans="12:31" ht="15" x14ac:dyDescent="0.2">
      <c r="L922" s="150" t="e">
        <f t="shared" si="163"/>
        <v>#VALUE!</v>
      </c>
      <c r="M922">
        <v>8.1</v>
      </c>
      <c r="N922" s="150" t="e">
        <f t="shared" si="164"/>
        <v>#VALUE!</v>
      </c>
      <c r="O922">
        <v>8.1</v>
      </c>
      <c r="P922" s="150" t="e">
        <f t="shared" si="165"/>
        <v>#VALUE!</v>
      </c>
      <c r="Q922">
        <v>8.1</v>
      </c>
      <c r="R922" s="150" t="e">
        <f t="shared" si="166"/>
        <v>#VALUE!</v>
      </c>
      <c r="S922">
        <v>8.1</v>
      </c>
      <c r="T922" s="150" t="e">
        <f t="shared" si="167"/>
        <v>#VALUE!</v>
      </c>
      <c r="U922">
        <v>8.1</v>
      </c>
      <c r="V922" s="150" t="e">
        <f t="shared" si="168"/>
        <v>#VALUE!</v>
      </c>
      <c r="W922">
        <v>8.1</v>
      </c>
      <c r="X922" s="153" t="e">
        <f t="shared" si="169"/>
        <v>#VALUE!</v>
      </c>
      <c r="Y922">
        <v>8.1</v>
      </c>
      <c r="Z922" s="150" t="e">
        <f t="shared" si="170"/>
        <v>#VALUE!</v>
      </c>
      <c r="AA922">
        <v>8.1</v>
      </c>
      <c r="AB922" s="150" t="e">
        <f t="shared" si="171"/>
        <v>#VALUE!</v>
      </c>
      <c r="AC922">
        <v>8.1</v>
      </c>
      <c r="AD922" s="150" t="e">
        <f t="shared" si="172"/>
        <v>#VALUE!</v>
      </c>
      <c r="AE922">
        <v>8.1</v>
      </c>
    </row>
    <row r="923" spans="12:31" ht="15" x14ac:dyDescent="0.2">
      <c r="L923" s="150" t="e">
        <f t="shared" si="163"/>
        <v>#VALUE!</v>
      </c>
      <c r="M923">
        <v>8.11</v>
      </c>
      <c r="N923" s="150" t="e">
        <f t="shared" si="164"/>
        <v>#VALUE!</v>
      </c>
      <c r="O923">
        <v>8.11</v>
      </c>
      <c r="P923" s="150" t="e">
        <f t="shared" si="165"/>
        <v>#VALUE!</v>
      </c>
      <c r="Q923">
        <v>8.11</v>
      </c>
      <c r="R923" s="150" t="e">
        <f t="shared" si="166"/>
        <v>#VALUE!</v>
      </c>
      <c r="S923">
        <v>8.11</v>
      </c>
      <c r="T923" s="150" t="e">
        <f t="shared" si="167"/>
        <v>#VALUE!</v>
      </c>
      <c r="U923">
        <v>8.11</v>
      </c>
      <c r="V923" s="150" t="e">
        <f t="shared" si="168"/>
        <v>#VALUE!</v>
      </c>
      <c r="W923">
        <v>8.11</v>
      </c>
      <c r="X923" s="153" t="e">
        <f t="shared" si="169"/>
        <v>#VALUE!</v>
      </c>
      <c r="Y923">
        <v>8.11</v>
      </c>
      <c r="Z923" s="150" t="e">
        <f t="shared" si="170"/>
        <v>#VALUE!</v>
      </c>
      <c r="AA923">
        <v>8.11</v>
      </c>
      <c r="AB923" s="150" t="e">
        <f t="shared" si="171"/>
        <v>#VALUE!</v>
      </c>
      <c r="AC923">
        <v>8.11</v>
      </c>
      <c r="AD923" s="150" t="e">
        <f t="shared" si="172"/>
        <v>#VALUE!</v>
      </c>
      <c r="AE923">
        <v>8.11</v>
      </c>
    </row>
    <row r="924" spans="12:31" ht="15" x14ac:dyDescent="0.2">
      <c r="L924" s="150" t="e">
        <f t="shared" si="163"/>
        <v>#VALUE!</v>
      </c>
      <c r="M924">
        <v>8.1199999999999992</v>
      </c>
      <c r="N924" s="150" t="e">
        <f t="shared" si="164"/>
        <v>#VALUE!</v>
      </c>
      <c r="O924">
        <v>8.1199999999999992</v>
      </c>
      <c r="P924" s="150" t="e">
        <f t="shared" si="165"/>
        <v>#VALUE!</v>
      </c>
      <c r="Q924">
        <v>8.1199999999999992</v>
      </c>
      <c r="R924" s="150" t="e">
        <f t="shared" si="166"/>
        <v>#VALUE!</v>
      </c>
      <c r="S924">
        <v>8.1199999999999992</v>
      </c>
      <c r="T924" s="150" t="e">
        <f t="shared" si="167"/>
        <v>#VALUE!</v>
      </c>
      <c r="U924">
        <v>8.1199999999999992</v>
      </c>
      <c r="V924" s="150" t="e">
        <f t="shared" si="168"/>
        <v>#VALUE!</v>
      </c>
      <c r="W924">
        <v>8.1199999999999992</v>
      </c>
      <c r="X924" s="153" t="e">
        <f t="shared" si="169"/>
        <v>#VALUE!</v>
      </c>
      <c r="Y924">
        <v>8.1199999999999992</v>
      </c>
      <c r="Z924" s="150" t="e">
        <f t="shared" si="170"/>
        <v>#VALUE!</v>
      </c>
      <c r="AA924">
        <v>8.1199999999999992</v>
      </c>
      <c r="AB924" s="150" t="e">
        <f t="shared" si="171"/>
        <v>#VALUE!</v>
      </c>
      <c r="AC924">
        <v>8.1199999999999992</v>
      </c>
      <c r="AD924" s="150" t="e">
        <f t="shared" si="172"/>
        <v>#VALUE!</v>
      </c>
      <c r="AE924">
        <v>8.1199999999999992</v>
      </c>
    </row>
    <row r="925" spans="12:31" ht="15" x14ac:dyDescent="0.2">
      <c r="L925" s="150" t="e">
        <f t="shared" si="163"/>
        <v>#VALUE!</v>
      </c>
      <c r="M925">
        <v>8.1300000000000008</v>
      </c>
      <c r="N925" s="150" t="e">
        <f t="shared" si="164"/>
        <v>#VALUE!</v>
      </c>
      <c r="O925">
        <v>8.1300000000000008</v>
      </c>
      <c r="P925" s="150" t="e">
        <f t="shared" si="165"/>
        <v>#VALUE!</v>
      </c>
      <c r="Q925">
        <v>8.1300000000000008</v>
      </c>
      <c r="R925" s="150" t="e">
        <f t="shared" si="166"/>
        <v>#VALUE!</v>
      </c>
      <c r="S925">
        <v>8.1300000000000008</v>
      </c>
      <c r="T925" s="150" t="e">
        <f t="shared" si="167"/>
        <v>#VALUE!</v>
      </c>
      <c r="U925">
        <v>8.1300000000000008</v>
      </c>
      <c r="V925" s="150" t="e">
        <f t="shared" si="168"/>
        <v>#VALUE!</v>
      </c>
      <c r="W925">
        <v>8.1300000000000008</v>
      </c>
      <c r="X925" s="153" t="e">
        <f t="shared" si="169"/>
        <v>#VALUE!</v>
      </c>
      <c r="Y925">
        <v>8.1300000000000008</v>
      </c>
      <c r="Z925" s="150" t="e">
        <f t="shared" si="170"/>
        <v>#VALUE!</v>
      </c>
      <c r="AA925">
        <v>8.1300000000000008</v>
      </c>
      <c r="AB925" s="150" t="e">
        <f t="shared" si="171"/>
        <v>#VALUE!</v>
      </c>
      <c r="AC925">
        <v>8.1300000000000008</v>
      </c>
      <c r="AD925" s="150" t="e">
        <f t="shared" si="172"/>
        <v>#VALUE!</v>
      </c>
      <c r="AE925">
        <v>8.1300000000000008</v>
      </c>
    </row>
    <row r="926" spans="12:31" ht="15" x14ac:dyDescent="0.2">
      <c r="L926" s="150" t="e">
        <f t="shared" si="163"/>
        <v>#VALUE!</v>
      </c>
      <c r="M926">
        <v>8.14</v>
      </c>
      <c r="N926" s="150" t="e">
        <f t="shared" si="164"/>
        <v>#VALUE!</v>
      </c>
      <c r="O926">
        <v>8.14</v>
      </c>
      <c r="P926" s="150" t="e">
        <f t="shared" si="165"/>
        <v>#VALUE!</v>
      </c>
      <c r="Q926">
        <v>8.14</v>
      </c>
      <c r="R926" s="150" t="e">
        <f t="shared" si="166"/>
        <v>#VALUE!</v>
      </c>
      <c r="S926">
        <v>8.14</v>
      </c>
      <c r="T926" s="150" t="e">
        <f t="shared" si="167"/>
        <v>#VALUE!</v>
      </c>
      <c r="U926">
        <v>8.14</v>
      </c>
      <c r="V926" s="150" t="e">
        <f t="shared" si="168"/>
        <v>#VALUE!</v>
      </c>
      <c r="W926">
        <v>8.14</v>
      </c>
      <c r="X926" s="153" t="e">
        <f t="shared" si="169"/>
        <v>#VALUE!</v>
      </c>
      <c r="Y926">
        <v>8.14</v>
      </c>
      <c r="Z926" s="150" t="e">
        <f t="shared" si="170"/>
        <v>#VALUE!</v>
      </c>
      <c r="AA926">
        <v>8.14</v>
      </c>
      <c r="AB926" s="150" t="e">
        <f t="shared" si="171"/>
        <v>#VALUE!</v>
      </c>
      <c r="AC926">
        <v>8.14</v>
      </c>
      <c r="AD926" s="150" t="e">
        <f t="shared" si="172"/>
        <v>#VALUE!</v>
      </c>
      <c r="AE926">
        <v>8.14</v>
      </c>
    </row>
    <row r="927" spans="12:31" ht="15" x14ac:dyDescent="0.2">
      <c r="L927" s="150" t="e">
        <f t="shared" si="163"/>
        <v>#VALUE!</v>
      </c>
      <c r="M927">
        <v>8.15</v>
      </c>
      <c r="N927" s="150" t="e">
        <f t="shared" si="164"/>
        <v>#VALUE!</v>
      </c>
      <c r="O927">
        <v>8.15</v>
      </c>
      <c r="P927" s="150" t="e">
        <f t="shared" si="165"/>
        <v>#VALUE!</v>
      </c>
      <c r="Q927">
        <v>8.15</v>
      </c>
      <c r="R927" s="150" t="e">
        <f t="shared" si="166"/>
        <v>#VALUE!</v>
      </c>
      <c r="S927">
        <v>8.15</v>
      </c>
      <c r="T927" s="150" t="e">
        <f t="shared" si="167"/>
        <v>#VALUE!</v>
      </c>
      <c r="U927">
        <v>8.15</v>
      </c>
      <c r="V927" s="150" t="e">
        <f t="shared" si="168"/>
        <v>#VALUE!</v>
      </c>
      <c r="W927">
        <v>8.15</v>
      </c>
      <c r="X927" s="153" t="e">
        <f t="shared" si="169"/>
        <v>#VALUE!</v>
      </c>
      <c r="Y927">
        <v>8.15</v>
      </c>
      <c r="Z927" s="150" t="e">
        <f t="shared" si="170"/>
        <v>#VALUE!</v>
      </c>
      <c r="AA927">
        <v>8.15</v>
      </c>
      <c r="AB927" s="150" t="e">
        <f t="shared" si="171"/>
        <v>#VALUE!</v>
      </c>
      <c r="AC927">
        <v>8.15</v>
      </c>
      <c r="AD927" s="150" t="e">
        <f t="shared" si="172"/>
        <v>#VALUE!</v>
      </c>
      <c r="AE927">
        <v>8.15</v>
      </c>
    </row>
    <row r="928" spans="12:31" ht="15" x14ac:dyDescent="0.2">
      <c r="L928" s="150" t="e">
        <f t="shared" si="163"/>
        <v>#VALUE!</v>
      </c>
      <c r="M928">
        <v>8.16</v>
      </c>
      <c r="N928" s="150" t="e">
        <f t="shared" si="164"/>
        <v>#VALUE!</v>
      </c>
      <c r="O928">
        <v>8.16</v>
      </c>
      <c r="P928" s="150" t="e">
        <f t="shared" si="165"/>
        <v>#VALUE!</v>
      </c>
      <c r="Q928">
        <v>8.16</v>
      </c>
      <c r="R928" s="150" t="e">
        <f t="shared" si="166"/>
        <v>#VALUE!</v>
      </c>
      <c r="S928">
        <v>8.16</v>
      </c>
      <c r="T928" s="150" t="e">
        <f t="shared" si="167"/>
        <v>#VALUE!</v>
      </c>
      <c r="U928">
        <v>8.16</v>
      </c>
      <c r="V928" s="150" t="e">
        <f t="shared" si="168"/>
        <v>#VALUE!</v>
      </c>
      <c r="W928">
        <v>8.16</v>
      </c>
      <c r="X928" s="153" t="e">
        <f t="shared" si="169"/>
        <v>#VALUE!</v>
      </c>
      <c r="Y928">
        <v>8.16</v>
      </c>
      <c r="Z928" s="150" t="e">
        <f t="shared" si="170"/>
        <v>#VALUE!</v>
      </c>
      <c r="AA928">
        <v>8.16</v>
      </c>
      <c r="AB928" s="150" t="e">
        <f t="shared" si="171"/>
        <v>#VALUE!</v>
      </c>
      <c r="AC928">
        <v>8.16</v>
      </c>
      <c r="AD928" s="150" t="e">
        <f t="shared" si="172"/>
        <v>#VALUE!</v>
      </c>
      <c r="AE928">
        <v>8.16</v>
      </c>
    </row>
    <row r="929" spans="12:31" ht="15" x14ac:dyDescent="0.2">
      <c r="L929" s="150" t="e">
        <f t="shared" si="163"/>
        <v>#VALUE!</v>
      </c>
      <c r="M929">
        <v>8.17</v>
      </c>
      <c r="N929" s="150" t="e">
        <f t="shared" si="164"/>
        <v>#VALUE!</v>
      </c>
      <c r="O929">
        <v>8.17</v>
      </c>
      <c r="P929" s="150" t="e">
        <f t="shared" si="165"/>
        <v>#VALUE!</v>
      </c>
      <c r="Q929">
        <v>8.17</v>
      </c>
      <c r="R929" s="150" t="e">
        <f t="shared" si="166"/>
        <v>#VALUE!</v>
      </c>
      <c r="S929">
        <v>8.17</v>
      </c>
      <c r="T929" s="150" t="e">
        <f t="shared" si="167"/>
        <v>#VALUE!</v>
      </c>
      <c r="U929">
        <v>8.17</v>
      </c>
      <c r="V929" s="150" t="e">
        <f t="shared" si="168"/>
        <v>#VALUE!</v>
      </c>
      <c r="W929">
        <v>8.17</v>
      </c>
      <c r="X929" s="153" t="e">
        <f t="shared" si="169"/>
        <v>#VALUE!</v>
      </c>
      <c r="Y929">
        <v>8.17</v>
      </c>
      <c r="Z929" s="150" t="e">
        <f t="shared" si="170"/>
        <v>#VALUE!</v>
      </c>
      <c r="AA929">
        <v>8.17</v>
      </c>
      <c r="AB929" s="150" t="e">
        <f t="shared" si="171"/>
        <v>#VALUE!</v>
      </c>
      <c r="AC929">
        <v>8.17</v>
      </c>
      <c r="AD929" s="150" t="e">
        <f t="shared" si="172"/>
        <v>#VALUE!</v>
      </c>
      <c r="AE929">
        <v>8.17</v>
      </c>
    </row>
    <row r="930" spans="12:31" ht="15" x14ac:dyDescent="0.2">
      <c r="L930" s="150" t="e">
        <f t="shared" si="163"/>
        <v>#VALUE!</v>
      </c>
      <c r="M930">
        <v>8.18</v>
      </c>
      <c r="N930" s="150" t="e">
        <f t="shared" si="164"/>
        <v>#VALUE!</v>
      </c>
      <c r="O930">
        <v>8.18</v>
      </c>
      <c r="P930" s="150" t="e">
        <f t="shared" si="165"/>
        <v>#VALUE!</v>
      </c>
      <c r="Q930">
        <v>8.18</v>
      </c>
      <c r="R930" s="150" t="e">
        <f t="shared" si="166"/>
        <v>#VALUE!</v>
      </c>
      <c r="S930">
        <v>8.18</v>
      </c>
      <c r="T930" s="150" t="e">
        <f t="shared" si="167"/>
        <v>#VALUE!</v>
      </c>
      <c r="U930">
        <v>8.18</v>
      </c>
      <c r="V930" s="150" t="e">
        <f t="shared" si="168"/>
        <v>#VALUE!</v>
      </c>
      <c r="W930">
        <v>8.18</v>
      </c>
      <c r="X930" s="153" t="e">
        <f t="shared" si="169"/>
        <v>#VALUE!</v>
      </c>
      <c r="Y930">
        <v>8.18</v>
      </c>
      <c r="Z930" s="150" t="e">
        <f t="shared" si="170"/>
        <v>#VALUE!</v>
      </c>
      <c r="AA930">
        <v>8.18</v>
      </c>
      <c r="AB930" s="150" t="e">
        <f t="shared" si="171"/>
        <v>#VALUE!</v>
      </c>
      <c r="AC930">
        <v>8.18</v>
      </c>
      <c r="AD930" s="150" t="e">
        <f t="shared" si="172"/>
        <v>#VALUE!</v>
      </c>
      <c r="AE930">
        <v>8.18</v>
      </c>
    </row>
    <row r="931" spans="12:31" ht="15" x14ac:dyDescent="0.2">
      <c r="L931" s="150" t="e">
        <f t="shared" si="163"/>
        <v>#VALUE!</v>
      </c>
      <c r="M931">
        <v>8.19</v>
      </c>
      <c r="N931" s="150" t="e">
        <f t="shared" si="164"/>
        <v>#VALUE!</v>
      </c>
      <c r="O931">
        <v>8.19</v>
      </c>
      <c r="P931" s="150" t="e">
        <f t="shared" si="165"/>
        <v>#VALUE!</v>
      </c>
      <c r="Q931">
        <v>8.19</v>
      </c>
      <c r="R931" s="150" t="e">
        <f t="shared" si="166"/>
        <v>#VALUE!</v>
      </c>
      <c r="S931">
        <v>8.19</v>
      </c>
      <c r="T931" s="150" t="e">
        <f t="shared" si="167"/>
        <v>#VALUE!</v>
      </c>
      <c r="U931">
        <v>8.19</v>
      </c>
      <c r="V931" s="150" t="e">
        <f t="shared" si="168"/>
        <v>#VALUE!</v>
      </c>
      <c r="W931">
        <v>8.19</v>
      </c>
      <c r="X931" s="153" t="e">
        <f t="shared" si="169"/>
        <v>#VALUE!</v>
      </c>
      <c r="Y931">
        <v>8.19</v>
      </c>
      <c r="Z931" s="150" t="e">
        <f t="shared" si="170"/>
        <v>#VALUE!</v>
      </c>
      <c r="AA931">
        <v>8.19</v>
      </c>
      <c r="AB931" s="150" t="e">
        <f t="shared" si="171"/>
        <v>#VALUE!</v>
      </c>
      <c r="AC931">
        <v>8.19</v>
      </c>
      <c r="AD931" s="150" t="e">
        <f t="shared" si="172"/>
        <v>#VALUE!</v>
      </c>
      <c r="AE931">
        <v>8.19</v>
      </c>
    </row>
    <row r="932" spans="12:31" ht="15" x14ac:dyDescent="0.2">
      <c r="L932" s="150" t="e">
        <f t="shared" si="163"/>
        <v>#VALUE!</v>
      </c>
      <c r="M932">
        <v>8.1999999999999993</v>
      </c>
      <c r="N932" s="150" t="e">
        <f t="shared" si="164"/>
        <v>#VALUE!</v>
      </c>
      <c r="O932">
        <v>8.1999999999999993</v>
      </c>
      <c r="P932" s="150" t="e">
        <f t="shared" si="165"/>
        <v>#VALUE!</v>
      </c>
      <c r="Q932">
        <v>8.1999999999999993</v>
      </c>
      <c r="R932" s="150" t="e">
        <f t="shared" si="166"/>
        <v>#VALUE!</v>
      </c>
      <c r="S932">
        <v>8.1999999999999993</v>
      </c>
      <c r="T932" s="150" t="e">
        <f t="shared" si="167"/>
        <v>#VALUE!</v>
      </c>
      <c r="U932">
        <v>8.1999999999999993</v>
      </c>
      <c r="V932" s="150" t="e">
        <f t="shared" si="168"/>
        <v>#VALUE!</v>
      </c>
      <c r="W932">
        <v>8.1999999999999993</v>
      </c>
      <c r="X932" s="153" t="e">
        <f t="shared" si="169"/>
        <v>#VALUE!</v>
      </c>
      <c r="Y932">
        <v>8.1999999999999993</v>
      </c>
      <c r="Z932" s="150" t="e">
        <f t="shared" si="170"/>
        <v>#VALUE!</v>
      </c>
      <c r="AA932">
        <v>8.1999999999999993</v>
      </c>
      <c r="AB932" s="150" t="e">
        <f t="shared" si="171"/>
        <v>#VALUE!</v>
      </c>
      <c r="AC932">
        <v>8.1999999999999993</v>
      </c>
      <c r="AD932" s="150" t="e">
        <f t="shared" si="172"/>
        <v>#VALUE!</v>
      </c>
      <c r="AE932">
        <v>8.1999999999999993</v>
      </c>
    </row>
    <row r="933" spans="12:31" ht="15" x14ac:dyDescent="0.2">
      <c r="L933" s="150" t="e">
        <f t="shared" si="163"/>
        <v>#VALUE!</v>
      </c>
      <c r="M933">
        <v>8.2100000000000009</v>
      </c>
      <c r="N933" s="150" t="e">
        <f t="shared" si="164"/>
        <v>#VALUE!</v>
      </c>
      <c r="O933">
        <v>8.2100000000000009</v>
      </c>
      <c r="P933" s="150" t="e">
        <f t="shared" si="165"/>
        <v>#VALUE!</v>
      </c>
      <c r="Q933">
        <v>8.2100000000000009</v>
      </c>
      <c r="R933" s="150" t="e">
        <f t="shared" si="166"/>
        <v>#VALUE!</v>
      </c>
      <c r="S933">
        <v>8.2100000000000009</v>
      </c>
      <c r="T933" s="150" t="e">
        <f t="shared" si="167"/>
        <v>#VALUE!</v>
      </c>
      <c r="U933">
        <v>8.2100000000000009</v>
      </c>
      <c r="V933" s="150" t="e">
        <f t="shared" si="168"/>
        <v>#VALUE!</v>
      </c>
      <c r="W933">
        <v>8.2100000000000009</v>
      </c>
      <c r="X933" s="153" t="e">
        <f t="shared" si="169"/>
        <v>#VALUE!</v>
      </c>
      <c r="Y933">
        <v>8.2100000000000009</v>
      </c>
      <c r="Z933" s="150" t="e">
        <f t="shared" si="170"/>
        <v>#VALUE!</v>
      </c>
      <c r="AA933">
        <v>8.2100000000000009</v>
      </c>
      <c r="AB933" s="150" t="e">
        <f t="shared" si="171"/>
        <v>#VALUE!</v>
      </c>
      <c r="AC933">
        <v>8.2100000000000009</v>
      </c>
      <c r="AD933" s="150" t="e">
        <f t="shared" si="172"/>
        <v>#VALUE!</v>
      </c>
      <c r="AE933">
        <v>8.2100000000000009</v>
      </c>
    </row>
    <row r="934" spans="12:31" ht="15" x14ac:dyDescent="0.2">
      <c r="L934" s="150" t="e">
        <f t="shared" si="163"/>
        <v>#VALUE!</v>
      </c>
      <c r="M934">
        <v>8.2200000000000006</v>
      </c>
      <c r="N934" s="150" t="e">
        <f t="shared" si="164"/>
        <v>#VALUE!</v>
      </c>
      <c r="O934">
        <v>8.2200000000000006</v>
      </c>
      <c r="P934" s="150" t="e">
        <f t="shared" si="165"/>
        <v>#VALUE!</v>
      </c>
      <c r="Q934">
        <v>8.2200000000000006</v>
      </c>
      <c r="R934" s="150" t="e">
        <f t="shared" si="166"/>
        <v>#VALUE!</v>
      </c>
      <c r="S934">
        <v>8.2200000000000006</v>
      </c>
      <c r="T934" s="150" t="e">
        <f t="shared" si="167"/>
        <v>#VALUE!</v>
      </c>
      <c r="U934">
        <v>8.2200000000000006</v>
      </c>
      <c r="V934" s="150" t="e">
        <f t="shared" si="168"/>
        <v>#VALUE!</v>
      </c>
      <c r="W934">
        <v>8.2200000000000006</v>
      </c>
      <c r="X934" s="153" t="e">
        <f t="shared" si="169"/>
        <v>#VALUE!</v>
      </c>
      <c r="Y934">
        <v>8.2200000000000006</v>
      </c>
      <c r="Z934" s="150" t="e">
        <f t="shared" si="170"/>
        <v>#VALUE!</v>
      </c>
      <c r="AA934">
        <v>8.2200000000000006</v>
      </c>
      <c r="AB934" s="150" t="e">
        <f t="shared" si="171"/>
        <v>#VALUE!</v>
      </c>
      <c r="AC934">
        <v>8.2200000000000006</v>
      </c>
      <c r="AD934" s="150" t="e">
        <f t="shared" si="172"/>
        <v>#VALUE!</v>
      </c>
      <c r="AE934">
        <v>8.2200000000000006</v>
      </c>
    </row>
    <row r="935" spans="12:31" ht="15" x14ac:dyDescent="0.2">
      <c r="L935" s="150" t="e">
        <f t="shared" si="163"/>
        <v>#VALUE!</v>
      </c>
      <c r="M935">
        <v>8.23</v>
      </c>
      <c r="N935" s="150" t="e">
        <f t="shared" si="164"/>
        <v>#VALUE!</v>
      </c>
      <c r="O935">
        <v>8.23</v>
      </c>
      <c r="P935" s="150" t="e">
        <f t="shared" si="165"/>
        <v>#VALUE!</v>
      </c>
      <c r="Q935">
        <v>8.23</v>
      </c>
      <c r="R935" s="150" t="e">
        <f t="shared" si="166"/>
        <v>#VALUE!</v>
      </c>
      <c r="S935">
        <v>8.23</v>
      </c>
      <c r="T935" s="150" t="e">
        <f t="shared" si="167"/>
        <v>#VALUE!</v>
      </c>
      <c r="U935">
        <v>8.23</v>
      </c>
      <c r="V935" s="150" t="e">
        <f t="shared" si="168"/>
        <v>#VALUE!</v>
      </c>
      <c r="W935">
        <v>8.23</v>
      </c>
      <c r="X935" s="153" t="e">
        <f t="shared" si="169"/>
        <v>#VALUE!</v>
      </c>
      <c r="Y935">
        <v>8.23</v>
      </c>
      <c r="Z935" s="150" t="e">
        <f t="shared" si="170"/>
        <v>#VALUE!</v>
      </c>
      <c r="AA935">
        <v>8.23</v>
      </c>
      <c r="AB935" s="150" t="e">
        <f t="shared" si="171"/>
        <v>#VALUE!</v>
      </c>
      <c r="AC935">
        <v>8.23</v>
      </c>
      <c r="AD935" s="150" t="e">
        <f t="shared" si="172"/>
        <v>#VALUE!</v>
      </c>
      <c r="AE935">
        <v>8.23</v>
      </c>
    </row>
    <row r="936" spans="12:31" ht="15" x14ac:dyDescent="0.2">
      <c r="L936" s="150" t="e">
        <f t="shared" si="163"/>
        <v>#VALUE!</v>
      </c>
      <c r="M936">
        <v>8.24</v>
      </c>
      <c r="N936" s="150" t="e">
        <f t="shared" si="164"/>
        <v>#VALUE!</v>
      </c>
      <c r="O936">
        <v>8.24</v>
      </c>
      <c r="P936" s="150" t="e">
        <f t="shared" si="165"/>
        <v>#VALUE!</v>
      </c>
      <c r="Q936">
        <v>8.24</v>
      </c>
      <c r="R936" s="150" t="e">
        <f t="shared" si="166"/>
        <v>#VALUE!</v>
      </c>
      <c r="S936">
        <v>8.24</v>
      </c>
      <c r="T936" s="150" t="e">
        <f t="shared" si="167"/>
        <v>#VALUE!</v>
      </c>
      <c r="U936">
        <v>8.24</v>
      </c>
      <c r="V936" s="150" t="e">
        <f t="shared" si="168"/>
        <v>#VALUE!</v>
      </c>
      <c r="W936">
        <v>8.24</v>
      </c>
      <c r="X936" s="153" t="e">
        <f t="shared" si="169"/>
        <v>#VALUE!</v>
      </c>
      <c r="Y936">
        <v>8.24</v>
      </c>
      <c r="Z936" s="150" t="e">
        <f t="shared" si="170"/>
        <v>#VALUE!</v>
      </c>
      <c r="AA936">
        <v>8.24</v>
      </c>
      <c r="AB936" s="150" t="e">
        <f t="shared" si="171"/>
        <v>#VALUE!</v>
      </c>
      <c r="AC936">
        <v>8.24</v>
      </c>
      <c r="AD936" s="150" t="e">
        <f t="shared" si="172"/>
        <v>#VALUE!</v>
      </c>
      <c r="AE936">
        <v>8.24</v>
      </c>
    </row>
    <row r="937" spans="12:31" ht="15" x14ac:dyDescent="0.2">
      <c r="L937" s="150" t="e">
        <f t="shared" si="163"/>
        <v>#VALUE!</v>
      </c>
      <c r="M937">
        <v>8.25</v>
      </c>
      <c r="N937" s="150" t="e">
        <f t="shared" si="164"/>
        <v>#VALUE!</v>
      </c>
      <c r="O937">
        <v>8.25</v>
      </c>
      <c r="P937" s="150" t="e">
        <f t="shared" si="165"/>
        <v>#VALUE!</v>
      </c>
      <c r="Q937">
        <v>8.25</v>
      </c>
      <c r="R937" s="150" t="e">
        <f t="shared" si="166"/>
        <v>#VALUE!</v>
      </c>
      <c r="S937">
        <v>8.25</v>
      </c>
      <c r="T937" s="150" t="e">
        <f t="shared" si="167"/>
        <v>#VALUE!</v>
      </c>
      <c r="U937">
        <v>8.25</v>
      </c>
      <c r="V937" s="150" t="e">
        <f t="shared" si="168"/>
        <v>#VALUE!</v>
      </c>
      <c r="W937">
        <v>8.25</v>
      </c>
      <c r="X937" s="153" t="e">
        <f t="shared" si="169"/>
        <v>#VALUE!</v>
      </c>
      <c r="Y937">
        <v>8.25</v>
      </c>
      <c r="Z937" s="150" t="e">
        <f t="shared" si="170"/>
        <v>#VALUE!</v>
      </c>
      <c r="AA937">
        <v>8.25</v>
      </c>
      <c r="AB937" s="150" t="e">
        <f t="shared" si="171"/>
        <v>#VALUE!</v>
      </c>
      <c r="AC937">
        <v>8.25</v>
      </c>
      <c r="AD937" s="150" t="e">
        <f t="shared" si="172"/>
        <v>#VALUE!</v>
      </c>
      <c r="AE937">
        <v>8.25</v>
      </c>
    </row>
    <row r="938" spans="12:31" ht="15" x14ac:dyDescent="0.2">
      <c r="L938" s="150" t="e">
        <f t="shared" si="163"/>
        <v>#VALUE!</v>
      </c>
      <c r="M938">
        <v>8.26</v>
      </c>
      <c r="N938" s="150" t="e">
        <f t="shared" si="164"/>
        <v>#VALUE!</v>
      </c>
      <c r="O938">
        <v>8.26</v>
      </c>
      <c r="P938" s="150" t="e">
        <f t="shared" si="165"/>
        <v>#VALUE!</v>
      </c>
      <c r="Q938">
        <v>8.26</v>
      </c>
      <c r="R938" s="150" t="e">
        <f t="shared" si="166"/>
        <v>#VALUE!</v>
      </c>
      <c r="S938">
        <v>8.26</v>
      </c>
      <c r="T938" s="150" t="e">
        <f t="shared" si="167"/>
        <v>#VALUE!</v>
      </c>
      <c r="U938">
        <v>8.26</v>
      </c>
      <c r="V938" s="150" t="e">
        <f t="shared" si="168"/>
        <v>#VALUE!</v>
      </c>
      <c r="W938">
        <v>8.26</v>
      </c>
      <c r="X938" s="153" t="e">
        <f t="shared" si="169"/>
        <v>#VALUE!</v>
      </c>
      <c r="Y938">
        <v>8.26</v>
      </c>
      <c r="Z938" s="150" t="e">
        <f t="shared" si="170"/>
        <v>#VALUE!</v>
      </c>
      <c r="AA938">
        <v>8.26</v>
      </c>
      <c r="AB938" s="150" t="e">
        <f t="shared" si="171"/>
        <v>#VALUE!</v>
      </c>
      <c r="AC938">
        <v>8.26</v>
      </c>
      <c r="AD938" s="150" t="e">
        <f t="shared" si="172"/>
        <v>#VALUE!</v>
      </c>
      <c r="AE938">
        <v>8.26</v>
      </c>
    </row>
    <row r="939" spans="12:31" ht="15" x14ac:dyDescent="0.2">
      <c r="L939" s="150" t="e">
        <f t="shared" si="163"/>
        <v>#VALUE!</v>
      </c>
      <c r="M939">
        <v>8.27</v>
      </c>
      <c r="N939" s="150" t="e">
        <f t="shared" si="164"/>
        <v>#VALUE!</v>
      </c>
      <c r="O939">
        <v>8.27</v>
      </c>
      <c r="P939" s="150" t="e">
        <f t="shared" si="165"/>
        <v>#VALUE!</v>
      </c>
      <c r="Q939">
        <v>8.27</v>
      </c>
      <c r="R939" s="150" t="e">
        <f t="shared" si="166"/>
        <v>#VALUE!</v>
      </c>
      <c r="S939">
        <v>8.27</v>
      </c>
      <c r="T939" s="150" t="e">
        <f t="shared" si="167"/>
        <v>#VALUE!</v>
      </c>
      <c r="U939">
        <v>8.27</v>
      </c>
      <c r="V939" s="150" t="e">
        <f t="shared" si="168"/>
        <v>#VALUE!</v>
      </c>
      <c r="W939">
        <v>8.27</v>
      </c>
      <c r="X939" s="153" t="e">
        <f t="shared" si="169"/>
        <v>#VALUE!</v>
      </c>
      <c r="Y939">
        <v>8.27</v>
      </c>
      <c r="Z939" s="150" t="e">
        <f t="shared" si="170"/>
        <v>#VALUE!</v>
      </c>
      <c r="AA939">
        <v>8.27</v>
      </c>
      <c r="AB939" s="150" t="e">
        <f t="shared" si="171"/>
        <v>#VALUE!</v>
      </c>
      <c r="AC939">
        <v>8.27</v>
      </c>
      <c r="AD939" s="150" t="e">
        <f t="shared" si="172"/>
        <v>#VALUE!</v>
      </c>
      <c r="AE939">
        <v>8.27</v>
      </c>
    </row>
    <row r="940" spans="12:31" ht="15" x14ac:dyDescent="0.2">
      <c r="L940" s="150" t="e">
        <f t="shared" si="163"/>
        <v>#VALUE!</v>
      </c>
      <c r="M940">
        <v>8.2799999999999994</v>
      </c>
      <c r="N940" s="150" t="e">
        <f t="shared" si="164"/>
        <v>#VALUE!</v>
      </c>
      <c r="O940">
        <v>8.2799999999999994</v>
      </c>
      <c r="P940" s="150" t="e">
        <f t="shared" si="165"/>
        <v>#VALUE!</v>
      </c>
      <c r="Q940">
        <v>8.2799999999999994</v>
      </c>
      <c r="R940" s="150" t="e">
        <f t="shared" si="166"/>
        <v>#VALUE!</v>
      </c>
      <c r="S940">
        <v>8.2799999999999994</v>
      </c>
      <c r="T940" s="150" t="e">
        <f t="shared" si="167"/>
        <v>#VALUE!</v>
      </c>
      <c r="U940">
        <v>8.2799999999999994</v>
      </c>
      <c r="V940" s="150" t="e">
        <f t="shared" si="168"/>
        <v>#VALUE!</v>
      </c>
      <c r="W940">
        <v>8.2799999999999994</v>
      </c>
      <c r="X940" s="153" t="e">
        <f t="shared" si="169"/>
        <v>#VALUE!</v>
      </c>
      <c r="Y940">
        <v>8.2799999999999994</v>
      </c>
      <c r="Z940" s="150" t="e">
        <f t="shared" si="170"/>
        <v>#VALUE!</v>
      </c>
      <c r="AA940">
        <v>8.2799999999999994</v>
      </c>
      <c r="AB940" s="150" t="e">
        <f t="shared" si="171"/>
        <v>#VALUE!</v>
      </c>
      <c r="AC940">
        <v>8.2799999999999994</v>
      </c>
      <c r="AD940" s="150" t="e">
        <f t="shared" si="172"/>
        <v>#VALUE!</v>
      </c>
      <c r="AE940">
        <v>8.2799999999999994</v>
      </c>
    </row>
    <row r="941" spans="12:31" ht="15" x14ac:dyDescent="0.2">
      <c r="L941" s="150" t="e">
        <f t="shared" si="163"/>
        <v>#VALUE!</v>
      </c>
      <c r="M941">
        <v>8.2899999999999991</v>
      </c>
      <c r="N941" s="150" t="e">
        <f t="shared" si="164"/>
        <v>#VALUE!</v>
      </c>
      <c r="O941">
        <v>8.2899999999999991</v>
      </c>
      <c r="P941" s="150" t="e">
        <f t="shared" si="165"/>
        <v>#VALUE!</v>
      </c>
      <c r="Q941">
        <v>8.2899999999999991</v>
      </c>
      <c r="R941" s="150" t="e">
        <f t="shared" si="166"/>
        <v>#VALUE!</v>
      </c>
      <c r="S941">
        <v>8.2899999999999991</v>
      </c>
      <c r="T941" s="150" t="e">
        <f t="shared" si="167"/>
        <v>#VALUE!</v>
      </c>
      <c r="U941">
        <v>8.2899999999999991</v>
      </c>
      <c r="V941" s="150" t="e">
        <f t="shared" si="168"/>
        <v>#VALUE!</v>
      </c>
      <c r="W941">
        <v>8.2899999999999991</v>
      </c>
      <c r="X941" s="153" t="e">
        <f t="shared" si="169"/>
        <v>#VALUE!</v>
      </c>
      <c r="Y941">
        <v>8.2899999999999991</v>
      </c>
      <c r="Z941" s="150" t="e">
        <f t="shared" si="170"/>
        <v>#VALUE!</v>
      </c>
      <c r="AA941">
        <v>8.2899999999999991</v>
      </c>
      <c r="AB941" s="150" t="e">
        <f t="shared" si="171"/>
        <v>#VALUE!</v>
      </c>
      <c r="AC941">
        <v>8.2899999999999991</v>
      </c>
      <c r="AD941" s="150" t="e">
        <f t="shared" si="172"/>
        <v>#VALUE!</v>
      </c>
      <c r="AE941">
        <v>8.2899999999999991</v>
      </c>
    </row>
    <row r="942" spans="12:31" ht="15" x14ac:dyDescent="0.2">
      <c r="L942" s="150" t="e">
        <f t="shared" si="163"/>
        <v>#VALUE!</v>
      </c>
      <c r="M942">
        <v>8.3000000000000007</v>
      </c>
      <c r="N942" s="150" t="e">
        <f t="shared" si="164"/>
        <v>#VALUE!</v>
      </c>
      <c r="O942">
        <v>8.3000000000000007</v>
      </c>
      <c r="P942" s="150" t="e">
        <f t="shared" si="165"/>
        <v>#VALUE!</v>
      </c>
      <c r="Q942">
        <v>8.3000000000000007</v>
      </c>
      <c r="R942" s="150" t="e">
        <f t="shared" si="166"/>
        <v>#VALUE!</v>
      </c>
      <c r="S942">
        <v>8.3000000000000007</v>
      </c>
      <c r="T942" s="150" t="e">
        <f t="shared" si="167"/>
        <v>#VALUE!</v>
      </c>
      <c r="U942">
        <v>8.3000000000000007</v>
      </c>
      <c r="V942" s="150" t="e">
        <f t="shared" si="168"/>
        <v>#VALUE!</v>
      </c>
      <c r="W942">
        <v>8.3000000000000007</v>
      </c>
      <c r="X942" s="153" t="e">
        <f t="shared" si="169"/>
        <v>#VALUE!</v>
      </c>
      <c r="Y942">
        <v>8.3000000000000007</v>
      </c>
      <c r="Z942" s="150" t="e">
        <f t="shared" si="170"/>
        <v>#VALUE!</v>
      </c>
      <c r="AA942">
        <v>8.3000000000000007</v>
      </c>
      <c r="AB942" s="150" t="e">
        <f t="shared" si="171"/>
        <v>#VALUE!</v>
      </c>
      <c r="AC942">
        <v>8.3000000000000007</v>
      </c>
      <c r="AD942" s="150" t="e">
        <f t="shared" si="172"/>
        <v>#VALUE!</v>
      </c>
      <c r="AE942">
        <v>8.3000000000000007</v>
      </c>
    </row>
    <row r="943" spans="12:31" ht="15" x14ac:dyDescent="0.2">
      <c r="L943" s="150" t="e">
        <f t="shared" si="163"/>
        <v>#VALUE!</v>
      </c>
      <c r="M943">
        <v>8.31</v>
      </c>
      <c r="N943" s="150" t="e">
        <f t="shared" si="164"/>
        <v>#VALUE!</v>
      </c>
      <c r="O943">
        <v>8.31</v>
      </c>
      <c r="P943" s="150" t="e">
        <f t="shared" si="165"/>
        <v>#VALUE!</v>
      </c>
      <c r="Q943">
        <v>8.31</v>
      </c>
      <c r="R943" s="150" t="e">
        <f t="shared" si="166"/>
        <v>#VALUE!</v>
      </c>
      <c r="S943">
        <v>8.31</v>
      </c>
      <c r="T943" s="150" t="e">
        <f t="shared" si="167"/>
        <v>#VALUE!</v>
      </c>
      <c r="U943">
        <v>8.31</v>
      </c>
      <c r="V943" s="150" t="e">
        <f t="shared" si="168"/>
        <v>#VALUE!</v>
      </c>
      <c r="W943">
        <v>8.31</v>
      </c>
      <c r="X943" s="153" t="e">
        <f t="shared" si="169"/>
        <v>#VALUE!</v>
      </c>
      <c r="Y943">
        <v>8.31</v>
      </c>
      <c r="Z943" s="150" t="e">
        <f t="shared" si="170"/>
        <v>#VALUE!</v>
      </c>
      <c r="AA943">
        <v>8.31</v>
      </c>
      <c r="AB943" s="150" t="e">
        <f t="shared" si="171"/>
        <v>#VALUE!</v>
      </c>
      <c r="AC943">
        <v>8.31</v>
      </c>
      <c r="AD943" s="150" t="e">
        <f t="shared" si="172"/>
        <v>#VALUE!</v>
      </c>
      <c r="AE943">
        <v>8.31</v>
      </c>
    </row>
    <row r="944" spans="12:31" ht="15" x14ac:dyDescent="0.2">
      <c r="L944" s="150" t="e">
        <f t="shared" si="163"/>
        <v>#VALUE!</v>
      </c>
      <c r="M944">
        <v>8.32</v>
      </c>
      <c r="N944" s="150" t="e">
        <f t="shared" si="164"/>
        <v>#VALUE!</v>
      </c>
      <c r="O944">
        <v>8.32</v>
      </c>
      <c r="P944" s="150" t="e">
        <f t="shared" si="165"/>
        <v>#VALUE!</v>
      </c>
      <c r="Q944">
        <v>8.32</v>
      </c>
      <c r="R944" s="150" t="e">
        <f t="shared" si="166"/>
        <v>#VALUE!</v>
      </c>
      <c r="S944">
        <v>8.32</v>
      </c>
      <c r="T944" s="150" t="e">
        <f t="shared" si="167"/>
        <v>#VALUE!</v>
      </c>
      <c r="U944">
        <v>8.32</v>
      </c>
      <c r="V944" s="150" t="e">
        <f t="shared" si="168"/>
        <v>#VALUE!</v>
      </c>
      <c r="W944">
        <v>8.32</v>
      </c>
      <c r="X944" s="153" t="e">
        <f t="shared" si="169"/>
        <v>#VALUE!</v>
      </c>
      <c r="Y944">
        <v>8.32</v>
      </c>
      <c r="Z944" s="150" t="e">
        <f t="shared" si="170"/>
        <v>#VALUE!</v>
      </c>
      <c r="AA944">
        <v>8.32</v>
      </c>
      <c r="AB944" s="150" t="e">
        <f t="shared" si="171"/>
        <v>#VALUE!</v>
      </c>
      <c r="AC944">
        <v>8.32</v>
      </c>
      <c r="AD944" s="150" t="e">
        <f t="shared" si="172"/>
        <v>#VALUE!</v>
      </c>
      <c r="AE944">
        <v>8.32</v>
      </c>
    </row>
    <row r="945" spans="12:31" ht="15" x14ac:dyDescent="0.2">
      <c r="L945" s="150" t="e">
        <f t="shared" ref="L945:L1008" si="173">((1.486/$D$33)*((((PI()*($D$46/12)^2)/4)-((($D$46/12)/2)^2*((2*ACOS(((($D$46/12)/2)-(($D$46/12)-(M945/12)))/(($D$46/12)/2)))-SIN(2*ACOS(((($D$46/12)/2)-(($D$46/12)-(M945/12)))/(($D$46/12)/2))))/2))/((PI()*($D$46/12))-((2*ACOS(((($D$46/12)/2)-(($D$46/12)-(M945/12)))/(($D$46/12)/2)))*(($D$46/12)/2))))^(2/3)*$H$17^0.5)*(((PI()*($D$46/12)^2)/4)-((($D$46/12)/2)^2*((2*ACOS(((($D$46/12)/2)-(($D$46/12)-(M945/12)))/(($D$46/12)/2)))-SIN(2*ACOS(((($D$46/12)/2)-(($D$46/12)-(M945/12)))/(($D$46/12)/2))))/2))</f>
        <v>#VALUE!</v>
      </c>
      <c r="M945">
        <v>8.33</v>
      </c>
      <c r="N945" s="150" t="e">
        <f t="shared" ref="N945:N1008" si="174">((1.486/$D$34)*((((PI()*($D$47/12)^2)/4)-((($D$47/12)/2)^2*((2*ACOS(((($D$47/12)/2)-(($D$47/12)-(O945/12)))/(($D$47/12)/2)))-SIN(2*ACOS(((($D$47/12)/2)-(($D$47/12)-(O945/12)))/(($D$47/12)/2))))/2))/((PI()*($D$47/12))-((2*ACOS(((($D$47/12)/2)-(($D$47/12)-(O945/12)))/(($D$47/12)/2)))*(($D$47/12)/2))))^(2/3)*$H$18^0.5)*(((PI()*($D$47/12)^2)/4)-((($D$47/12)/2)^2*((2*ACOS(((($D$47/12)/2)-(($D$47/12)-(O945/12)))/(($D$47/12)/2)))-SIN(2*ACOS(((($D$47/12)/2)-(($D$47/12)-(O945/12)))/(($D$47/12)/2))))/2))</f>
        <v>#VALUE!</v>
      </c>
      <c r="O945">
        <v>8.33</v>
      </c>
      <c r="P945" s="150" t="e">
        <f t="shared" ref="P945:P1008" si="175">((1.486/$D$35)*((((PI()*($D$48/12)^2)/4)-((($D$48/12)/2)^2*((2*ACOS(((($D$48/12)/2)-(($D$48/12)-(Q945/12)))/(($D$48/12)/2)))-SIN(2*ACOS(((($D$48/12)/2)-(($D$48/12)-(Q945/12)))/(($D$48/12)/2))))/2))/((PI()*($D$48/12))-((2*ACOS(((($D$48/12)/2)-(($D$48/12)-(Q945/12)))/(($D$48/12)/2)))*(($D$48/12)/2))))^(2/3)*$H$19^0.5)*(((PI()*($D$48/12)^2)/4)-((($D$48/12)/2)^2*((2*ACOS(((($D$48/12)/2)-(($D$48/12)-(Q945/12)))/(($D$48/12)/2)))-SIN(2*ACOS(((($D$48/12)/2)-(($D$48/12)-(Q945/12)))/(($D$48/12)/2))))/2))</f>
        <v>#VALUE!</v>
      </c>
      <c r="Q945">
        <v>8.33</v>
      </c>
      <c r="R945" s="150" t="e">
        <f t="shared" ref="R945:R1008" si="176">((1.486/$D$36)*((((PI()*($D$49/12)^2)/4)-((($D$49/12)/2)^2*((2*ACOS(((($D$49/12)/2)-(($D$49/12)-(S945/12)))/(($D$49/12)/2)))-SIN(2*ACOS(((($D$49/12)/2)-(($D$49/12)-(S945/12)))/(($D$49/12)/2))))/2))/((PI()*($D$49/12))-((2*ACOS(((($D$49/12)/2)-(($D$49/12)-(S945/12)))/(($D$49/12)/2)))*(($D$49/12)/2))))^(2/3)*$H$20^0.5)*(((PI()*($D$49/12)^2)/4)-((($D$49/12)/2)^2*((2*ACOS(((($D$49/12)/2)-(($D$49/12)-(S945/12)))/(($D$49/12)/2)))-SIN(2*ACOS(((($D$49/12)/2)-(($D$49/12)-(S945/12)))/(($D$49/12)/2))))/2))</f>
        <v>#VALUE!</v>
      </c>
      <c r="S945">
        <v>8.33</v>
      </c>
      <c r="T945" s="150" t="e">
        <f t="shared" ref="T945:T1008" si="177">((1.486/$D$37)*((((PI()*($D$50/12)^2)/4)-((($D$50/12)/2)^2*((2*ACOS(((($D$50/12)/2)-(($D$50/12)-(U945/12)))/(($D$50/12)/2)))-SIN(2*ACOS(((($D$50/12)/2)-(($D$50/12)-(U945/12)))/(($D$50/12)/2))))/2))/((PI()*($D$50/12))-((2*ACOS(((($D$50/12)/2)-(($D$50/12)-(U945/12)))/(($D$50/12)/2)))*(($D$50/12)/2))))^(2/3)*$H$21^0.5)*(((PI()*($D$50/12)^2)/4)-((($D$50/12)/2)^2*((2*ACOS(((($D$50/12)/2)-(($D$50/12)-(U945/12)))/(($D$50/12)/2)))-SIN(2*ACOS(((($D$50/12)/2)-(($D$50/12)-(U945/12)))/(($D$50/12)/2))))/2))</f>
        <v>#VALUE!</v>
      </c>
      <c r="U945">
        <v>8.33</v>
      </c>
      <c r="V945" s="150" t="e">
        <f t="shared" ref="V945:V1008" si="178">((1.486/$D$38)*((((PI()*($D$51/12)^2)/4)-((($D$51/12)/2)^2*((2*ACOS(((($D$51/12)/2)-(($D$51/12)-(W945/12)))/(($D$51/12)/2)))-SIN(2*ACOS(((($D$51/12)/2)-(($D$51/12)-(W945/12)))/(($D$51/12)/2))))/2))/((PI()*($D$51/12))-((2*ACOS(((($D$51/12)/2)-(($D$51/12)-(W945/12)))/(($D$51/12)/2)))*(($D$51/12)/2))))^(2/3)*$H$22^0.5)*(((PI()*($D$51/12)^2)/4)-((($D$51/12)/2)^2*((2*ACOS(((($D$51/12)/2)-(($D$51/12)-(W945/12)))/(($D$51/12)/2)))-SIN(2*ACOS(((($D$51/12)/2)-(($D$51/12)-(W945/12)))/(($D$51/12)/2))))/2))</f>
        <v>#VALUE!</v>
      </c>
      <c r="W945">
        <v>8.33</v>
      </c>
      <c r="X945" s="153" t="e">
        <f t="shared" ref="X945:X1008" si="179">((1.486/$D$39)*((((PI()*($D$52/12)^2)/4)-((($D$52/12)/2)^2*((2*ACOS(((($D$52/12)/2)-(($D$52/12)-(Y945/12)))/(($D$52/12)/2)))-SIN(2*ACOS(((($D$52/12)/2)-(($D$52/12)-(Y945/12)))/(($D$52/12)/2))))/2))/((PI()*($D$52/12))-((2*ACOS(((($D$52/12)/2)-(($D$52/12)-(Y945/12)))/(($D$52/12)/2)))*(($D$52/12)/2))))^(2/3)*$H$23^0.5)*(((PI()*($D$52/12)^2)/4)-((($D$52/12)/2)^2*((2*ACOS(((($D$52/12)/2)-(($D$52/12)-(Y945/12)))/(($D$52/12)/2)))-SIN(2*ACOS(((($D$52/12)/2)-(($D$52/12)-(Y945/12)))/(($D$52/12)/2))))/2))</f>
        <v>#VALUE!</v>
      </c>
      <c r="Y945">
        <v>8.33</v>
      </c>
      <c r="Z945" s="150" t="e">
        <f t="shared" ref="Z945:Z1008" si="180">((1.486/$D$40)*((((PI()*($D$53/12)^2)/4)-((($D$53/12)/2)^2*((2*ACOS(((($D$53/12)/2)-(($D$53/12)-(AA945/12)))/(($D$53/12)/2)))-SIN(2*ACOS(((($D$53/12)/2)-(($D$53/12)-(AA945/12)))/(($D$53/12)/2))))/2))/((PI()*($D$53/12))-((2*ACOS(((($D$53/12)/2)-(($D$53/12)-(AA945/12)))/(($D$53/12)/2)))*(($D$53/12)/2))))^(2/3)*$H$24^0.5)*(((PI()*($D$53/12)^2)/4)-((($D$53/12)/2)^2*((2*ACOS(((($D$53/12)/2)-(($D$53/12)-(AA945/12)))/(($D$53/12)/2)))-SIN(2*ACOS(((($D$53/12)/2)-(($D$53/12)-(AA945/12)))/(($D$53/12)/2))))/2))</f>
        <v>#VALUE!</v>
      </c>
      <c r="AA945">
        <v>8.33</v>
      </c>
      <c r="AB945" s="150" t="e">
        <f t="shared" ref="AB945:AB1008" si="181">((1.486/$D$41)*((((PI()*($D$54/12)^2)/4)-((($D$54/12)/2)^2*((2*ACOS(((($D$54/12)/2)-(($D$54/12)-(AC945/12)))/(($D$54/12)/2)))-SIN(2*ACOS(((($D$54/12)/2)-(($D$54/12)-(AC945/12)))/(($D$54/12)/2))))/2))/((PI()*($D$54/12))-((2*ACOS(((($D$54/12)/2)-(($D$54/12)-(AC945/12)))/(($D$54/12)/2)))*(($D$54/12)/2))))^(2/3)*$H$25^0.5)*(((PI()*($D$54/12)^2)/4)-((($D$54/12)/2)^2*((2*ACOS(((($D$54/12)/2)-(($D$54/12)-(AC945/12)))/(($D$54/12)/2)))-SIN(2*ACOS(((($D$54/12)/2)-(($D$54/12)-(AC945/12)))/(($D$54/12)/2))))/2))</f>
        <v>#VALUE!</v>
      </c>
      <c r="AC945">
        <v>8.33</v>
      </c>
      <c r="AD945" s="150" t="e">
        <f t="shared" ref="AD945:AD1008" si="182">((1.486/$D$42)*((((PI()*($D$55/12)^2)/4)-((($D$55/12)/2)^2*((2*ACOS(((($D$55/12)/2)-(($D$55/12)-(AE945/12)))/(($D$55/12)/2)))-SIN(2*ACOS(((($D$55/12)/2)-(($D$55/12)-(AE945/12)))/(($D$55/12)/2))))/2))/((PI()*($D$55/12))-((2*ACOS(((($D$55/12)/2)-(($D$55/12)-(AE945/12)))/(($D$55/12)/2)))*(($D$55/12)/2))))^(2/3)*$H$26^0.5)*(((PI()*($D$55/12)^2)/4)-((($D$55/12)/2)^2*((2*ACOS(((($D$55/12)/2)-(($D$55/12)-(AE945/12)))/(($D$55/12)/2)))-SIN(2*ACOS(((($D$55/12)/2)-(($D$55/12)-(AE945/12)))/(($D$55/12)/2))))/2))</f>
        <v>#VALUE!</v>
      </c>
      <c r="AE945">
        <v>8.33</v>
      </c>
    </row>
    <row r="946" spans="12:31" ht="15" x14ac:dyDescent="0.2">
      <c r="L946" s="150" t="e">
        <f t="shared" si="173"/>
        <v>#VALUE!</v>
      </c>
      <c r="M946">
        <v>8.34</v>
      </c>
      <c r="N946" s="150" t="e">
        <f t="shared" si="174"/>
        <v>#VALUE!</v>
      </c>
      <c r="O946">
        <v>8.34</v>
      </c>
      <c r="P946" s="150" t="e">
        <f t="shared" si="175"/>
        <v>#VALUE!</v>
      </c>
      <c r="Q946">
        <v>8.34</v>
      </c>
      <c r="R946" s="150" t="e">
        <f t="shared" si="176"/>
        <v>#VALUE!</v>
      </c>
      <c r="S946">
        <v>8.34</v>
      </c>
      <c r="T946" s="150" t="e">
        <f t="shared" si="177"/>
        <v>#VALUE!</v>
      </c>
      <c r="U946">
        <v>8.34</v>
      </c>
      <c r="V946" s="150" t="e">
        <f t="shared" si="178"/>
        <v>#VALUE!</v>
      </c>
      <c r="W946">
        <v>8.34</v>
      </c>
      <c r="X946" s="153" t="e">
        <f t="shared" si="179"/>
        <v>#VALUE!</v>
      </c>
      <c r="Y946">
        <v>8.34</v>
      </c>
      <c r="Z946" s="150" t="e">
        <f t="shared" si="180"/>
        <v>#VALUE!</v>
      </c>
      <c r="AA946">
        <v>8.34</v>
      </c>
      <c r="AB946" s="150" t="e">
        <f t="shared" si="181"/>
        <v>#VALUE!</v>
      </c>
      <c r="AC946">
        <v>8.34</v>
      </c>
      <c r="AD946" s="150" t="e">
        <f t="shared" si="182"/>
        <v>#VALUE!</v>
      </c>
      <c r="AE946">
        <v>8.34</v>
      </c>
    </row>
    <row r="947" spans="12:31" ht="15" x14ac:dyDescent="0.2">
      <c r="L947" s="150" t="e">
        <f t="shared" si="173"/>
        <v>#VALUE!</v>
      </c>
      <c r="M947">
        <v>8.35</v>
      </c>
      <c r="N947" s="150" t="e">
        <f t="shared" si="174"/>
        <v>#VALUE!</v>
      </c>
      <c r="O947">
        <v>8.35</v>
      </c>
      <c r="P947" s="150" t="e">
        <f t="shared" si="175"/>
        <v>#VALUE!</v>
      </c>
      <c r="Q947">
        <v>8.35</v>
      </c>
      <c r="R947" s="150" t="e">
        <f t="shared" si="176"/>
        <v>#VALUE!</v>
      </c>
      <c r="S947">
        <v>8.35</v>
      </c>
      <c r="T947" s="150" t="e">
        <f t="shared" si="177"/>
        <v>#VALUE!</v>
      </c>
      <c r="U947">
        <v>8.35</v>
      </c>
      <c r="V947" s="150" t="e">
        <f t="shared" si="178"/>
        <v>#VALUE!</v>
      </c>
      <c r="W947">
        <v>8.35</v>
      </c>
      <c r="X947" s="153" t="e">
        <f t="shared" si="179"/>
        <v>#VALUE!</v>
      </c>
      <c r="Y947">
        <v>8.35</v>
      </c>
      <c r="Z947" s="150" t="e">
        <f t="shared" si="180"/>
        <v>#VALUE!</v>
      </c>
      <c r="AA947">
        <v>8.35</v>
      </c>
      <c r="AB947" s="150" t="e">
        <f t="shared" si="181"/>
        <v>#VALUE!</v>
      </c>
      <c r="AC947">
        <v>8.35</v>
      </c>
      <c r="AD947" s="150" t="e">
        <f t="shared" si="182"/>
        <v>#VALUE!</v>
      </c>
      <c r="AE947">
        <v>8.35</v>
      </c>
    </row>
    <row r="948" spans="12:31" ht="15" x14ac:dyDescent="0.2">
      <c r="L948" s="150" t="e">
        <f t="shared" si="173"/>
        <v>#VALUE!</v>
      </c>
      <c r="M948">
        <v>8.36</v>
      </c>
      <c r="N948" s="150" t="e">
        <f t="shared" si="174"/>
        <v>#VALUE!</v>
      </c>
      <c r="O948">
        <v>8.36</v>
      </c>
      <c r="P948" s="150" t="e">
        <f t="shared" si="175"/>
        <v>#VALUE!</v>
      </c>
      <c r="Q948">
        <v>8.36</v>
      </c>
      <c r="R948" s="150" t="e">
        <f t="shared" si="176"/>
        <v>#VALUE!</v>
      </c>
      <c r="S948">
        <v>8.36</v>
      </c>
      <c r="T948" s="150" t="e">
        <f t="shared" si="177"/>
        <v>#VALUE!</v>
      </c>
      <c r="U948">
        <v>8.36</v>
      </c>
      <c r="V948" s="150" t="e">
        <f t="shared" si="178"/>
        <v>#VALUE!</v>
      </c>
      <c r="W948">
        <v>8.36</v>
      </c>
      <c r="X948" s="153" t="e">
        <f t="shared" si="179"/>
        <v>#VALUE!</v>
      </c>
      <c r="Y948">
        <v>8.36</v>
      </c>
      <c r="Z948" s="150" t="e">
        <f t="shared" si="180"/>
        <v>#VALUE!</v>
      </c>
      <c r="AA948">
        <v>8.36</v>
      </c>
      <c r="AB948" s="150" t="e">
        <f t="shared" si="181"/>
        <v>#VALUE!</v>
      </c>
      <c r="AC948">
        <v>8.36</v>
      </c>
      <c r="AD948" s="150" t="e">
        <f t="shared" si="182"/>
        <v>#VALUE!</v>
      </c>
      <c r="AE948">
        <v>8.36</v>
      </c>
    </row>
    <row r="949" spans="12:31" ht="15" x14ac:dyDescent="0.2">
      <c r="L949" s="150" t="e">
        <f t="shared" si="173"/>
        <v>#VALUE!</v>
      </c>
      <c r="M949">
        <v>8.3699999999999992</v>
      </c>
      <c r="N949" s="150" t="e">
        <f t="shared" si="174"/>
        <v>#VALUE!</v>
      </c>
      <c r="O949">
        <v>8.3699999999999992</v>
      </c>
      <c r="P949" s="150" t="e">
        <f t="shared" si="175"/>
        <v>#VALUE!</v>
      </c>
      <c r="Q949">
        <v>8.3699999999999992</v>
      </c>
      <c r="R949" s="150" t="e">
        <f t="shared" si="176"/>
        <v>#VALUE!</v>
      </c>
      <c r="S949">
        <v>8.3699999999999992</v>
      </c>
      <c r="T949" s="150" t="e">
        <f t="shared" si="177"/>
        <v>#VALUE!</v>
      </c>
      <c r="U949">
        <v>8.3699999999999992</v>
      </c>
      <c r="V949" s="150" t="e">
        <f t="shared" si="178"/>
        <v>#VALUE!</v>
      </c>
      <c r="W949">
        <v>8.3699999999999992</v>
      </c>
      <c r="X949" s="153" t="e">
        <f t="shared" si="179"/>
        <v>#VALUE!</v>
      </c>
      <c r="Y949">
        <v>8.3699999999999992</v>
      </c>
      <c r="Z949" s="150" t="e">
        <f t="shared" si="180"/>
        <v>#VALUE!</v>
      </c>
      <c r="AA949">
        <v>8.3699999999999992</v>
      </c>
      <c r="AB949" s="150" t="e">
        <f t="shared" si="181"/>
        <v>#VALUE!</v>
      </c>
      <c r="AC949">
        <v>8.3699999999999992</v>
      </c>
      <c r="AD949" s="150" t="e">
        <f t="shared" si="182"/>
        <v>#VALUE!</v>
      </c>
      <c r="AE949">
        <v>8.3699999999999992</v>
      </c>
    </row>
    <row r="950" spans="12:31" ht="15" x14ac:dyDescent="0.2">
      <c r="L950" s="150" t="e">
        <f t="shared" si="173"/>
        <v>#VALUE!</v>
      </c>
      <c r="M950">
        <v>8.3800000000000008</v>
      </c>
      <c r="N950" s="150" t="e">
        <f t="shared" si="174"/>
        <v>#VALUE!</v>
      </c>
      <c r="O950">
        <v>8.3800000000000008</v>
      </c>
      <c r="P950" s="150" t="e">
        <f t="shared" si="175"/>
        <v>#VALUE!</v>
      </c>
      <c r="Q950">
        <v>8.3800000000000008</v>
      </c>
      <c r="R950" s="150" t="e">
        <f t="shared" si="176"/>
        <v>#VALUE!</v>
      </c>
      <c r="S950">
        <v>8.3800000000000008</v>
      </c>
      <c r="T950" s="150" t="e">
        <f t="shared" si="177"/>
        <v>#VALUE!</v>
      </c>
      <c r="U950">
        <v>8.3800000000000008</v>
      </c>
      <c r="V950" s="150" t="e">
        <f t="shared" si="178"/>
        <v>#VALUE!</v>
      </c>
      <c r="W950">
        <v>8.3800000000000008</v>
      </c>
      <c r="X950" s="153" t="e">
        <f t="shared" si="179"/>
        <v>#VALUE!</v>
      </c>
      <c r="Y950">
        <v>8.3800000000000008</v>
      </c>
      <c r="Z950" s="150" t="e">
        <f t="shared" si="180"/>
        <v>#VALUE!</v>
      </c>
      <c r="AA950">
        <v>8.3800000000000008</v>
      </c>
      <c r="AB950" s="150" t="e">
        <f t="shared" si="181"/>
        <v>#VALUE!</v>
      </c>
      <c r="AC950">
        <v>8.3800000000000008</v>
      </c>
      <c r="AD950" s="150" t="e">
        <f t="shared" si="182"/>
        <v>#VALUE!</v>
      </c>
      <c r="AE950">
        <v>8.3800000000000008</v>
      </c>
    </row>
    <row r="951" spans="12:31" ht="15" x14ac:dyDescent="0.2">
      <c r="L951" s="150" t="e">
        <f t="shared" si="173"/>
        <v>#VALUE!</v>
      </c>
      <c r="M951">
        <v>8.39</v>
      </c>
      <c r="N951" s="150" t="e">
        <f t="shared" si="174"/>
        <v>#VALUE!</v>
      </c>
      <c r="O951">
        <v>8.39</v>
      </c>
      <c r="P951" s="150" t="e">
        <f t="shared" si="175"/>
        <v>#VALUE!</v>
      </c>
      <c r="Q951">
        <v>8.39</v>
      </c>
      <c r="R951" s="150" t="e">
        <f t="shared" si="176"/>
        <v>#VALUE!</v>
      </c>
      <c r="S951">
        <v>8.39</v>
      </c>
      <c r="T951" s="150" t="e">
        <f t="shared" si="177"/>
        <v>#VALUE!</v>
      </c>
      <c r="U951">
        <v>8.39</v>
      </c>
      <c r="V951" s="150" t="e">
        <f t="shared" si="178"/>
        <v>#VALUE!</v>
      </c>
      <c r="W951">
        <v>8.39</v>
      </c>
      <c r="X951" s="153" t="e">
        <f t="shared" si="179"/>
        <v>#VALUE!</v>
      </c>
      <c r="Y951">
        <v>8.39</v>
      </c>
      <c r="Z951" s="150" t="e">
        <f t="shared" si="180"/>
        <v>#VALUE!</v>
      </c>
      <c r="AA951">
        <v>8.39</v>
      </c>
      <c r="AB951" s="150" t="e">
        <f t="shared" si="181"/>
        <v>#VALUE!</v>
      </c>
      <c r="AC951">
        <v>8.39</v>
      </c>
      <c r="AD951" s="150" t="e">
        <f t="shared" si="182"/>
        <v>#VALUE!</v>
      </c>
      <c r="AE951">
        <v>8.39</v>
      </c>
    </row>
    <row r="952" spans="12:31" ht="15" x14ac:dyDescent="0.2">
      <c r="L952" s="150" t="e">
        <f t="shared" si="173"/>
        <v>#VALUE!</v>
      </c>
      <c r="M952">
        <v>8.4</v>
      </c>
      <c r="N952" s="150" t="e">
        <f t="shared" si="174"/>
        <v>#VALUE!</v>
      </c>
      <c r="O952">
        <v>8.4</v>
      </c>
      <c r="P952" s="150" t="e">
        <f t="shared" si="175"/>
        <v>#VALUE!</v>
      </c>
      <c r="Q952">
        <v>8.4</v>
      </c>
      <c r="R952" s="150" t="e">
        <f t="shared" si="176"/>
        <v>#VALUE!</v>
      </c>
      <c r="S952">
        <v>8.4</v>
      </c>
      <c r="T952" s="150" t="e">
        <f t="shared" si="177"/>
        <v>#VALUE!</v>
      </c>
      <c r="U952">
        <v>8.4</v>
      </c>
      <c r="V952" s="150" t="e">
        <f t="shared" si="178"/>
        <v>#VALUE!</v>
      </c>
      <c r="W952">
        <v>8.4</v>
      </c>
      <c r="X952" s="153" t="e">
        <f t="shared" si="179"/>
        <v>#VALUE!</v>
      </c>
      <c r="Y952">
        <v>8.4</v>
      </c>
      <c r="Z952" s="150" t="e">
        <f t="shared" si="180"/>
        <v>#VALUE!</v>
      </c>
      <c r="AA952">
        <v>8.4</v>
      </c>
      <c r="AB952" s="150" t="e">
        <f t="shared" si="181"/>
        <v>#VALUE!</v>
      </c>
      <c r="AC952">
        <v>8.4</v>
      </c>
      <c r="AD952" s="150" t="e">
        <f t="shared" si="182"/>
        <v>#VALUE!</v>
      </c>
      <c r="AE952">
        <v>8.4</v>
      </c>
    </row>
    <row r="953" spans="12:31" ht="15" x14ac:dyDescent="0.2">
      <c r="L953" s="150" t="e">
        <f t="shared" si="173"/>
        <v>#VALUE!</v>
      </c>
      <c r="M953">
        <v>8.41</v>
      </c>
      <c r="N953" s="150" t="e">
        <f t="shared" si="174"/>
        <v>#VALUE!</v>
      </c>
      <c r="O953">
        <v>8.41</v>
      </c>
      <c r="P953" s="150" t="e">
        <f t="shared" si="175"/>
        <v>#VALUE!</v>
      </c>
      <c r="Q953">
        <v>8.41</v>
      </c>
      <c r="R953" s="150" t="e">
        <f t="shared" si="176"/>
        <v>#VALUE!</v>
      </c>
      <c r="S953">
        <v>8.41</v>
      </c>
      <c r="T953" s="150" t="e">
        <f t="shared" si="177"/>
        <v>#VALUE!</v>
      </c>
      <c r="U953">
        <v>8.41</v>
      </c>
      <c r="V953" s="150" t="e">
        <f t="shared" si="178"/>
        <v>#VALUE!</v>
      </c>
      <c r="W953">
        <v>8.41</v>
      </c>
      <c r="X953" s="153" t="e">
        <f t="shared" si="179"/>
        <v>#VALUE!</v>
      </c>
      <c r="Y953">
        <v>8.41</v>
      </c>
      <c r="Z953" s="150" t="e">
        <f t="shared" si="180"/>
        <v>#VALUE!</v>
      </c>
      <c r="AA953">
        <v>8.41</v>
      </c>
      <c r="AB953" s="150" t="e">
        <f t="shared" si="181"/>
        <v>#VALUE!</v>
      </c>
      <c r="AC953">
        <v>8.41</v>
      </c>
      <c r="AD953" s="150" t="e">
        <f t="shared" si="182"/>
        <v>#VALUE!</v>
      </c>
      <c r="AE953">
        <v>8.41</v>
      </c>
    </row>
    <row r="954" spans="12:31" ht="15" x14ac:dyDescent="0.2">
      <c r="L954" s="150" t="e">
        <f t="shared" si="173"/>
        <v>#VALUE!</v>
      </c>
      <c r="M954">
        <v>8.42</v>
      </c>
      <c r="N954" s="150" t="e">
        <f t="shared" si="174"/>
        <v>#VALUE!</v>
      </c>
      <c r="O954">
        <v>8.42</v>
      </c>
      <c r="P954" s="150" t="e">
        <f t="shared" si="175"/>
        <v>#VALUE!</v>
      </c>
      <c r="Q954">
        <v>8.42</v>
      </c>
      <c r="R954" s="150" t="e">
        <f t="shared" si="176"/>
        <v>#VALUE!</v>
      </c>
      <c r="S954">
        <v>8.42</v>
      </c>
      <c r="T954" s="150" t="e">
        <f t="shared" si="177"/>
        <v>#VALUE!</v>
      </c>
      <c r="U954">
        <v>8.42</v>
      </c>
      <c r="V954" s="150" t="e">
        <f t="shared" si="178"/>
        <v>#VALUE!</v>
      </c>
      <c r="W954">
        <v>8.42</v>
      </c>
      <c r="X954" s="153" t="e">
        <f t="shared" si="179"/>
        <v>#VALUE!</v>
      </c>
      <c r="Y954">
        <v>8.42</v>
      </c>
      <c r="Z954" s="150" t="e">
        <f t="shared" si="180"/>
        <v>#VALUE!</v>
      </c>
      <c r="AA954">
        <v>8.42</v>
      </c>
      <c r="AB954" s="150" t="e">
        <f t="shared" si="181"/>
        <v>#VALUE!</v>
      </c>
      <c r="AC954">
        <v>8.42</v>
      </c>
      <c r="AD954" s="150" t="e">
        <f t="shared" si="182"/>
        <v>#VALUE!</v>
      </c>
      <c r="AE954">
        <v>8.42</v>
      </c>
    </row>
    <row r="955" spans="12:31" ht="15" x14ac:dyDescent="0.2">
      <c r="L955" s="150" t="e">
        <f t="shared" si="173"/>
        <v>#VALUE!</v>
      </c>
      <c r="M955">
        <v>8.43</v>
      </c>
      <c r="N955" s="150" t="e">
        <f t="shared" si="174"/>
        <v>#VALUE!</v>
      </c>
      <c r="O955">
        <v>8.43</v>
      </c>
      <c r="P955" s="150" t="e">
        <f t="shared" si="175"/>
        <v>#VALUE!</v>
      </c>
      <c r="Q955">
        <v>8.43</v>
      </c>
      <c r="R955" s="150" t="e">
        <f t="shared" si="176"/>
        <v>#VALUE!</v>
      </c>
      <c r="S955">
        <v>8.43</v>
      </c>
      <c r="T955" s="150" t="e">
        <f t="shared" si="177"/>
        <v>#VALUE!</v>
      </c>
      <c r="U955">
        <v>8.43</v>
      </c>
      <c r="V955" s="150" t="e">
        <f t="shared" si="178"/>
        <v>#VALUE!</v>
      </c>
      <c r="W955">
        <v>8.43</v>
      </c>
      <c r="X955" s="153" t="e">
        <f t="shared" si="179"/>
        <v>#VALUE!</v>
      </c>
      <c r="Y955">
        <v>8.43</v>
      </c>
      <c r="Z955" s="150" t="e">
        <f t="shared" si="180"/>
        <v>#VALUE!</v>
      </c>
      <c r="AA955">
        <v>8.43</v>
      </c>
      <c r="AB955" s="150" t="e">
        <f t="shared" si="181"/>
        <v>#VALUE!</v>
      </c>
      <c r="AC955">
        <v>8.43</v>
      </c>
      <c r="AD955" s="150" t="e">
        <f t="shared" si="182"/>
        <v>#VALUE!</v>
      </c>
      <c r="AE955">
        <v>8.43</v>
      </c>
    </row>
    <row r="956" spans="12:31" ht="15" x14ac:dyDescent="0.2">
      <c r="L956" s="150" t="e">
        <f t="shared" si="173"/>
        <v>#VALUE!</v>
      </c>
      <c r="M956">
        <v>8.44</v>
      </c>
      <c r="N956" s="150" t="e">
        <f t="shared" si="174"/>
        <v>#VALUE!</v>
      </c>
      <c r="O956">
        <v>8.44</v>
      </c>
      <c r="P956" s="150" t="e">
        <f t="shared" si="175"/>
        <v>#VALUE!</v>
      </c>
      <c r="Q956">
        <v>8.44</v>
      </c>
      <c r="R956" s="150" t="e">
        <f t="shared" si="176"/>
        <v>#VALUE!</v>
      </c>
      <c r="S956">
        <v>8.44</v>
      </c>
      <c r="T956" s="150" t="e">
        <f t="shared" si="177"/>
        <v>#VALUE!</v>
      </c>
      <c r="U956">
        <v>8.44</v>
      </c>
      <c r="V956" s="150" t="e">
        <f t="shared" si="178"/>
        <v>#VALUE!</v>
      </c>
      <c r="W956">
        <v>8.44</v>
      </c>
      <c r="X956" s="153" t="e">
        <f t="shared" si="179"/>
        <v>#VALUE!</v>
      </c>
      <c r="Y956">
        <v>8.44</v>
      </c>
      <c r="Z956" s="150" t="e">
        <f t="shared" si="180"/>
        <v>#VALUE!</v>
      </c>
      <c r="AA956">
        <v>8.44</v>
      </c>
      <c r="AB956" s="150" t="e">
        <f t="shared" si="181"/>
        <v>#VALUE!</v>
      </c>
      <c r="AC956">
        <v>8.44</v>
      </c>
      <c r="AD956" s="150" t="e">
        <f t="shared" si="182"/>
        <v>#VALUE!</v>
      </c>
      <c r="AE956">
        <v>8.44</v>
      </c>
    </row>
    <row r="957" spans="12:31" ht="15" x14ac:dyDescent="0.2">
      <c r="L957" s="150" t="e">
        <f t="shared" si="173"/>
        <v>#VALUE!</v>
      </c>
      <c r="M957">
        <v>8.4499999999999993</v>
      </c>
      <c r="N957" s="150" t="e">
        <f t="shared" si="174"/>
        <v>#VALUE!</v>
      </c>
      <c r="O957">
        <v>8.4499999999999993</v>
      </c>
      <c r="P957" s="150" t="e">
        <f t="shared" si="175"/>
        <v>#VALUE!</v>
      </c>
      <c r="Q957">
        <v>8.4499999999999993</v>
      </c>
      <c r="R957" s="150" t="e">
        <f t="shared" si="176"/>
        <v>#VALUE!</v>
      </c>
      <c r="S957">
        <v>8.4499999999999993</v>
      </c>
      <c r="T957" s="150" t="e">
        <f t="shared" si="177"/>
        <v>#VALUE!</v>
      </c>
      <c r="U957">
        <v>8.4499999999999993</v>
      </c>
      <c r="V957" s="150" t="e">
        <f t="shared" si="178"/>
        <v>#VALUE!</v>
      </c>
      <c r="W957">
        <v>8.4499999999999993</v>
      </c>
      <c r="X957" s="153" t="e">
        <f t="shared" si="179"/>
        <v>#VALUE!</v>
      </c>
      <c r="Y957">
        <v>8.4499999999999993</v>
      </c>
      <c r="Z957" s="150" t="e">
        <f t="shared" si="180"/>
        <v>#VALUE!</v>
      </c>
      <c r="AA957">
        <v>8.4499999999999993</v>
      </c>
      <c r="AB957" s="150" t="e">
        <f t="shared" si="181"/>
        <v>#VALUE!</v>
      </c>
      <c r="AC957">
        <v>8.4499999999999993</v>
      </c>
      <c r="AD957" s="150" t="e">
        <f t="shared" si="182"/>
        <v>#VALUE!</v>
      </c>
      <c r="AE957">
        <v>8.4499999999999993</v>
      </c>
    </row>
    <row r="958" spans="12:31" ht="15" x14ac:dyDescent="0.2">
      <c r="L958" s="150" t="e">
        <f t="shared" si="173"/>
        <v>#VALUE!</v>
      </c>
      <c r="M958">
        <v>8.4600000000000009</v>
      </c>
      <c r="N958" s="150" t="e">
        <f t="shared" si="174"/>
        <v>#VALUE!</v>
      </c>
      <c r="O958">
        <v>8.4600000000000009</v>
      </c>
      <c r="P958" s="150" t="e">
        <f t="shared" si="175"/>
        <v>#VALUE!</v>
      </c>
      <c r="Q958">
        <v>8.4600000000000009</v>
      </c>
      <c r="R958" s="150" t="e">
        <f t="shared" si="176"/>
        <v>#VALUE!</v>
      </c>
      <c r="S958">
        <v>8.4600000000000009</v>
      </c>
      <c r="T958" s="150" t="e">
        <f t="shared" si="177"/>
        <v>#VALUE!</v>
      </c>
      <c r="U958">
        <v>8.4600000000000009</v>
      </c>
      <c r="V958" s="150" t="e">
        <f t="shared" si="178"/>
        <v>#VALUE!</v>
      </c>
      <c r="W958">
        <v>8.4600000000000009</v>
      </c>
      <c r="X958" s="153" t="e">
        <f t="shared" si="179"/>
        <v>#VALUE!</v>
      </c>
      <c r="Y958">
        <v>8.4600000000000009</v>
      </c>
      <c r="Z958" s="150" t="e">
        <f t="shared" si="180"/>
        <v>#VALUE!</v>
      </c>
      <c r="AA958">
        <v>8.4600000000000009</v>
      </c>
      <c r="AB958" s="150" t="e">
        <f t="shared" si="181"/>
        <v>#VALUE!</v>
      </c>
      <c r="AC958">
        <v>8.4600000000000009</v>
      </c>
      <c r="AD958" s="150" t="e">
        <f t="shared" si="182"/>
        <v>#VALUE!</v>
      </c>
      <c r="AE958">
        <v>8.4600000000000009</v>
      </c>
    </row>
    <row r="959" spans="12:31" ht="15" x14ac:dyDescent="0.2">
      <c r="L959" s="150" t="e">
        <f t="shared" si="173"/>
        <v>#VALUE!</v>
      </c>
      <c r="M959">
        <v>8.4700000000000006</v>
      </c>
      <c r="N959" s="150" t="e">
        <f t="shared" si="174"/>
        <v>#VALUE!</v>
      </c>
      <c r="O959">
        <v>8.4700000000000006</v>
      </c>
      <c r="P959" s="150" t="e">
        <f t="shared" si="175"/>
        <v>#VALUE!</v>
      </c>
      <c r="Q959">
        <v>8.4700000000000006</v>
      </c>
      <c r="R959" s="150" t="e">
        <f t="shared" si="176"/>
        <v>#VALUE!</v>
      </c>
      <c r="S959">
        <v>8.4700000000000006</v>
      </c>
      <c r="T959" s="150" t="e">
        <f t="shared" si="177"/>
        <v>#VALUE!</v>
      </c>
      <c r="U959">
        <v>8.4700000000000006</v>
      </c>
      <c r="V959" s="150" t="e">
        <f t="shared" si="178"/>
        <v>#VALUE!</v>
      </c>
      <c r="W959">
        <v>8.4700000000000006</v>
      </c>
      <c r="X959" s="153" t="e">
        <f t="shared" si="179"/>
        <v>#VALUE!</v>
      </c>
      <c r="Y959">
        <v>8.4700000000000006</v>
      </c>
      <c r="Z959" s="150" t="e">
        <f t="shared" si="180"/>
        <v>#VALUE!</v>
      </c>
      <c r="AA959">
        <v>8.4700000000000006</v>
      </c>
      <c r="AB959" s="150" t="e">
        <f t="shared" si="181"/>
        <v>#VALUE!</v>
      </c>
      <c r="AC959">
        <v>8.4700000000000006</v>
      </c>
      <c r="AD959" s="150" t="e">
        <f t="shared" si="182"/>
        <v>#VALUE!</v>
      </c>
      <c r="AE959">
        <v>8.4700000000000006</v>
      </c>
    </row>
    <row r="960" spans="12:31" ht="15" x14ac:dyDescent="0.2">
      <c r="L960" s="150" t="e">
        <f t="shared" si="173"/>
        <v>#VALUE!</v>
      </c>
      <c r="M960">
        <v>8.48</v>
      </c>
      <c r="N960" s="150" t="e">
        <f t="shared" si="174"/>
        <v>#VALUE!</v>
      </c>
      <c r="O960">
        <v>8.48</v>
      </c>
      <c r="P960" s="150" t="e">
        <f t="shared" si="175"/>
        <v>#VALUE!</v>
      </c>
      <c r="Q960">
        <v>8.48</v>
      </c>
      <c r="R960" s="150" t="e">
        <f t="shared" si="176"/>
        <v>#VALUE!</v>
      </c>
      <c r="S960">
        <v>8.48</v>
      </c>
      <c r="T960" s="150" t="e">
        <f t="shared" si="177"/>
        <v>#VALUE!</v>
      </c>
      <c r="U960">
        <v>8.48</v>
      </c>
      <c r="V960" s="150" t="e">
        <f t="shared" si="178"/>
        <v>#VALUE!</v>
      </c>
      <c r="W960">
        <v>8.48</v>
      </c>
      <c r="X960" s="153" t="e">
        <f t="shared" si="179"/>
        <v>#VALUE!</v>
      </c>
      <c r="Y960">
        <v>8.48</v>
      </c>
      <c r="Z960" s="150" t="e">
        <f t="shared" si="180"/>
        <v>#VALUE!</v>
      </c>
      <c r="AA960">
        <v>8.48</v>
      </c>
      <c r="AB960" s="150" t="e">
        <f t="shared" si="181"/>
        <v>#VALUE!</v>
      </c>
      <c r="AC960">
        <v>8.48</v>
      </c>
      <c r="AD960" s="150" t="e">
        <f t="shared" si="182"/>
        <v>#VALUE!</v>
      </c>
      <c r="AE960">
        <v>8.48</v>
      </c>
    </row>
    <row r="961" spans="12:31" ht="15" x14ac:dyDescent="0.2">
      <c r="L961" s="150" t="e">
        <f t="shared" si="173"/>
        <v>#VALUE!</v>
      </c>
      <c r="M961">
        <v>8.49</v>
      </c>
      <c r="N961" s="150" t="e">
        <f t="shared" si="174"/>
        <v>#VALUE!</v>
      </c>
      <c r="O961">
        <v>8.49</v>
      </c>
      <c r="P961" s="150" t="e">
        <f t="shared" si="175"/>
        <v>#VALUE!</v>
      </c>
      <c r="Q961">
        <v>8.49</v>
      </c>
      <c r="R961" s="150" t="e">
        <f t="shared" si="176"/>
        <v>#VALUE!</v>
      </c>
      <c r="S961">
        <v>8.49</v>
      </c>
      <c r="T961" s="150" t="e">
        <f t="shared" si="177"/>
        <v>#VALUE!</v>
      </c>
      <c r="U961">
        <v>8.49</v>
      </c>
      <c r="V961" s="150" t="e">
        <f t="shared" si="178"/>
        <v>#VALUE!</v>
      </c>
      <c r="W961">
        <v>8.49</v>
      </c>
      <c r="X961" s="153" t="e">
        <f t="shared" si="179"/>
        <v>#VALUE!</v>
      </c>
      <c r="Y961">
        <v>8.49</v>
      </c>
      <c r="Z961" s="150" t="e">
        <f t="shared" si="180"/>
        <v>#VALUE!</v>
      </c>
      <c r="AA961">
        <v>8.49</v>
      </c>
      <c r="AB961" s="150" t="e">
        <f t="shared" si="181"/>
        <v>#VALUE!</v>
      </c>
      <c r="AC961">
        <v>8.49</v>
      </c>
      <c r="AD961" s="150" t="e">
        <f t="shared" si="182"/>
        <v>#VALUE!</v>
      </c>
      <c r="AE961">
        <v>8.49</v>
      </c>
    </row>
    <row r="962" spans="12:31" ht="15" x14ac:dyDescent="0.2">
      <c r="L962" s="150" t="e">
        <f t="shared" si="173"/>
        <v>#VALUE!</v>
      </c>
      <c r="M962">
        <v>8.5</v>
      </c>
      <c r="N962" s="150" t="e">
        <f t="shared" si="174"/>
        <v>#VALUE!</v>
      </c>
      <c r="O962">
        <v>8.5</v>
      </c>
      <c r="P962" s="150" t="e">
        <f t="shared" si="175"/>
        <v>#VALUE!</v>
      </c>
      <c r="Q962">
        <v>8.5</v>
      </c>
      <c r="R962" s="150" t="e">
        <f t="shared" si="176"/>
        <v>#VALUE!</v>
      </c>
      <c r="S962">
        <v>8.5</v>
      </c>
      <c r="T962" s="150" t="e">
        <f t="shared" si="177"/>
        <v>#VALUE!</v>
      </c>
      <c r="U962">
        <v>8.5</v>
      </c>
      <c r="V962" s="150" t="e">
        <f t="shared" si="178"/>
        <v>#VALUE!</v>
      </c>
      <c r="W962">
        <v>8.5</v>
      </c>
      <c r="X962" s="153" t="e">
        <f t="shared" si="179"/>
        <v>#VALUE!</v>
      </c>
      <c r="Y962">
        <v>8.5</v>
      </c>
      <c r="Z962" s="150" t="e">
        <f t="shared" si="180"/>
        <v>#VALUE!</v>
      </c>
      <c r="AA962">
        <v>8.5</v>
      </c>
      <c r="AB962" s="150" t="e">
        <f t="shared" si="181"/>
        <v>#VALUE!</v>
      </c>
      <c r="AC962">
        <v>8.5</v>
      </c>
      <c r="AD962" s="150" t="e">
        <f t="shared" si="182"/>
        <v>#VALUE!</v>
      </c>
      <c r="AE962">
        <v>8.5</v>
      </c>
    </row>
    <row r="963" spans="12:31" ht="15" x14ac:dyDescent="0.2">
      <c r="L963" s="150" t="e">
        <f t="shared" si="173"/>
        <v>#VALUE!</v>
      </c>
      <c r="M963">
        <v>8.51</v>
      </c>
      <c r="N963" s="150" t="e">
        <f t="shared" si="174"/>
        <v>#VALUE!</v>
      </c>
      <c r="O963">
        <v>8.51</v>
      </c>
      <c r="P963" s="150" t="e">
        <f t="shared" si="175"/>
        <v>#VALUE!</v>
      </c>
      <c r="Q963">
        <v>8.51</v>
      </c>
      <c r="R963" s="150" t="e">
        <f t="shared" si="176"/>
        <v>#VALUE!</v>
      </c>
      <c r="S963">
        <v>8.51</v>
      </c>
      <c r="T963" s="150" t="e">
        <f t="shared" si="177"/>
        <v>#VALUE!</v>
      </c>
      <c r="U963">
        <v>8.51</v>
      </c>
      <c r="V963" s="150" t="e">
        <f t="shared" si="178"/>
        <v>#VALUE!</v>
      </c>
      <c r="W963">
        <v>8.51</v>
      </c>
      <c r="X963" s="153" t="e">
        <f t="shared" si="179"/>
        <v>#VALUE!</v>
      </c>
      <c r="Y963">
        <v>8.51</v>
      </c>
      <c r="Z963" s="150" t="e">
        <f t="shared" si="180"/>
        <v>#VALUE!</v>
      </c>
      <c r="AA963">
        <v>8.51</v>
      </c>
      <c r="AB963" s="150" t="e">
        <f t="shared" si="181"/>
        <v>#VALUE!</v>
      </c>
      <c r="AC963">
        <v>8.51</v>
      </c>
      <c r="AD963" s="150" t="e">
        <f t="shared" si="182"/>
        <v>#VALUE!</v>
      </c>
      <c r="AE963">
        <v>8.51</v>
      </c>
    </row>
    <row r="964" spans="12:31" ht="15" x14ac:dyDescent="0.2">
      <c r="L964" s="150" t="e">
        <f t="shared" si="173"/>
        <v>#VALUE!</v>
      </c>
      <c r="M964">
        <v>8.52</v>
      </c>
      <c r="N964" s="150" t="e">
        <f t="shared" si="174"/>
        <v>#VALUE!</v>
      </c>
      <c r="O964">
        <v>8.52</v>
      </c>
      <c r="P964" s="150" t="e">
        <f t="shared" si="175"/>
        <v>#VALUE!</v>
      </c>
      <c r="Q964">
        <v>8.52</v>
      </c>
      <c r="R964" s="150" t="e">
        <f t="shared" si="176"/>
        <v>#VALUE!</v>
      </c>
      <c r="S964">
        <v>8.52</v>
      </c>
      <c r="T964" s="150" t="e">
        <f t="shared" si="177"/>
        <v>#VALUE!</v>
      </c>
      <c r="U964">
        <v>8.52</v>
      </c>
      <c r="V964" s="150" t="e">
        <f t="shared" si="178"/>
        <v>#VALUE!</v>
      </c>
      <c r="W964">
        <v>8.52</v>
      </c>
      <c r="X964" s="153" t="e">
        <f t="shared" si="179"/>
        <v>#VALUE!</v>
      </c>
      <c r="Y964">
        <v>8.52</v>
      </c>
      <c r="Z964" s="150" t="e">
        <f t="shared" si="180"/>
        <v>#VALUE!</v>
      </c>
      <c r="AA964">
        <v>8.52</v>
      </c>
      <c r="AB964" s="150" t="e">
        <f t="shared" si="181"/>
        <v>#VALUE!</v>
      </c>
      <c r="AC964">
        <v>8.52</v>
      </c>
      <c r="AD964" s="150" t="e">
        <f t="shared" si="182"/>
        <v>#VALUE!</v>
      </c>
      <c r="AE964">
        <v>8.52</v>
      </c>
    </row>
    <row r="965" spans="12:31" ht="15" x14ac:dyDescent="0.2">
      <c r="L965" s="150" t="e">
        <f t="shared" si="173"/>
        <v>#VALUE!</v>
      </c>
      <c r="M965">
        <v>8.5299999999999994</v>
      </c>
      <c r="N965" s="150" t="e">
        <f t="shared" si="174"/>
        <v>#VALUE!</v>
      </c>
      <c r="O965">
        <v>8.5299999999999994</v>
      </c>
      <c r="P965" s="150" t="e">
        <f t="shared" si="175"/>
        <v>#VALUE!</v>
      </c>
      <c r="Q965">
        <v>8.5299999999999994</v>
      </c>
      <c r="R965" s="150" t="e">
        <f t="shared" si="176"/>
        <v>#VALUE!</v>
      </c>
      <c r="S965">
        <v>8.5299999999999994</v>
      </c>
      <c r="T965" s="150" t="e">
        <f t="shared" si="177"/>
        <v>#VALUE!</v>
      </c>
      <c r="U965">
        <v>8.5299999999999994</v>
      </c>
      <c r="V965" s="150" t="e">
        <f t="shared" si="178"/>
        <v>#VALUE!</v>
      </c>
      <c r="W965">
        <v>8.5299999999999994</v>
      </c>
      <c r="X965" s="153" t="e">
        <f t="shared" si="179"/>
        <v>#VALUE!</v>
      </c>
      <c r="Y965">
        <v>8.5299999999999994</v>
      </c>
      <c r="Z965" s="150" t="e">
        <f t="shared" si="180"/>
        <v>#VALUE!</v>
      </c>
      <c r="AA965">
        <v>8.5299999999999994</v>
      </c>
      <c r="AB965" s="150" t="e">
        <f t="shared" si="181"/>
        <v>#VALUE!</v>
      </c>
      <c r="AC965">
        <v>8.5299999999999994</v>
      </c>
      <c r="AD965" s="150" t="e">
        <f t="shared" si="182"/>
        <v>#VALUE!</v>
      </c>
      <c r="AE965">
        <v>8.5299999999999994</v>
      </c>
    </row>
    <row r="966" spans="12:31" ht="15" x14ac:dyDescent="0.2">
      <c r="L966" s="150" t="e">
        <f t="shared" si="173"/>
        <v>#VALUE!</v>
      </c>
      <c r="M966">
        <v>8.5399999999999991</v>
      </c>
      <c r="N966" s="150" t="e">
        <f t="shared" si="174"/>
        <v>#VALUE!</v>
      </c>
      <c r="O966">
        <v>8.5399999999999991</v>
      </c>
      <c r="P966" s="150" t="e">
        <f t="shared" si="175"/>
        <v>#VALUE!</v>
      </c>
      <c r="Q966">
        <v>8.5399999999999991</v>
      </c>
      <c r="R966" s="150" t="e">
        <f t="shared" si="176"/>
        <v>#VALUE!</v>
      </c>
      <c r="S966">
        <v>8.5399999999999991</v>
      </c>
      <c r="T966" s="150" t="e">
        <f t="shared" si="177"/>
        <v>#VALUE!</v>
      </c>
      <c r="U966">
        <v>8.5399999999999991</v>
      </c>
      <c r="V966" s="150" t="e">
        <f t="shared" si="178"/>
        <v>#VALUE!</v>
      </c>
      <c r="W966">
        <v>8.5399999999999991</v>
      </c>
      <c r="X966" s="153" t="e">
        <f t="shared" si="179"/>
        <v>#VALUE!</v>
      </c>
      <c r="Y966">
        <v>8.5399999999999991</v>
      </c>
      <c r="Z966" s="150" t="e">
        <f t="shared" si="180"/>
        <v>#VALUE!</v>
      </c>
      <c r="AA966">
        <v>8.5399999999999991</v>
      </c>
      <c r="AB966" s="150" t="e">
        <f t="shared" si="181"/>
        <v>#VALUE!</v>
      </c>
      <c r="AC966">
        <v>8.5399999999999991</v>
      </c>
      <c r="AD966" s="150" t="e">
        <f t="shared" si="182"/>
        <v>#VALUE!</v>
      </c>
      <c r="AE966">
        <v>8.5399999999999991</v>
      </c>
    </row>
    <row r="967" spans="12:31" ht="15" x14ac:dyDescent="0.2">
      <c r="L967" s="150" t="e">
        <f t="shared" si="173"/>
        <v>#VALUE!</v>
      </c>
      <c r="M967">
        <v>8.5500000000000007</v>
      </c>
      <c r="N967" s="150" t="e">
        <f t="shared" si="174"/>
        <v>#VALUE!</v>
      </c>
      <c r="O967">
        <v>8.5500000000000007</v>
      </c>
      <c r="P967" s="150" t="e">
        <f t="shared" si="175"/>
        <v>#VALUE!</v>
      </c>
      <c r="Q967">
        <v>8.5500000000000007</v>
      </c>
      <c r="R967" s="150" t="e">
        <f t="shared" si="176"/>
        <v>#VALUE!</v>
      </c>
      <c r="S967">
        <v>8.5500000000000007</v>
      </c>
      <c r="T967" s="150" t="e">
        <f t="shared" si="177"/>
        <v>#VALUE!</v>
      </c>
      <c r="U967">
        <v>8.5500000000000007</v>
      </c>
      <c r="V967" s="150" t="e">
        <f t="shared" si="178"/>
        <v>#VALUE!</v>
      </c>
      <c r="W967">
        <v>8.5500000000000007</v>
      </c>
      <c r="X967" s="153" t="e">
        <f t="shared" si="179"/>
        <v>#VALUE!</v>
      </c>
      <c r="Y967">
        <v>8.5500000000000007</v>
      </c>
      <c r="Z967" s="150" t="e">
        <f t="shared" si="180"/>
        <v>#VALUE!</v>
      </c>
      <c r="AA967">
        <v>8.5500000000000007</v>
      </c>
      <c r="AB967" s="150" t="e">
        <f t="shared" si="181"/>
        <v>#VALUE!</v>
      </c>
      <c r="AC967">
        <v>8.5500000000000007</v>
      </c>
      <c r="AD967" s="150" t="e">
        <f t="shared" si="182"/>
        <v>#VALUE!</v>
      </c>
      <c r="AE967">
        <v>8.5500000000000007</v>
      </c>
    </row>
    <row r="968" spans="12:31" ht="15" x14ac:dyDescent="0.2">
      <c r="L968" s="150" t="e">
        <f t="shared" si="173"/>
        <v>#VALUE!</v>
      </c>
      <c r="M968">
        <v>8.56</v>
      </c>
      <c r="N968" s="150" t="e">
        <f t="shared" si="174"/>
        <v>#VALUE!</v>
      </c>
      <c r="O968">
        <v>8.56</v>
      </c>
      <c r="P968" s="150" t="e">
        <f t="shared" si="175"/>
        <v>#VALUE!</v>
      </c>
      <c r="Q968">
        <v>8.56</v>
      </c>
      <c r="R968" s="150" t="e">
        <f t="shared" si="176"/>
        <v>#VALUE!</v>
      </c>
      <c r="S968">
        <v>8.56</v>
      </c>
      <c r="T968" s="150" t="e">
        <f t="shared" si="177"/>
        <v>#VALUE!</v>
      </c>
      <c r="U968">
        <v>8.56</v>
      </c>
      <c r="V968" s="150" t="e">
        <f t="shared" si="178"/>
        <v>#VALUE!</v>
      </c>
      <c r="W968">
        <v>8.56</v>
      </c>
      <c r="X968" s="153" t="e">
        <f t="shared" si="179"/>
        <v>#VALUE!</v>
      </c>
      <c r="Y968">
        <v>8.56</v>
      </c>
      <c r="Z968" s="150" t="e">
        <f t="shared" si="180"/>
        <v>#VALUE!</v>
      </c>
      <c r="AA968">
        <v>8.56</v>
      </c>
      <c r="AB968" s="150" t="e">
        <f t="shared" si="181"/>
        <v>#VALUE!</v>
      </c>
      <c r="AC968">
        <v>8.56</v>
      </c>
      <c r="AD968" s="150" t="e">
        <f t="shared" si="182"/>
        <v>#VALUE!</v>
      </c>
      <c r="AE968">
        <v>8.56</v>
      </c>
    </row>
    <row r="969" spans="12:31" ht="15" x14ac:dyDescent="0.2">
      <c r="L969" s="150" t="e">
        <f t="shared" si="173"/>
        <v>#VALUE!</v>
      </c>
      <c r="M969">
        <v>8.57</v>
      </c>
      <c r="N969" s="150" t="e">
        <f t="shared" si="174"/>
        <v>#VALUE!</v>
      </c>
      <c r="O969">
        <v>8.57</v>
      </c>
      <c r="P969" s="150" t="e">
        <f t="shared" si="175"/>
        <v>#VALUE!</v>
      </c>
      <c r="Q969">
        <v>8.57</v>
      </c>
      <c r="R969" s="150" t="e">
        <f t="shared" si="176"/>
        <v>#VALUE!</v>
      </c>
      <c r="S969">
        <v>8.57</v>
      </c>
      <c r="T969" s="150" t="e">
        <f t="shared" si="177"/>
        <v>#VALUE!</v>
      </c>
      <c r="U969">
        <v>8.57</v>
      </c>
      <c r="V969" s="150" t="e">
        <f t="shared" si="178"/>
        <v>#VALUE!</v>
      </c>
      <c r="W969">
        <v>8.57</v>
      </c>
      <c r="X969" s="153" t="e">
        <f t="shared" si="179"/>
        <v>#VALUE!</v>
      </c>
      <c r="Y969">
        <v>8.57</v>
      </c>
      <c r="Z969" s="150" t="e">
        <f t="shared" si="180"/>
        <v>#VALUE!</v>
      </c>
      <c r="AA969">
        <v>8.57</v>
      </c>
      <c r="AB969" s="150" t="e">
        <f t="shared" si="181"/>
        <v>#VALUE!</v>
      </c>
      <c r="AC969">
        <v>8.57</v>
      </c>
      <c r="AD969" s="150" t="e">
        <f t="shared" si="182"/>
        <v>#VALUE!</v>
      </c>
      <c r="AE969">
        <v>8.57</v>
      </c>
    </row>
    <row r="970" spans="12:31" ht="15" x14ac:dyDescent="0.2">
      <c r="L970" s="150" t="e">
        <f t="shared" si="173"/>
        <v>#VALUE!</v>
      </c>
      <c r="M970">
        <v>8.58</v>
      </c>
      <c r="N970" s="150" t="e">
        <f t="shared" si="174"/>
        <v>#VALUE!</v>
      </c>
      <c r="O970">
        <v>8.58</v>
      </c>
      <c r="P970" s="150" t="e">
        <f t="shared" si="175"/>
        <v>#VALUE!</v>
      </c>
      <c r="Q970">
        <v>8.58</v>
      </c>
      <c r="R970" s="150" t="e">
        <f t="shared" si="176"/>
        <v>#VALUE!</v>
      </c>
      <c r="S970">
        <v>8.58</v>
      </c>
      <c r="T970" s="150" t="e">
        <f t="shared" si="177"/>
        <v>#VALUE!</v>
      </c>
      <c r="U970">
        <v>8.58</v>
      </c>
      <c r="V970" s="150" t="e">
        <f t="shared" si="178"/>
        <v>#VALUE!</v>
      </c>
      <c r="W970">
        <v>8.58</v>
      </c>
      <c r="X970" s="153" t="e">
        <f t="shared" si="179"/>
        <v>#VALUE!</v>
      </c>
      <c r="Y970">
        <v>8.58</v>
      </c>
      <c r="Z970" s="150" t="e">
        <f t="shared" si="180"/>
        <v>#VALUE!</v>
      </c>
      <c r="AA970">
        <v>8.58</v>
      </c>
      <c r="AB970" s="150" t="e">
        <f t="shared" si="181"/>
        <v>#VALUE!</v>
      </c>
      <c r="AC970">
        <v>8.58</v>
      </c>
      <c r="AD970" s="150" t="e">
        <f t="shared" si="182"/>
        <v>#VALUE!</v>
      </c>
      <c r="AE970">
        <v>8.58</v>
      </c>
    </row>
    <row r="971" spans="12:31" ht="15" x14ac:dyDescent="0.2">
      <c r="L971" s="150" t="e">
        <f t="shared" si="173"/>
        <v>#VALUE!</v>
      </c>
      <c r="M971">
        <v>8.59</v>
      </c>
      <c r="N971" s="150" t="e">
        <f t="shared" si="174"/>
        <v>#VALUE!</v>
      </c>
      <c r="O971">
        <v>8.59</v>
      </c>
      <c r="P971" s="150" t="e">
        <f t="shared" si="175"/>
        <v>#VALUE!</v>
      </c>
      <c r="Q971">
        <v>8.59</v>
      </c>
      <c r="R971" s="150" t="e">
        <f t="shared" si="176"/>
        <v>#VALUE!</v>
      </c>
      <c r="S971">
        <v>8.59</v>
      </c>
      <c r="T971" s="150" t="e">
        <f t="shared" si="177"/>
        <v>#VALUE!</v>
      </c>
      <c r="U971">
        <v>8.59</v>
      </c>
      <c r="V971" s="150" t="e">
        <f t="shared" si="178"/>
        <v>#VALUE!</v>
      </c>
      <c r="W971">
        <v>8.59</v>
      </c>
      <c r="X971" s="153" t="e">
        <f t="shared" si="179"/>
        <v>#VALUE!</v>
      </c>
      <c r="Y971">
        <v>8.59</v>
      </c>
      <c r="Z971" s="150" t="e">
        <f t="shared" si="180"/>
        <v>#VALUE!</v>
      </c>
      <c r="AA971">
        <v>8.59</v>
      </c>
      <c r="AB971" s="150" t="e">
        <f t="shared" si="181"/>
        <v>#VALUE!</v>
      </c>
      <c r="AC971">
        <v>8.59</v>
      </c>
      <c r="AD971" s="150" t="e">
        <f t="shared" si="182"/>
        <v>#VALUE!</v>
      </c>
      <c r="AE971">
        <v>8.59</v>
      </c>
    </row>
    <row r="972" spans="12:31" ht="15" x14ac:dyDescent="0.2">
      <c r="L972" s="150" t="e">
        <f t="shared" si="173"/>
        <v>#VALUE!</v>
      </c>
      <c r="M972">
        <v>8.6</v>
      </c>
      <c r="N972" s="150" t="e">
        <f t="shared" si="174"/>
        <v>#VALUE!</v>
      </c>
      <c r="O972">
        <v>8.6</v>
      </c>
      <c r="P972" s="150" t="e">
        <f t="shared" si="175"/>
        <v>#VALUE!</v>
      </c>
      <c r="Q972">
        <v>8.6</v>
      </c>
      <c r="R972" s="150" t="e">
        <f t="shared" si="176"/>
        <v>#VALUE!</v>
      </c>
      <c r="S972">
        <v>8.6</v>
      </c>
      <c r="T972" s="150" t="e">
        <f t="shared" si="177"/>
        <v>#VALUE!</v>
      </c>
      <c r="U972">
        <v>8.6</v>
      </c>
      <c r="V972" s="150" t="e">
        <f t="shared" si="178"/>
        <v>#VALUE!</v>
      </c>
      <c r="W972">
        <v>8.6</v>
      </c>
      <c r="X972" s="153" t="e">
        <f t="shared" si="179"/>
        <v>#VALUE!</v>
      </c>
      <c r="Y972">
        <v>8.6</v>
      </c>
      <c r="Z972" s="150" t="e">
        <f t="shared" si="180"/>
        <v>#VALUE!</v>
      </c>
      <c r="AA972">
        <v>8.6</v>
      </c>
      <c r="AB972" s="150" t="e">
        <f t="shared" si="181"/>
        <v>#VALUE!</v>
      </c>
      <c r="AC972">
        <v>8.6</v>
      </c>
      <c r="AD972" s="150" t="e">
        <f t="shared" si="182"/>
        <v>#VALUE!</v>
      </c>
      <c r="AE972">
        <v>8.6</v>
      </c>
    </row>
    <row r="973" spans="12:31" ht="15" x14ac:dyDescent="0.2">
      <c r="L973" s="150" t="e">
        <f t="shared" si="173"/>
        <v>#VALUE!</v>
      </c>
      <c r="M973">
        <v>8.61</v>
      </c>
      <c r="N973" s="150" t="e">
        <f t="shared" si="174"/>
        <v>#VALUE!</v>
      </c>
      <c r="O973">
        <v>8.61</v>
      </c>
      <c r="P973" s="150" t="e">
        <f t="shared" si="175"/>
        <v>#VALUE!</v>
      </c>
      <c r="Q973">
        <v>8.61</v>
      </c>
      <c r="R973" s="150" t="e">
        <f t="shared" si="176"/>
        <v>#VALUE!</v>
      </c>
      <c r="S973">
        <v>8.61</v>
      </c>
      <c r="T973" s="150" t="e">
        <f t="shared" si="177"/>
        <v>#VALUE!</v>
      </c>
      <c r="U973">
        <v>8.61</v>
      </c>
      <c r="V973" s="150" t="e">
        <f t="shared" si="178"/>
        <v>#VALUE!</v>
      </c>
      <c r="W973">
        <v>8.61</v>
      </c>
      <c r="X973" s="153" t="e">
        <f t="shared" si="179"/>
        <v>#VALUE!</v>
      </c>
      <c r="Y973">
        <v>8.61</v>
      </c>
      <c r="Z973" s="150" t="e">
        <f t="shared" si="180"/>
        <v>#VALUE!</v>
      </c>
      <c r="AA973">
        <v>8.61</v>
      </c>
      <c r="AB973" s="150" t="e">
        <f t="shared" si="181"/>
        <v>#VALUE!</v>
      </c>
      <c r="AC973">
        <v>8.61</v>
      </c>
      <c r="AD973" s="150" t="e">
        <f t="shared" si="182"/>
        <v>#VALUE!</v>
      </c>
      <c r="AE973">
        <v>8.61</v>
      </c>
    </row>
    <row r="974" spans="12:31" ht="15" x14ac:dyDescent="0.2">
      <c r="L974" s="150" t="e">
        <f t="shared" si="173"/>
        <v>#VALUE!</v>
      </c>
      <c r="M974">
        <v>8.6199999999999992</v>
      </c>
      <c r="N974" s="150" t="e">
        <f t="shared" si="174"/>
        <v>#VALUE!</v>
      </c>
      <c r="O974">
        <v>8.6199999999999992</v>
      </c>
      <c r="P974" s="150" t="e">
        <f t="shared" si="175"/>
        <v>#VALUE!</v>
      </c>
      <c r="Q974">
        <v>8.6199999999999992</v>
      </c>
      <c r="R974" s="150" t="e">
        <f t="shared" si="176"/>
        <v>#VALUE!</v>
      </c>
      <c r="S974">
        <v>8.6199999999999992</v>
      </c>
      <c r="T974" s="150" t="e">
        <f t="shared" si="177"/>
        <v>#VALUE!</v>
      </c>
      <c r="U974">
        <v>8.6199999999999992</v>
      </c>
      <c r="V974" s="150" t="e">
        <f t="shared" si="178"/>
        <v>#VALUE!</v>
      </c>
      <c r="W974">
        <v>8.6199999999999992</v>
      </c>
      <c r="X974" s="153" t="e">
        <f t="shared" si="179"/>
        <v>#VALUE!</v>
      </c>
      <c r="Y974">
        <v>8.6199999999999992</v>
      </c>
      <c r="Z974" s="150" t="e">
        <f t="shared" si="180"/>
        <v>#VALUE!</v>
      </c>
      <c r="AA974">
        <v>8.6199999999999992</v>
      </c>
      <c r="AB974" s="150" t="e">
        <f t="shared" si="181"/>
        <v>#VALUE!</v>
      </c>
      <c r="AC974">
        <v>8.6199999999999992</v>
      </c>
      <c r="AD974" s="150" t="e">
        <f t="shared" si="182"/>
        <v>#VALUE!</v>
      </c>
      <c r="AE974">
        <v>8.6199999999999992</v>
      </c>
    </row>
    <row r="975" spans="12:31" ht="15" x14ac:dyDescent="0.2">
      <c r="L975" s="150" t="e">
        <f t="shared" si="173"/>
        <v>#VALUE!</v>
      </c>
      <c r="M975">
        <v>8.6300000000000008</v>
      </c>
      <c r="N975" s="150" t="e">
        <f t="shared" si="174"/>
        <v>#VALUE!</v>
      </c>
      <c r="O975">
        <v>8.6300000000000008</v>
      </c>
      <c r="P975" s="150" t="e">
        <f t="shared" si="175"/>
        <v>#VALUE!</v>
      </c>
      <c r="Q975">
        <v>8.6300000000000008</v>
      </c>
      <c r="R975" s="150" t="e">
        <f t="shared" si="176"/>
        <v>#VALUE!</v>
      </c>
      <c r="S975">
        <v>8.6300000000000008</v>
      </c>
      <c r="T975" s="150" t="e">
        <f t="shared" si="177"/>
        <v>#VALUE!</v>
      </c>
      <c r="U975">
        <v>8.6300000000000008</v>
      </c>
      <c r="V975" s="150" t="e">
        <f t="shared" si="178"/>
        <v>#VALUE!</v>
      </c>
      <c r="W975">
        <v>8.6300000000000008</v>
      </c>
      <c r="X975" s="153" t="e">
        <f t="shared" si="179"/>
        <v>#VALUE!</v>
      </c>
      <c r="Y975">
        <v>8.6300000000000008</v>
      </c>
      <c r="Z975" s="150" t="e">
        <f t="shared" si="180"/>
        <v>#VALUE!</v>
      </c>
      <c r="AA975">
        <v>8.6300000000000008</v>
      </c>
      <c r="AB975" s="150" t="e">
        <f t="shared" si="181"/>
        <v>#VALUE!</v>
      </c>
      <c r="AC975">
        <v>8.6300000000000008</v>
      </c>
      <c r="AD975" s="150" t="e">
        <f t="shared" si="182"/>
        <v>#VALUE!</v>
      </c>
      <c r="AE975">
        <v>8.6300000000000008</v>
      </c>
    </row>
    <row r="976" spans="12:31" ht="15" x14ac:dyDescent="0.2">
      <c r="L976" s="150" t="e">
        <f t="shared" si="173"/>
        <v>#VALUE!</v>
      </c>
      <c r="M976">
        <v>8.64</v>
      </c>
      <c r="N976" s="150" t="e">
        <f t="shared" si="174"/>
        <v>#VALUE!</v>
      </c>
      <c r="O976">
        <v>8.64</v>
      </c>
      <c r="P976" s="150" t="e">
        <f t="shared" si="175"/>
        <v>#VALUE!</v>
      </c>
      <c r="Q976">
        <v>8.64</v>
      </c>
      <c r="R976" s="150" t="e">
        <f t="shared" si="176"/>
        <v>#VALUE!</v>
      </c>
      <c r="S976">
        <v>8.64</v>
      </c>
      <c r="T976" s="150" t="e">
        <f t="shared" si="177"/>
        <v>#VALUE!</v>
      </c>
      <c r="U976">
        <v>8.64</v>
      </c>
      <c r="V976" s="150" t="e">
        <f t="shared" si="178"/>
        <v>#VALUE!</v>
      </c>
      <c r="W976">
        <v>8.64</v>
      </c>
      <c r="X976" s="153" t="e">
        <f t="shared" si="179"/>
        <v>#VALUE!</v>
      </c>
      <c r="Y976">
        <v>8.64</v>
      </c>
      <c r="Z976" s="150" t="e">
        <f t="shared" si="180"/>
        <v>#VALUE!</v>
      </c>
      <c r="AA976">
        <v>8.64</v>
      </c>
      <c r="AB976" s="150" t="e">
        <f t="shared" si="181"/>
        <v>#VALUE!</v>
      </c>
      <c r="AC976">
        <v>8.64</v>
      </c>
      <c r="AD976" s="150" t="e">
        <f t="shared" si="182"/>
        <v>#VALUE!</v>
      </c>
      <c r="AE976">
        <v>8.64</v>
      </c>
    </row>
    <row r="977" spans="12:31" ht="15" x14ac:dyDescent="0.2">
      <c r="L977" s="150" t="e">
        <f t="shared" si="173"/>
        <v>#VALUE!</v>
      </c>
      <c r="M977">
        <v>8.65</v>
      </c>
      <c r="N977" s="150" t="e">
        <f t="shared" si="174"/>
        <v>#VALUE!</v>
      </c>
      <c r="O977">
        <v>8.65</v>
      </c>
      <c r="P977" s="150" t="e">
        <f t="shared" si="175"/>
        <v>#VALUE!</v>
      </c>
      <c r="Q977">
        <v>8.65</v>
      </c>
      <c r="R977" s="150" t="e">
        <f t="shared" si="176"/>
        <v>#VALUE!</v>
      </c>
      <c r="S977">
        <v>8.65</v>
      </c>
      <c r="T977" s="150" t="e">
        <f t="shared" si="177"/>
        <v>#VALUE!</v>
      </c>
      <c r="U977">
        <v>8.65</v>
      </c>
      <c r="V977" s="150" t="e">
        <f t="shared" si="178"/>
        <v>#VALUE!</v>
      </c>
      <c r="W977">
        <v>8.65</v>
      </c>
      <c r="X977" s="153" t="e">
        <f t="shared" si="179"/>
        <v>#VALUE!</v>
      </c>
      <c r="Y977">
        <v>8.65</v>
      </c>
      <c r="Z977" s="150" t="e">
        <f t="shared" si="180"/>
        <v>#VALUE!</v>
      </c>
      <c r="AA977">
        <v>8.65</v>
      </c>
      <c r="AB977" s="150" t="e">
        <f t="shared" si="181"/>
        <v>#VALUE!</v>
      </c>
      <c r="AC977">
        <v>8.65</v>
      </c>
      <c r="AD977" s="150" t="e">
        <f t="shared" si="182"/>
        <v>#VALUE!</v>
      </c>
      <c r="AE977">
        <v>8.65</v>
      </c>
    </row>
    <row r="978" spans="12:31" ht="15" x14ac:dyDescent="0.2">
      <c r="L978" s="150" t="e">
        <f t="shared" si="173"/>
        <v>#VALUE!</v>
      </c>
      <c r="M978">
        <v>8.66</v>
      </c>
      <c r="N978" s="150" t="e">
        <f t="shared" si="174"/>
        <v>#VALUE!</v>
      </c>
      <c r="O978">
        <v>8.66</v>
      </c>
      <c r="P978" s="150" t="e">
        <f t="shared" si="175"/>
        <v>#VALUE!</v>
      </c>
      <c r="Q978">
        <v>8.66</v>
      </c>
      <c r="R978" s="150" t="e">
        <f t="shared" si="176"/>
        <v>#VALUE!</v>
      </c>
      <c r="S978">
        <v>8.66</v>
      </c>
      <c r="T978" s="150" t="e">
        <f t="shared" si="177"/>
        <v>#VALUE!</v>
      </c>
      <c r="U978">
        <v>8.66</v>
      </c>
      <c r="V978" s="150" t="e">
        <f t="shared" si="178"/>
        <v>#VALUE!</v>
      </c>
      <c r="W978">
        <v>8.66</v>
      </c>
      <c r="X978" s="153" t="e">
        <f t="shared" si="179"/>
        <v>#VALUE!</v>
      </c>
      <c r="Y978">
        <v>8.66</v>
      </c>
      <c r="Z978" s="150" t="e">
        <f t="shared" si="180"/>
        <v>#VALUE!</v>
      </c>
      <c r="AA978">
        <v>8.66</v>
      </c>
      <c r="AB978" s="150" t="e">
        <f t="shared" si="181"/>
        <v>#VALUE!</v>
      </c>
      <c r="AC978">
        <v>8.66</v>
      </c>
      <c r="AD978" s="150" t="e">
        <f t="shared" si="182"/>
        <v>#VALUE!</v>
      </c>
      <c r="AE978">
        <v>8.66</v>
      </c>
    </row>
    <row r="979" spans="12:31" ht="15" x14ac:dyDescent="0.2">
      <c r="L979" s="150" t="e">
        <f t="shared" si="173"/>
        <v>#VALUE!</v>
      </c>
      <c r="M979">
        <v>8.67</v>
      </c>
      <c r="N979" s="150" t="e">
        <f t="shared" si="174"/>
        <v>#VALUE!</v>
      </c>
      <c r="O979">
        <v>8.67</v>
      </c>
      <c r="P979" s="150" t="e">
        <f t="shared" si="175"/>
        <v>#VALUE!</v>
      </c>
      <c r="Q979">
        <v>8.67</v>
      </c>
      <c r="R979" s="150" t="e">
        <f t="shared" si="176"/>
        <v>#VALUE!</v>
      </c>
      <c r="S979">
        <v>8.67</v>
      </c>
      <c r="T979" s="150" t="e">
        <f t="shared" si="177"/>
        <v>#VALUE!</v>
      </c>
      <c r="U979">
        <v>8.67</v>
      </c>
      <c r="V979" s="150" t="e">
        <f t="shared" si="178"/>
        <v>#VALUE!</v>
      </c>
      <c r="W979">
        <v>8.67</v>
      </c>
      <c r="X979" s="153" t="e">
        <f t="shared" si="179"/>
        <v>#VALUE!</v>
      </c>
      <c r="Y979">
        <v>8.67</v>
      </c>
      <c r="Z979" s="150" t="e">
        <f t="shared" si="180"/>
        <v>#VALUE!</v>
      </c>
      <c r="AA979">
        <v>8.67</v>
      </c>
      <c r="AB979" s="150" t="e">
        <f t="shared" si="181"/>
        <v>#VALUE!</v>
      </c>
      <c r="AC979">
        <v>8.67</v>
      </c>
      <c r="AD979" s="150" t="e">
        <f t="shared" si="182"/>
        <v>#VALUE!</v>
      </c>
      <c r="AE979">
        <v>8.67</v>
      </c>
    </row>
    <row r="980" spans="12:31" ht="15" x14ac:dyDescent="0.2">
      <c r="L980" s="150" t="e">
        <f t="shared" si="173"/>
        <v>#VALUE!</v>
      </c>
      <c r="M980">
        <v>8.68</v>
      </c>
      <c r="N980" s="150" t="e">
        <f t="shared" si="174"/>
        <v>#VALUE!</v>
      </c>
      <c r="O980">
        <v>8.68</v>
      </c>
      <c r="P980" s="150" t="e">
        <f t="shared" si="175"/>
        <v>#VALUE!</v>
      </c>
      <c r="Q980">
        <v>8.68</v>
      </c>
      <c r="R980" s="150" t="e">
        <f t="shared" si="176"/>
        <v>#VALUE!</v>
      </c>
      <c r="S980">
        <v>8.68</v>
      </c>
      <c r="T980" s="150" t="e">
        <f t="shared" si="177"/>
        <v>#VALUE!</v>
      </c>
      <c r="U980">
        <v>8.68</v>
      </c>
      <c r="V980" s="150" t="e">
        <f t="shared" si="178"/>
        <v>#VALUE!</v>
      </c>
      <c r="W980">
        <v>8.68</v>
      </c>
      <c r="X980" s="153" t="e">
        <f t="shared" si="179"/>
        <v>#VALUE!</v>
      </c>
      <c r="Y980">
        <v>8.68</v>
      </c>
      <c r="Z980" s="150" t="e">
        <f t="shared" si="180"/>
        <v>#VALUE!</v>
      </c>
      <c r="AA980">
        <v>8.68</v>
      </c>
      <c r="AB980" s="150" t="e">
        <f t="shared" si="181"/>
        <v>#VALUE!</v>
      </c>
      <c r="AC980">
        <v>8.68</v>
      </c>
      <c r="AD980" s="150" t="e">
        <f t="shared" si="182"/>
        <v>#VALUE!</v>
      </c>
      <c r="AE980">
        <v>8.68</v>
      </c>
    </row>
    <row r="981" spans="12:31" ht="15" x14ac:dyDescent="0.2">
      <c r="L981" s="150" t="e">
        <f t="shared" si="173"/>
        <v>#VALUE!</v>
      </c>
      <c r="M981">
        <v>8.69</v>
      </c>
      <c r="N981" s="150" t="e">
        <f t="shared" si="174"/>
        <v>#VALUE!</v>
      </c>
      <c r="O981">
        <v>8.69</v>
      </c>
      <c r="P981" s="150" t="e">
        <f t="shared" si="175"/>
        <v>#VALUE!</v>
      </c>
      <c r="Q981">
        <v>8.69</v>
      </c>
      <c r="R981" s="150" t="e">
        <f t="shared" si="176"/>
        <v>#VALUE!</v>
      </c>
      <c r="S981">
        <v>8.69</v>
      </c>
      <c r="T981" s="150" t="e">
        <f t="shared" si="177"/>
        <v>#VALUE!</v>
      </c>
      <c r="U981">
        <v>8.69</v>
      </c>
      <c r="V981" s="150" t="e">
        <f t="shared" si="178"/>
        <v>#VALUE!</v>
      </c>
      <c r="W981">
        <v>8.69</v>
      </c>
      <c r="X981" s="153" t="e">
        <f t="shared" si="179"/>
        <v>#VALUE!</v>
      </c>
      <c r="Y981">
        <v>8.69</v>
      </c>
      <c r="Z981" s="150" t="e">
        <f t="shared" si="180"/>
        <v>#VALUE!</v>
      </c>
      <c r="AA981">
        <v>8.69</v>
      </c>
      <c r="AB981" s="150" t="e">
        <f t="shared" si="181"/>
        <v>#VALUE!</v>
      </c>
      <c r="AC981">
        <v>8.69</v>
      </c>
      <c r="AD981" s="150" t="e">
        <f t="shared" si="182"/>
        <v>#VALUE!</v>
      </c>
      <c r="AE981">
        <v>8.69</v>
      </c>
    </row>
    <row r="982" spans="12:31" ht="15" x14ac:dyDescent="0.2">
      <c r="L982" s="150" t="e">
        <f t="shared" si="173"/>
        <v>#VALUE!</v>
      </c>
      <c r="M982">
        <v>8.6999999999999993</v>
      </c>
      <c r="N982" s="150" t="e">
        <f t="shared" si="174"/>
        <v>#VALUE!</v>
      </c>
      <c r="O982">
        <v>8.6999999999999993</v>
      </c>
      <c r="P982" s="150" t="e">
        <f t="shared" si="175"/>
        <v>#VALUE!</v>
      </c>
      <c r="Q982">
        <v>8.6999999999999993</v>
      </c>
      <c r="R982" s="150" t="e">
        <f t="shared" si="176"/>
        <v>#VALUE!</v>
      </c>
      <c r="S982">
        <v>8.6999999999999993</v>
      </c>
      <c r="T982" s="150" t="e">
        <f t="shared" si="177"/>
        <v>#VALUE!</v>
      </c>
      <c r="U982">
        <v>8.6999999999999993</v>
      </c>
      <c r="V982" s="150" t="e">
        <f t="shared" si="178"/>
        <v>#VALUE!</v>
      </c>
      <c r="W982">
        <v>8.6999999999999993</v>
      </c>
      <c r="X982" s="153" t="e">
        <f t="shared" si="179"/>
        <v>#VALUE!</v>
      </c>
      <c r="Y982">
        <v>8.6999999999999993</v>
      </c>
      <c r="Z982" s="150" t="e">
        <f t="shared" si="180"/>
        <v>#VALUE!</v>
      </c>
      <c r="AA982">
        <v>8.6999999999999993</v>
      </c>
      <c r="AB982" s="150" t="e">
        <f t="shared" si="181"/>
        <v>#VALUE!</v>
      </c>
      <c r="AC982">
        <v>8.6999999999999993</v>
      </c>
      <c r="AD982" s="150" t="e">
        <f t="shared" si="182"/>
        <v>#VALUE!</v>
      </c>
      <c r="AE982">
        <v>8.6999999999999993</v>
      </c>
    </row>
    <row r="983" spans="12:31" ht="15" x14ac:dyDescent="0.2">
      <c r="L983" s="150" t="e">
        <f t="shared" si="173"/>
        <v>#VALUE!</v>
      </c>
      <c r="M983">
        <v>8.7100000000000009</v>
      </c>
      <c r="N983" s="150" t="e">
        <f t="shared" si="174"/>
        <v>#VALUE!</v>
      </c>
      <c r="O983">
        <v>8.7100000000000009</v>
      </c>
      <c r="P983" s="150" t="e">
        <f t="shared" si="175"/>
        <v>#VALUE!</v>
      </c>
      <c r="Q983">
        <v>8.7100000000000009</v>
      </c>
      <c r="R983" s="150" t="e">
        <f t="shared" si="176"/>
        <v>#VALUE!</v>
      </c>
      <c r="S983">
        <v>8.7100000000000009</v>
      </c>
      <c r="T983" s="150" t="e">
        <f t="shared" si="177"/>
        <v>#VALUE!</v>
      </c>
      <c r="U983">
        <v>8.7100000000000009</v>
      </c>
      <c r="V983" s="150" t="e">
        <f t="shared" si="178"/>
        <v>#VALUE!</v>
      </c>
      <c r="W983">
        <v>8.7100000000000009</v>
      </c>
      <c r="X983" s="153" t="e">
        <f t="shared" si="179"/>
        <v>#VALUE!</v>
      </c>
      <c r="Y983">
        <v>8.7100000000000009</v>
      </c>
      <c r="Z983" s="150" t="e">
        <f t="shared" si="180"/>
        <v>#VALUE!</v>
      </c>
      <c r="AA983">
        <v>8.7100000000000009</v>
      </c>
      <c r="AB983" s="150" t="e">
        <f t="shared" si="181"/>
        <v>#VALUE!</v>
      </c>
      <c r="AC983">
        <v>8.7100000000000009</v>
      </c>
      <c r="AD983" s="150" t="e">
        <f t="shared" si="182"/>
        <v>#VALUE!</v>
      </c>
      <c r="AE983">
        <v>8.7100000000000009</v>
      </c>
    </row>
    <row r="984" spans="12:31" ht="15" x14ac:dyDescent="0.2">
      <c r="L984" s="150" t="e">
        <f t="shared" si="173"/>
        <v>#VALUE!</v>
      </c>
      <c r="M984">
        <v>8.7200000000000006</v>
      </c>
      <c r="N984" s="150" t="e">
        <f t="shared" si="174"/>
        <v>#VALUE!</v>
      </c>
      <c r="O984">
        <v>8.7200000000000006</v>
      </c>
      <c r="P984" s="150" t="e">
        <f t="shared" si="175"/>
        <v>#VALUE!</v>
      </c>
      <c r="Q984">
        <v>8.7200000000000006</v>
      </c>
      <c r="R984" s="150" t="e">
        <f t="shared" si="176"/>
        <v>#VALUE!</v>
      </c>
      <c r="S984">
        <v>8.7200000000000006</v>
      </c>
      <c r="T984" s="150" t="e">
        <f t="shared" si="177"/>
        <v>#VALUE!</v>
      </c>
      <c r="U984">
        <v>8.7200000000000006</v>
      </c>
      <c r="V984" s="150" t="e">
        <f t="shared" si="178"/>
        <v>#VALUE!</v>
      </c>
      <c r="W984">
        <v>8.7200000000000006</v>
      </c>
      <c r="X984" s="153" t="e">
        <f t="shared" si="179"/>
        <v>#VALUE!</v>
      </c>
      <c r="Y984">
        <v>8.7200000000000006</v>
      </c>
      <c r="Z984" s="150" t="e">
        <f t="shared" si="180"/>
        <v>#VALUE!</v>
      </c>
      <c r="AA984">
        <v>8.7200000000000006</v>
      </c>
      <c r="AB984" s="150" t="e">
        <f t="shared" si="181"/>
        <v>#VALUE!</v>
      </c>
      <c r="AC984">
        <v>8.7200000000000006</v>
      </c>
      <c r="AD984" s="150" t="e">
        <f t="shared" si="182"/>
        <v>#VALUE!</v>
      </c>
      <c r="AE984">
        <v>8.7200000000000006</v>
      </c>
    </row>
    <row r="985" spans="12:31" ht="15" x14ac:dyDescent="0.2">
      <c r="L985" s="150" t="e">
        <f t="shared" si="173"/>
        <v>#VALUE!</v>
      </c>
      <c r="M985">
        <v>8.73</v>
      </c>
      <c r="N985" s="150" t="e">
        <f t="shared" si="174"/>
        <v>#VALUE!</v>
      </c>
      <c r="O985">
        <v>8.73</v>
      </c>
      <c r="P985" s="150" t="e">
        <f t="shared" si="175"/>
        <v>#VALUE!</v>
      </c>
      <c r="Q985">
        <v>8.73</v>
      </c>
      <c r="R985" s="150" t="e">
        <f t="shared" si="176"/>
        <v>#VALUE!</v>
      </c>
      <c r="S985">
        <v>8.73</v>
      </c>
      <c r="T985" s="150" t="e">
        <f t="shared" si="177"/>
        <v>#VALUE!</v>
      </c>
      <c r="U985">
        <v>8.73</v>
      </c>
      <c r="V985" s="150" t="e">
        <f t="shared" si="178"/>
        <v>#VALUE!</v>
      </c>
      <c r="W985">
        <v>8.73</v>
      </c>
      <c r="X985" s="153" t="e">
        <f t="shared" si="179"/>
        <v>#VALUE!</v>
      </c>
      <c r="Y985">
        <v>8.73</v>
      </c>
      <c r="Z985" s="150" t="e">
        <f t="shared" si="180"/>
        <v>#VALUE!</v>
      </c>
      <c r="AA985">
        <v>8.73</v>
      </c>
      <c r="AB985" s="150" t="e">
        <f t="shared" si="181"/>
        <v>#VALUE!</v>
      </c>
      <c r="AC985">
        <v>8.73</v>
      </c>
      <c r="AD985" s="150" t="e">
        <f t="shared" si="182"/>
        <v>#VALUE!</v>
      </c>
      <c r="AE985">
        <v>8.73</v>
      </c>
    </row>
    <row r="986" spans="12:31" ht="15" x14ac:dyDescent="0.2">
      <c r="L986" s="150" t="e">
        <f t="shared" si="173"/>
        <v>#VALUE!</v>
      </c>
      <c r="M986">
        <v>8.74</v>
      </c>
      <c r="N986" s="150" t="e">
        <f t="shared" si="174"/>
        <v>#VALUE!</v>
      </c>
      <c r="O986">
        <v>8.74</v>
      </c>
      <c r="P986" s="150" t="e">
        <f t="shared" si="175"/>
        <v>#VALUE!</v>
      </c>
      <c r="Q986">
        <v>8.74</v>
      </c>
      <c r="R986" s="150" t="e">
        <f t="shared" si="176"/>
        <v>#VALUE!</v>
      </c>
      <c r="S986">
        <v>8.74</v>
      </c>
      <c r="T986" s="150" t="e">
        <f t="shared" si="177"/>
        <v>#VALUE!</v>
      </c>
      <c r="U986">
        <v>8.74</v>
      </c>
      <c r="V986" s="150" t="e">
        <f t="shared" si="178"/>
        <v>#VALUE!</v>
      </c>
      <c r="W986">
        <v>8.74</v>
      </c>
      <c r="X986" s="153" t="e">
        <f t="shared" si="179"/>
        <v>#VALUE!</v>
      </c>
      <c r="Y986">
        <v>8.74</v>
      </c>
      <c r="Z986" s="150" t="e">
        <f t="shared" si="180"/>
        <v>#VALUE!</v>
      </c>
      <c r="AA986">
        <v>8.74</v>
      </c>
      <c r="AB986" s="150" t="e">
        <f t="shared" si="181"/>
        <v>#VALUE!</v>
      </c>
      <c r="AC986">
        <v>8.74</v>
      </c>
      <c r="AD986" s="150" t="e">
        <f t="shared" si="182"/>
        <v>#VALUE!</v>
      </c>
      <c r="AE986">
        <v>8.74</v>
      </c>
    </row>
    <row r="987" spans="12:31" ht="15" x14ac:dyDescent="0.2">
      <c r="L987" s="150" t="e">
        <f t="shared" si="173"/>
        <v>#VALUE!</v>
      </c>
      <c r="M987">
        <v>8.75</v>
      </c>
      <c r="N987" s="150" t="e">
        <f t="shared" si="174"/>
        <v>#VALUE!</v>
      </c>
      <c r="O987">
        <v>8.75</v>
      </c>
      <c r="P987" s="150" t="e">
        <f t="shared" si="175"/>
        <v>#VALUE!</v>
      </c>
      <c r="Q987">
        <v>8.75</v>
      </c>
      <c r="R987" s="150" t="e">
        <f t="shared" si="176"/>
        <v>#VALUE!</v>
      </c>
      <c r="S987">
        <v>8.75</v>
      </c>
      <c r="T987" s="150" t="e">
        <f t="shared" si="177"/>
        <v>#VALUE!</v>
      </c>
      <c r="U987">
        <v>8.75</v>
      </c>
      <c r="V987" s="150" t="e">
        <f t="shared" si="178"/>
        <v>#VALUE!</v>
      </c>
      <c r="W987">
        <v>8.75</v>
      </c>
      <c r="X987" s="153" t="e">
        <f t="shared" si="179"/>
        <v>#VALUE!</v>
      </c>
      <c r="Y987">
        <v>8.75</v>
      </c>
      <c r="Z987" s="150" t="e">
        <f t="shared" si="180"/>
        <v>#VALUE!</v>
      </c>
      <c r="AA987">
        <v>8.75</v>
      </c>
      <c r="AB987" s="150" t="e">
        <f t="shared" si="181"/>
        <v>#VALUE!</v>
      </c>
      <c r="AC987">
        <v>8.75</v>
      </c>
      <c r="AD987" s="150" t="e">
        <f t="shared" si="182"/>
        <v>#VALUE!</v>
      </c>
      <c r="AE987">
        <v>8.75</v>
      </c>
    </row>
    <row r="988" spans="12:31" ht="15" x14ac:dyDescent="0.2">
      <c r="L988" s="150" t="e">
        <f t="shared" si="173"/>
        <v>#VALUE!</v>
      </c>
      <c r="M988">
        <v>8.76</v>
      </c>
      <c r="N988" s="150" t="e">
        <f t="shared" si="174"/>
        <v>#VALUE!</v>
      </c>
      <c r="O988">
        <v>8.76</v>
      </c>
      <c r="P988" s="150" t="e">
        <f t="shared" si="175"/>
        <v>#VALUE!</v>
      </c>
      <c r="Q988">
        <v>8.76</v>
      </c>
      <c r="R988" s="150" t="e">
        <f t="shared" si="176"/>
        <v>#VALUE!</v>
      </c>
      <c r="S988">
        <v>8.76</v>
      </c>
      <c r="T988" s="150" t="e">
        <f t="shared" si="177"/>
        <v>#VALUE!</v>
      </c>
      <c r="U988">
        <v>8.76</v>
      </c>
      <c r="V988" s="150" t="e">
        <f t="shared" si="178"/>
        <v>#VALUE!</v>
      </c>
      <c r="W988">
        <v>8.76</v>
      </c>
      <c r="X988" s="153" t="e">
        <f t="shared" si="179"/>
        <v>#VALUE!</v>
      </c>
      <c r="Y988">
        <v>8.76</v>
      </c>
      <c r="Z988" s="150" t="e">
        <f t="shared" si="180"/>
        <v>#VALUE!</v>
      </c>
      <c r="AA988">
        <v>8.76</v>
      </c>
      <c r="AB988" s="150" t="e">
        <f t="shared" si="181"/>
        <v>#VALUE!</v>
      </c>
      <c r="AC988">
        <v>8.76</v>
      </c>
      <c r="AD988" s="150" t="e">
        <f t="shared" si="182"/>
        <v>#VALUE!</v>
      </c>
      <c r="AE988">
        <v>8.76</v>
      </c>
    </row>
    <row r="989" spans="12:31" ht="15" x14ac:dyDescent="0.2">
      <c r="L989" s="150" t="e">
        <f t="shared" si="173"/>
        <v>#VALUE!</v>
      </c>
      <c r="M989">
        <v>8.77</v>
      </c>
      <c r="N989" s="150" t="e">
        <f t="shared" si="174"/>
        <v>#VALUE!</v>
      </c>
      <c r="O989">
        <v>8.77</v>
      </c>
      <c r="P989" s="150" t="e">
        <f t="shared" si="175"/>
        <v>#VALUE!</v>
      </c>
      <c r="Q989">
        <v>8.77</v>
      </c>
      <c r="R989" s="150" t="e">
        <f t="shared" si="176"/>
        <v>#VALUE!</v>
      </c>
      <c r="S989">
        <v>8.77</v>
      </c>
      <c r="T989" s="150" t="e">
        <f t="shared" si="177"/>
        <v>#VALUE!</v>
      </c>
      <c r="U989">
        <v>8.77</v>
      </c>
      <c r="V989" s="150" t="e">
        <f t="shared" si="178"/>
        <v>#VALUE!</v>
      </c>
      <c r="W989">
        <v>8.77</v>
      </c>
      <c r="X989" s="153" t="e">
        <f t="shared" si="179"/>
        <v>#VALUE!</v>
      </c>
      <c r="Y989">
        <v>8.77</v>
      </c>
      <c r="Z989" s="150" t="e">
        <f t="shared" si="180"/>
        <v>#VALUE!</v>
      </c>
      <c r="AA989">
        <v>8.77</v>
      </c>
      <c r="AB989" s="150" t="e">
        <f t="shared" si="181"/>
        <v>#VALUE!</v>
      </c>
      <c r="AC989">
        <v>8.77</v>
      </c>
      <c r="AD989" s="150" t="e">
        <f t="shared" si="182"/>
        <v>#VALUE!</v>
      </c>
      <c r="AE989">
        <v>8.77</v>
      </c>
    </row>
    <row r="990" spans="12:31" ht="15" x14ac:dyDescent="0.2">
      <c r="L990" s="150" t="e">
        <f t="shared" si="173"/>
        <v>#VALUE!</v>
      </c>
      <c r="M990">
        <v>8.7799999999999994</v>
      </c>
      <c r="N990" s="150" t="e">
        <f t="shared" si="174"/>
        <v>#VALUE!</v>
      </c>
      <c r="O990">
        <v>8.7799999999999994</v>
      </c>
      <c r="P990" s="150" t="e">
        <f t="shared" si="175"/>
        <v>#VALUE!</v>
      </c>
      <c r="Q990">
        <v>8.7799999999999994</v>
      </c>
      <c r="R990" s="150" t="e">
        <f t="shared" si="176"/>
        <v>#VALUE!</v>
      </c>
      <c r="S990">
        <v>8.7799999999999994</v>
      </c>
      <c r="T990" s="150" t="e">
        <f t="shared" si="177"/>
        <v>#VALUE!</v>
      </c>
      <c r="U990">
        <v>8.7799999999999994</v>
      </c>
      <c r="V990" s="150" t="e">
        <f t="shared" si="178"/>
        <v>#VALUE!</v>
      </c>
      <c r="W990">
        <v>8.7799999999999994</v>
      </c>
      <c r="X990" s="153" t="e">
        <f t="shared" si="179"/>
        <v>#VALUE!</v>
      </c>
      <c r="Y990">
        <v>8.7799999999999994</v>
      </c>
      <c r="Z990" s="150" t="e">
        <f t="shared" si="180"/>
        <v>#VALUE!</v>
      </c>
      <c r="AA990">
        <v>8.7799999999999994</v>
      </c>
      <c r="AB990" s="150" t="e">
        <f t="shared" si="181"/>
        <v>#VALUE!</v>
      </c>
      <c r="AC990">
        <v>8.7799999999999994</v>
      </c>
      <c r="AD990" s="150" t="e">
        <f t="shared" si="182"/>
        <v>#VALUE!</v>
      </c>
      <c r="AE990">
        <v>8.7799999999999994</v>
      </c>
    </row>
    <row r="991" spans="12:31" ht="15" x14ac:dyDescent="0.2">
      <c r="L991" s="150" t="e">
        <f t="shared" si="173"/>
        <v>#VALUE!</v>
      </c>
      <c r="M991">
        <v>8.7899999999999991</v>
      </c>
      <c r="N991" s="150" t="e">
        <f t="shared" si="174"/>
        <v>#VALUE!</v>
      </c>
      <c r="O991">
        <v>8.7899999999999991</v>
      </c>
      <c r="P991" s="150" t="e">
        <f t="shared" si="175"/>
        <v>#VALUE!</v>
      </c>
      <c r="Q991">
        <v>8.7899999999999991</v>
      </c>
      <c r="R991" s="150" t="e">
        <f t="shared" si="176"/>
        <v>#VALUE!</v>
      </c>
      <c r="S991">
        <v>8.7899999999999991</v>
      </c>
      <c r="T991" s="150" t="e">
        <f t="shared" si="177"/>
        <v>#VALUE!</v>
      </c>
      <c r="U991">
        <v>8.7899999999999991</v>
      </c>
      <c r="V991" s="150" t="e">
        <f t="shared" si="178"/>
        <v>#VALUE!</v>
      </c>
      <c r="W991">
        <v>8.7899999999999991</v>
      </c>
      <c r="X991" s="153" t="e">
        <f t="shared" si="179"/>
        <v>#VALUE!</v>
      </c>
      <c r="Y991">
        <v>8.7899999999999991</v>
      </c>
      <c r="Z991" s="150" t="e">
        <f t="shared" si="180"/>
        <v>#VALUE!</v>
      </c>
      <c r="AA991">
        <v>8.7899999999999991</v>
      </c>
      <c r="AB991" s="150" t="e">
        <f t="shared" si="181"/>
        <v>#VALUE!</v>
      </c>
      <c r="AC991">
        <v>8.7899999999999991</v>
      </c>
      <c r="AD991" s="150" t="e">
        <f t="shared" si="182"/>
        <v>#VALUE!</v>
      </c>
      <c r="AE991">
        <v>8.7899999999999991</v>
      </c>
    </row>
    <row r="992" spans="12:31" ht="15" x14ac:dyDescent="0.2">
      <c r="L992" s="150" t="e">
        <f t="shared" si="173"/>
        <v>#VALUE!</v>
      </c>
      <c r="M992">
        <v>8.8000000000000007</v>
      </c>
      <c r="N992" s="150" t="e">
        <f t="shared" si="174"/>
        <v>#VALUE!</v>
      </c>
      <c r="O992">
        <v>8.8000000000000007</v>
      </c>
      <c r="P992" s="150" t="e">
        <f t="shared" si="175"/>
        <v>#VALUE!</v>
      </c>
      <c r="Q992">
        <v>8.8000000000000007</v>
      </c>
      <c r="R992" s="150" t="e">
        <f t="shared" si="176"/>
        <v>#VALUE!</v>
      </c>
      <c r="S992">
        <v>8.8000000000000007</v>
      </c>
      <c r="T992" s="150" t="e">
        <f t="shared" si="177"/>
        <v>#VALUE!</v>
      </c>
      <c r="U992">
        <v>8.8000000000000007</v>
      </c>
      <c r="V992" s="150" t="e">
        <f t="shared" si="178"/>
        <v>#VALUE!</v>
      </c>
      <c r="W992">
        <v>8.8000000000000007</v>
      </c>
      <c r="X992" s="153" t="e">
        <f t="shared" si="179"/>
        <v>#VALUE!</v>
      </c>
      <c r="Y992">
        <v>8.8000000000000007</v>
      </c>
      <c r="Z992" s="150" t="e">
        <f t="shared" si="180"/>
        <v>#VALUE!</v>
      </c>
      <c r="AA992">
        <v>8.8000000000000007</v>
      </c>
      <c r="AB992" s="150" t="e">
        <f t="shared" si="181"/>
        <v>#VALUE!</v>
      </c>
      <c r="AC992">
        <v>8.8000000000000007</v>
      </c>
      <c r="AD992" s="150" t="e">
        <f t="shared" si="182"/>
        <v>#VALUE!</v>
      </c>
      <c r="AE992">
        <v>8.8000000000000007</v>
      </c>
    </row>
    <row r="993" spans="12:31" ht="15" x14ac:dyDescent="0.2">
      <c r="L993" s="150" t="e">
        <f t="shared" si="173"/>
        <v>#VALUE!</v>
      </c>
      <c r="M993">
        <v>8.81</v>
      </c>
      <c r="N993" s="150" t="e">
        <f t="shared" si="174"/>
        <v>#VALUE!</v>
      </c>
      <c r="O993">
        <v>8.81</v>
      </c>
      <c r="P993" s="150" t="e">
        <f t="shared" si="175"/>
        <v>#VALUE!</v>
      </c>
      <c r="Q993">
        <v>8.81</v>
      </c>
      <c r="R993" s="150" t="e">
        <f t="shared" si="176"/>
        <v>#VALUE!</v>
      </c>
      <c r="S993">
        <v>8.81</v>
      </c>
      <c r="T993" s="150" t="e">
        <f t="shared" si="177"/>
        <v>#VALUE!</v>
      </c>
      <c r="U993">
        <v>8.81</v>
      </c>
      <c r="V993" s="150" t="e">
        <f t="shared" si="178"/>
        <v>#VALUE!</v>
      </c>
      <c r="W993">
        <v>8.81</v>
      </c>
      <c r="X993" s="153" t="e">
        <f t="shared" si="179"/>
        <v>#VALUE!</v>
      </c>
      <c r="Y993">
        <v>8.81</v>
      </c>
      <c r="Z993" s="150" t="e">
        <f t="shared" si="180"/>
        <v>#VALUE!</v>
      </c>
      <c r="AA993">
        <v>8.81</v>
      </c>
      <c r="AB993" s="150" t="e">
        <f t="shared" si="181"/>
        <v>#VALUE!</v>
      </c>
      <c r="AC993">
        <v>8.81</v>
      </c>
      <c r="AD993" s="150" t="e">
        <f t="shared" si="182"/>
        <v>#VALUE!</v>
      </c>
      <c r="AE993">
        <v>8.81</v>
      </c>
    </row>
    <row r="994" spans="12:31" ht="15" x14ac:dyDescent="0.2">
      <c r="L994" s="150" t="e">
        <f t="shared" si="173"/>
        <v>#VALUE!</v>
      </c>
      <c r="M994">
        <v>8.82</v>
      </c>
      <c r="N994" s="150" t="e">
        <f t="shared" si="174"/>
        <v>#VALUE!</v>
      </c>
      <c r="O994">
        <v>8.82</v>
      </c>
      <c r="P994" s="150" t="e">
        <f t="shared" si="175"/>
        <v>#VALUE!</v>
      </c>
      <c r="Q994">
        <v>8.82</v>
      </c>
      <c r="R994" s="150" t="e">
        <f t="shared" si="176"/>
        <v>#VALUE!</v>
      </c>
      <c r="S994">
        <v>8.82</v>
      </c>
      <c r="T994" s="150" t="e">
        <f t="shared" si="177"/>
        <v>#VALUE!</v>
      </c>
      <c r="U994">
        <v>8.82</v>
      </c>
      <c r="V994" s="150" t="e">
        <f t="shared" si="178"/>
        <v>#VALUE!</v>
      </c>
      <c r="W994">
        <v>8.82</v>
      </c>
      <c r="X994" s="153" t="e">
        <f t="shared" si="179"/>
        <v>#VALUE!</v>
      </c>
      <c r="Y994">
        <v>8.82</v>
      </c>
      <c r="Z994" s="150" t="e">
        <f t="shared" si="180"/>
        <v>#VALUE!</v>
      </c>
      <c r="AA994">
        <v>8.82</v>
      </c>
      <c r="AB994" s="150" t="e">
        <f t="shared" si="181"/>
        <v>#VALUE!</v>
      </c>
      <c r="AC994">
        <v>8.82</v>
      </c>
      <c r="AD994" s="150" t="e">
        <f t="shared" si="182"/>
        <v>#VALUE!</v>
      </c>
      <c r="AE994">
        <v>8.82</v>
      </c>
    </row>
    <row r="995" spans="12:31" ht="15" x14ac:dyDescent="0.2">
      <c r="L995" s="150" t="e">
        <f t="shared" si="173"/>
        <v>#VALUE!</v>
      </c>
      <c r="M995">
        <v>8.83</v>
      </c>
      <c r="N995" s="150" t="e">
        <f t="shared" si="174"/>
        <v>#VALUE!</v>
      </c>
      <c r="O995">
        <v>8.83</v>
      </c>
      <c r="P995" s="150" t="e">
        <f t="shared" si="175"/>
        <v>#VALUE!</v>
      </c>
      <c r="Q995">
        <v>8.83</v>
      </c>
      <c r="R995" s="150" t="e">
        <f t="shared" si="176"/>
        <v>#VALUE!</v>
      </c>
      <c r="S995">
        <v>8.83</v>
      </c>
      <c r="T995" s="150" t="e">
        <f t="shared" si="177"/>
        <v>#VALUE!</v>
      </c>
      <c r="U995">
        <v>8.83</v>
      </c>
      <c r="V995" s="150" t="e">
        <f t="shared" si="178"/>
        <v>#VALUE!</v>
      </c>
      <c r="W995">
        <v>8.83</v>
      </c>
      <c r="X995" s="153" t="e">
        <f t="shared" si="179"/>
        <v>#VALUE!</v>
      </c>
      <c r="Y995">
        <v>8.83</v>
      </c>
      <c r="Z995" s="150" t="e">
        <f t="shared" si="180"/>
        <v>#VALUE!</v>
      </c>
      <c r="AA995">
        <v>8.83</v>
      </c>
      <c r="AB995" s="150" t="e">
        <f t="shared" si="181"/>
        <v>#VALUE!</v>
      </c>
      <c r="AC995">
        <v>8.83</v>
      </c>
      <c r="AD995" s="150" t="e">
        <f t="shared" si="182"/>
        <v>#VALUE!</v>
      </c>
      <c r="AE995">
        <v>8.83</v>
      </c>
    </row>
    <row r="996" spans="12:31" ht="15" x14ac:dyDescent="0.2">
      <c r="L996" s="150" t="e">
        <f t="shared" si="173"/>
        <v>#VALUE!</v>
      </c>
      <c r="M996">
        <v>8.84</v>
      </c>
      <c r="N996" s="150" t="e">
        <f t="shared" si="174"/>
        <v>#VALUE!</v>
      </c>
      <c r="O996">
        <v>8.84</v>
      </c>
      <c r="P996" s="150" t="e">
        <f t="shared" si="175"/>
        <v>#VALUE!</v>
      </c>
      <c r="Q996">
        <v>8.84</v>
      </c>
      <c r="R996" s="150" t="e">
        <f t="shared" si="176"/>
        <v>#VALUE!</v>
      </c>
      <c r="S996">
        <v>8.84</v>
      </c>
      <c r="T996" s="150" t="e">
        <f t="shared" si="177"/>
        <v>#VALUE!</v>
      </c>
      <c r="U996">
        <v>8.84</v>
      </c>
      <c r="V996" s="150" t="e">
        <f t="shared" si="178"/>
        <v>#VALUE!</v>
      </c>
      <c r="W996">
        <v>8.84</v>
      </c>
      <c r="X996" s="153" t="e">
        <f t="shared" si="179"/>
        <v>#VALUE!</v>
      </c>
      <c r="Y996">
        <v>8.84</v>
      </c>
      <c r="Z996" s="150" t="e">
        <f t="shared" si="180"/>
        <v>#VALUE!</v>
      </c>
      <c r="AA996">
        <v>8.84</v>
      </c>
      <c r="AB996" s="150" t="e">
        <f t="shared" si="181"/>
        <v>#VALUE!</v>
      </c>
      <c r="AC996">
        <v>8.84</v>
      </c>
      <c r="AD996" s="150" t="e">
        <f t="shared" si="182"/>
        <v>#VALUE!</v>
      </c>
      <c r="AE996">
        <v>8.84</v>
      </c>
    </row>
    <row r="997" spans="12:31" ht="15" x14ac:dyDescent="0.2">
      <c r="L997" s="150" t="e">
        <f t="shared" si="173"/>
        <v>#VALUE!</v>
      </c>
      <c r="M997">
        <v>8.85</v>
      </c>
      <c r="N997" s="150" t="e">
        <f t="shared" si="174"/>
        <v>#VALUE!</v>
      </c>
      <c r="O997">
        <v>8.85</v>
      </c>
      <c r="P997" s="150" t="e">
        <f t="shared" si="175"/>
        <v>#VALUE!</v>
      </c>
      <c r="Q997">
        <v>8.85</v>
      </c>
      <c r="R997" s="150" t="e">
        <f t="shared" si="176"/>
        <v>#VALUE!</v>
      </c>
      <c r="S997">
        <v>8.85</v>
      </c>
      <c r="T997" s="150" t="e">
        <f t="shared" si="177"/>
        <v>#VALUE!</v>
      </c>
      <c r="U997">
        <v>8.85</v>
      </c>
      <c r="V997" s="150" t="e">
        <f t="shared" si="178"/>
        <v>#VALUE!</v>
      </c>
      <c r="W997">
        <v>8.85</v>
      </c>
      <c r="X997" s="153" t="e">
        <f t="shared" si="179"/>
        <v>#VALUE!</v>
      </c>
      <c r="Y997">
        <v>8.85</v>
      </c>
      <c r="Z997" s="150" t="e">
        <f t="shared" si="180"/>
        <v>#VALUE!</v>
      </c>
      <c r="AA997">
        <v>8.85</v>
      </c>
      <c r="AB997" s="150" t="e">
        <f t="shared" si="181"/>
        <v>#VALUE!</v>
      </c>
      <c r="AC997">
        <v>8.85</v>
      </c>
      <c r="AD997" s="150" t="e">
        <f t="shared" si="182"/>
        <v>#VALUE!</v>
      </c>
      <c r="AE997">
        <v>8.85</v>
      </c>
    </row>
    <row r="998" spans="12:31" ht="15" x14ac:dyDescent="0.2">
      <c r="L998" s="150" t="e">
        <f t="shared" si="173"/>
        <v>#VALUE!</v>
      </c>
      <c r="M998">
        <v>8.86</v>
      </c>
      <c r="N998" s="150" t="e">
        <f t="shared" si="174"/>
        <v>#VALUE!</v>
      </c>
      <c r="O998">
        <v>8.86</v>
      </c>
      <c r="P998" s="150" t="e">
        <f t="shared" si="175"/>
        <v>#VALUE!</v>
      </c>
      <c r="Q998">
        <v>8.86</v>
      </c>
      <c r="R998" s="150" t="e">
        <f t="shared" si="176"/>
        <v>#VALUE!</v>
      </c>
      <c r="S998">
        <v>8.86</v>
      </c>
      <c r="T998" s="150" t="e">
        <f t="shared" si="177"/>
        <v>#VALUE!</v>
      </c>
      <c r="U998">
        <v>8.86</v>
      </c>
      <c r="V998" s="150" t="e">
        <f t="shared" si="178"/>
        <v>#VALUE!</v>
      </c>
      <c r="W998">
        <v>8.86</v>
      </c>
      <c r="X998" s="153" t="e">
        <f t="shared" si="179"/>
        <v>#VALUE!</v>
      </c>
      <c r="Y998">
        <v>8.86</v>
      </c>
      <c r="Z998" s="150" t="e">
        <f t="shared" si="180"/>
        <v>#VALUE!</v>
      </c>
      <c r="AA998">
        <v>8.86</v>
      </c>
      <c r="AB998" s="150" t="e">
        <f t="shared" si="181"/>
        <v>#VALUE!</v>
      </c>
      <c r="AC998">
        <v>8.86</v>
      </c>
      <c r="AD998" s="150" t="e">
        <f t="shared" si="182"/>
        <v>#VALUE!</v>
      </c>
      <c r="AE998">
        <v>8.86</v>
      </c>
    </row>
    <row r="999" spans="12:31" ht="15" x14ac:dyDescent="0.2">
      <c r="L999" s="150" t="e">
        <f t="shared" si="173"/>
        <v>#VALUE!</v>
      </c>
      <c r="M999">
        <v>8.8699999999999992</v>
      </c>
      <c r="N999" s="150" t="e">
        <f t="shared" si="174"/>
        <v>#VALUE!</v>
      </c>
      <c r="O999">
        <v>8.8699999999999992</v>
      </c>
      <c r="P999" s="150" t="e">
        <f t="shared" si="175"/>
        <v>#VALUE!</v>
      </c>
      <c r="Q999">
        <v>8.8699999999999992</v>
      </c>
      <c r="R999" s="150" t="e">
        <f t="shared" si="176"/>
        <v>#VALUE!</v>
      </c>
      <c r="S999">
        <v>8.8699999999999992</v>
      </c>
      <c r="T999" s="150" t="e">
        <f t="shared" si="177"/>
        <v>#VALUE!</v>
      </c>
      <c r="U999">
        <v>8.8699999999999992</v>
      </c>
      <c r="V999" s="150" t="e">
        <f t="shared" si="178"/>
        <v>#VALUE!</v>
      </c>
      <c r="W999">
        <v>8.8699999999999992</v>
      </c>
      <c r="X999" s="153" t="e">
        <f t="shared" si="179"/>
        <v>#VALUE!</v>
      </c>
      <c r="Y999">
        <v>8.8699999999999992</v>
      </c>
      <c r="Z999" s="150" t="e">
        <f t="shared" si="180"/>
        <v>#VALUE!</v>
      </c>
      <c r="AA999">
        <v>8.8699999999999992</v>
      </c>
      <c r="AB999" s="150" t="e">
        <f t="shared" si="181"/>
        <v>#VALUE!</v>
      </c>
      <c r="AC999">
        <v>8.8699999999999992</v>
      </c>
      <c r="AD999" s="150" t="e">
        <f t="shared" si="182"/>
        <v>#VALUE!</v>
      </c>
      <c r="AE999">
        <v>8.8699999999999992</v>
      </c>
    </row>
    <row r="1000" spans="12:31" ht="15" x14ac:dyDescent="0.2">
      <c r="L1000" s="150" t="e">
        <f t="shared" si="173"/>
        <v>#VALUE!</v>
      </c>
      <c r="M1000">
        <v>8.8800000000000008</v>
      </c>
      <c r="N1000" s="150" t="e">
        <f t="shared" si="174"/>
        <v>#VALUE!</v>
      </c>
      <c r="O1000">
        <v>8.8800000000000008</v>
      </c>
      <c r="P1000" s="150" t="e">
        <f t="shared" si="175"/>
        <v>#VALUE!</v>
      </c>
      <c r="Q1000">
        <v>8.8800000000000008</v>
      </c>
      <c r="R1000" s="150" t="e">
        <f t="shared" si="176"/>
        <v>#VALUE!</v>
      </c>
      <c r="S1000">
        <v>8.8800000000000008</v>
      </c>
      <c r="T1000" s="150" t="e">
        <f t="shared" si="177"/>
        <v>#VALUE!</v>
      </c>
      <c r="U1000">
        <v>8.8800000000000008</v>
      </c>
      <c r="V1000" s="150" t="e">
        <f t="shared" si="178"/>
        <v>#VALUE!</v>
      </c>
      <c r="W1000">
        <v>8.8800000000000008</v>
      </c>
      <c r="X1000" s="153" t="e">
        <f t="shared" si="179"/>
        <v>#VALUE!</v>
      </c>
      <c r="Y1000">
        <v>8.8800000000000008</v>
      </c>
      <c r="Z1000" s="150" t="e">
        <f t="shared" si="180"/>
        <v>#VALUE!</v>
      </c>
      <c r="AA1000">
        <v>8.8800000000000008</v>
      </c>
      <c r="AB1000" s="150" t="e">
        <f t="shared" si="181"/>
        <v>#VALUE!</v>
      </c>
      <c r="AC1000">
        <v>8.8800000000000008</v>
      </c>
      <c r="AD1000" s="150" t="e">
        <f t="shared" si="182"/>
        <v>#VALUE!</v>
      </c>
      <c r="AE1000">
        <v>8.8800000000000008</v>
      </c>
    </row>
    <row r="1001" spans="12:31" ht="15" x14ac:dyDescent="0.2">
      <c r="L1001" s="150" t="e">
        <f t="shared" si="173"/>
        <v>#VALUE!</v>
      </c>
      <c r="M1001">
        <v>8.89</v>
      </c>
      <c r="N1001" s="150" t="e">
        <f t="shared" si="174"/>
        <v>#VALUE!</v>
      </c>
      <c r="O1001">
        <v>8.89</v>
      </c>
      <c r="P1001" s="150" t="e">
        <f t="shared" si="175"/>
        <v>#VALUE!</v>
      </c>
      <c r="Q1001">
        <v>8.89</v>
      </c>
      <c r="R1001" s="150" t="e">
        <f t="shared" si="176"/>
        <v>#VALUE!</v>
      </c>
      <c r="S1001">
        <v>8.89</v>
      </c>
      <c r="T1001" s="150" t="e">
        <f t="shared" si="177"/>
        <v>#VALUE!</v>
      </c>
      <c r="U1001">
        <v>8.89</v>
      </c>
      <c r="V1001" s="150" t="e">
        <f t="shared" si="178"/>
        <v>#VALUE!</v>
      </c>
      <c r="W1001">
        <v>8.89</v>
      </c>
      <c r="X1001" s="153" t="e">
        <f t="shared" si="179"/>
        <v>#VALUE!</v>
      </c>
      <c r="Y1001">
        <v>8.89</v>
      </c>
      <c r="Z1001" s="150" t="e">
        <f t="shared" si="180"/>
        <v>#VALUE!</v>
      </c>
      <c r="AA1001">
        <v>8.89</v>
      </c>
      <c r="AB1001" s="150" t="e">
        <f t="shared" si="181"/>
        <v>#VALUE!</v>
      </c>
      <c r="AC1001">
        <v>8.89</v>
      </c>
      <c r="AD1001" s="150" t="e">
        <f t="shared" si="182"/>
        <v>#VALUE!</v>
      </c>
      <c r="AE1001">
        <v>8.89</v>
      </c>
    </row>
    <row r="1002" spans="12:31" ht="15" x14ac:dyDescent="0.2">
      <c r="L1002" s="150" t="e">
        <f t="shared" si="173"/>
        <v>#VALUE!</v>
      </c>
      <c r="M1002">
        <v>8.9</v>
      </c>
      <c r="N1002" s="150" t="e">
        <f t="shared" si="174"/>
        <v>#VALUE!</v>
      </c>
      <c r="O1002">
        <v>8.9</v>
      </c>
      <c r="P1002" s="150" t="e">
        <f t="shared" si="175"/>
        <v>#VALUE!</v>
      </c>
      <c r="Q1002">
        <v>8.9</v>
      </c>
      <c r="R1002" s="150" t="e">
        <f t="shared" si="176"/>
        <v>#VALUE!</v>
      </c>
      <c r="S1002">
        <v>8.9</v>
      </c>
      <c r="T1002" s="150" t="e">
        <f t="shared" si="177"/>
        <v>#VALUE!</v>
      </c>
      <c r="U1002">
        <v>8.9</v>
      </c>
      <c r="V1002" s="150" t="e">
        <f t="shared" si="178"/>
        <v>#VALUE!</v>
      </c>
      <c r="W1002">
        <v>8.9</v>
      </c>
      <c r="X1002" s="153" t="e">
        <f t="shared" si="179"/>
        <v>#VALUE!</v>
      </c>
      <c r="Y1002">
        <v>8.9</v>
      </c>
      <c r="Z1002" s="150" t="e">
        <f t="shared" si="180"/>
        <v>#VALUE!</v>
      </c>
      <c r="AA1002">
        <v>8.9</v>
      </c>
      <c r="AB1002" s="150" t="e">
        <f t="shared" si="181"/>
        <v>#VALUE!</v>
      </c>
      <c r="AC1002">
        <v>8.9</v>
      </c>
      <c r="AD1002" s="150" t="e">
        <f t="shared" si="182"/>
        <v>#VALUE!</v>
      </c>
      <c r="AE1002">
        <v>8.9</v>
      </c>
    </row>
    <row r="1003" spans="12:31" ht="15" x14ac:dyDescent="0.2">
      <c r="L1003" s="150" t="e">
        <f t="shared" si="173"/>
        <v>#VALUE!</v>
      </c>
      <c r="M1003">
        <v>8.91</v>
      </c>
      <c r="N1003" s="150" t="e">
        <f t="shared" si="174"/>
        <v>#VALUE!</v>
      </c>
      <c r="O1003">
        <v>8.91</v>
      </c>
      <c r="P1003" s="150" t="e">
        <f t="shared" si="175"/>
        <v>#VALUE!</v>
      </c>
      <c r="Q1003">
        <v>8.91</v>
      </c>
      <c r="R1003" s="150" t="e">
        <f t="shared" si="176"/>
        <v>#VALUE!</v>
      </c>
      <c r="S1003">
        <v>8.91</v>
      </c>
      <c r="T1003" s="150" t="e">
        <f t="shared" si="177"/>
        <v>#VALUE!</v>
      </c>
      <c r="U1003">
        <v>8.91</v>
      </c>
      <c r="V1003" s="150" t="e">
        <f t="shared" si="178"/>
        <v>#VALUE!</v>
      </c>
      <c r="W1003">
        <v>8.91</v>
      </c>
      <c r="X1003" s="153" t="e">
        <f t="shared" si="179"/>
        <v>#VALUE!</v>
      </c>
      <c r="Y1003">
        <v>8.91</v>
      </c>
      <c r="Z1003" s="150" t="e">
        <f t="shared" si="180"/>
        <v>#VALUE!</v>
      </c>
      <c r="AA1003">
        <v>8.91</v>
      </c>
      <c r="AB1003" s="150" t="e">
        <f t="shared" si="181"/>
        <v>#VALUE!</v>
      </c>
      <c r="AC1003">
        <v>8.91</v>
      </c>
      <c r="AD1003" s="150" t="e">
        <f t="shared" si="182"/>
        <v>#VALUE!</v>
      </c>
      <c r="AE1003">
        <v>8.91</v>
      </c>
    </row>
    <row r="1004" spans="12:31" ht="15" x14ac:dyDescent="0.2">
      <c r="L1004" s="150" t="e">
        <f t="shared" si="173"/>
        <v>#VALUE!</v>
      </c>
      <c r="M1004">
        <v>8.92</v>
      </c>
      <c r="N1004" s="150" t="e">
        <f t="shared" si="174"/>
        <v>#VALUE!</v>
      </c>
      <c r="O1004">
        <v>8.92</v>
      </c>
      <c r="P1004" s="150" t="e">
        <f t="shared" si="175"/>
        <v>#VALUE!</v>
      </c>
      <c r="Q1004">
        <v>8.92</v>
      </c>
      <c r="R1004" s="150" t="e">
        <f t="shared" si="176"/>
        <v>#VALUE!</v>
      </c>
      <c r="S1004">
        <v>8.92</v>
      </c>
      <c r="T1004" s="150" t="e">
        <f t="shared" si="177"/>
        <v>#VALUE!</v>
      </c>
      <c r="U1004">
        <v>8.92</v>
      </c>
      <c r="V1004" s="150" t="e">
        <f t="shared" si="178"/>
        <v>#VALUE!</v>
      </c>
      <c r="W1004">
        <v>8.92</v>
      </c>
      <c r="X1004" s="153" t="e">
        <f t="shared" si="179"/>
        <v>#VALUE!</v>
      </c>
      <c r="Y1004">
        <v>8.92</v>
      </c>
      <c r="Z1004" s="150" t="e">
        <f t="shared" si="180"/>
        <v>#VALUE!</v>
      </c>
      <c r="AA1004">
        <v>8.92</v>
      </c>
      <c r="AB1004" s="150" t="e">
        <f t="shared" si="181"/>
        <v>#VALUE!</v>
      </c>
      <c r="AC1004">
        <v>8.92</v>
      </c>
      <c r="AD1004" s="150" t="e">
        <f t="shared" si="182"/>
        <v>#VALUE!</v>
      </c>
      <c r="AE1004">
        <v>8.92</v>
      </c>
    </row>
    <row r="1005" spans="12:31" ht="15" x14ac:dyDescent="0.2">
      <c r="L1005" s="150" t="e">
        <f t="shared" si="173"/>
        <v>#VALUE!</v>
      </c>
      <c r="M1005">
        <v>8.93</v>
      </c>
      <c r="N1005" s="150" t="e">
        <f t="shared" si="174"/>
        <v>#VALUE!</v>
      </c>
      <c r="O1005">
        <v>8.93</v>
      </c>
      <c r="P1005" s="150" t="e">
        <f t="shared" si="175"/>
        <v>#VALUE!</v>
      </c>
      <c r="Q1005">
        <v>8.93</v>
      </c>
      <c r="R1005" s="150" t="e">
        <f t="shared" si="176"/>
        <v>#VALUE!</v>
      </c>
      <c r="S1005">
        <v>8.93</v>
      </c>
      <c r="T1005" s="150" t="e">
        <f t="shared" si="177"/>
        <v>#VALUE!</v>
      </c>
      <c r="U1005">
        <v>8.93</v>
      </c>
      <c r="V1005" s="150" t="e">
        <f t="shared" si="178"/>
        <v>#VALUE!</v>
      </c>
      <c r="W1005">
        <v>8.93</v>
      </c>
      <c r="X1005" s="153" t="e">
        <f t="shared" si="179"/>
        <v>#VALUE!</v>
      </c>
      <c r="Y1005">
        <v>8.93</v>
      </c>
      <c r="Z1005" s="150" t="e">
        <f t="shared" si="180"/>
        <v>#VALUE!</v>
      </c>
      <c r="AA1005">
        <v>8.93</v>
      </c>
      <c r="AB1005" s="150" t="e">
        <f t="shared" si="181"/>
        <v>#VALUE!</v>
      </c>
      <c r="AC1005">
        <v>8.93</v>
      </c>
      <c r="AD1005" s="150" t="e">
        <f t="shared" si="182"/>
        <v>#VALUE!</v>
      </c>
      <c r="AE1005">
        <v>8.93</v>
      </c>
    </row>
    <row r="1006" spans="12:31" ht="15" x14ac:dyDescent="0.2">
      <c r="L1006" s="150" t="e">
        <f t="shared" si="173"/>
        <v>#VALUE!</v>
      </c>
      <c r="M1006">
        <v>8.94</v>
      </c>
      <c r="N1006" s="150" t="e">
        <f t="shared" si="174"/>
        <v>#VALUE!</v>
      </c>
      <c r="O1006">
        <v>8.94</v>
      </c>
      <c r="P1006" s="150" t="e">
        <f t="shared" si="175"/>
        <v>#VALUE!</v>
      </c>
      <c r="Q1006">
        <v>8.94</v>
      </c>
      <c r="R1006" s="150" t="e">
        <f t="shared" si="176"/>
        <v>#VALUE!</v>
      </c>
      <c r="S1006">
        <v>8.94</v>
      </c>
      <c r="T1006" s="150" t="e">
        <f t="shared" si="177"/>
        <v>#VALUE!</v>
      </c>
      <c r="U1006">
        <v>8.94</v>
      </c>
      <c r="V1006" s="150" t="e">
        <f t="shared" si="178"/>
        <v>#VALUE!</v>
      </c>
      <c r="W1006">
        <v>8.94</v>
      </c>
      <c r="X1006" s="153" t="e">
        <f t="shared" si="179"/>
        <v>#VALUE!</v>
      </c>
      <c r="Y1006">
        <v>8.94</v>
      </c>
      <c r="Z1006" s="150" t="e">
        <f t="shared" si="180"/>
        <v>#VALUE!</v>
      </c>
      <c r="AA1006">
        <v>8.94</v>
      </c>
      <c r="AB1006" s="150" t="e">
        <f t="shared" si="181"/>
        <v>#VALUE!</v>
      </c>
      <c r="AC1006">
        <v>8.94</v>
      </c>
      <c r="AD1006" s="150" t="e">
        <f t="shared" si="182"/>
        <v>#VALUE!</v>
      </c>
      <c r="AE1006">
        <v>8.94</v>
      </c>
    </row>
    <row r="1007" spans="12:31" ht="15" x14ac:dyDescent="0.2">
      <c r="L1007" s="150" t="e">
        <f t="shared" si="173"/>
        <v>#VALUE!</v>
      </c>
      <c r="M1007">
        <v>8.9499999999999993</v>
      </c>
      <c r="N1007" s="150" t="e">
        <f t="shared" si="174"/>
        <v>#VALUE!</v>
      </c>
      <c r="O1007">
        <v>8.9499999999999993</v>
      </c>
      <c r="P1007" s="150" t="e">
        <f t="shared" si="175"/>
        <v>#VALUE!</v>
      </c>
      <c r="Q1007">
        <v>8.9499999999999993</v>
      </c>
      <c r="R1007" s="150" t="e">
        <f t="shared" si="176"/>
        <v>#VALUE!</v>
      </c>
      <c r="S1007">
        <v>8.9499999999999993</v>
      </c>
      <c r="T1007" s="150" t="e">
        <f t="shared" si="177"/>
        <v>#VALUE!</v>
      </c>
      <c r="U1007">
        <v>8.9499999999999993</v>
      </c>
      <c r="V1007" s="150" t="e">
        <f t="shared" si="178"/>
        <v>#VALUE!</v>
      </c>
      <c r="W1007">
        <v>8.9499999999999993</v>
      </c>
      <c r="X1007" s="153" t="e">
        <f t="shared" si="179"/>
        <v>#VALUE!</v>
      </c>
      <c r="Y1007">
        <v>8.9499999999999993</v>
      </c>
      <c r="Z1007" s="150" t="e">
        <f t="shared" si="180"/>
        <v>#VALUE!</v>
      </c>
      <c r="AA1007">
        <v>8.9499999999999993</v>
      </c>
      <c r="AB1007" s="150" t="e">
        <f t="shared" si="181"/>
        <v>#VALUE!</v>
      </c>
      <c r="AC1007">
        <v>8.9499999999999993</v>
      </c>
      <c r="AD1007" s="150" t="e">
        <f t="shared" si="182"/>
        <v>#VALUE!</v>
      </c>
      <c r="AE1007">
        <v>8.9499999999999993</v>
      </c>
    </row>
    <row r="1008" spans="12:31" ht="15" x14ac:dyDescent="0.2">
      <c r="L1008" s="150" t="e">
        <f t="shared" si="173"/>
        <v>#VALUE!</v>
      </c>
      <c r="M1008">
        <v>8.9600000000000009</v>
      </c>
      <c r="N1008" s="150" t="e">
        <f t="shared" si="174"/>
        <v>#VALUE!</v>
      </c>
      <c r="O1008">
        <v>8.9600000000000009</v>
      </c>
      <c r="P1008" s="150" t="e">
        <f t="shared" si="175"/>
        <v>#VALUE!</v>
      </c>
      <c r="Q1008">
        <v>8.9600000000000009</v>
      </c>
      <c r="R1008" s="150" t="e">
        <f t="shared" si="176"/>
        <v>#VALUE!</v>
      </c>
      <c r="S1008">
        <v>8.9600000000000009</v>
      </c>
      <c r="T1008" s="150" t="e">
        <f t="shared" si="177"/>
        <v>#VALUE!</v>
      </c>
      <c r="U1008">
        <v>8.9600000000000009</v>
      </c>
      <c r="V1008" s="150" t="e">
        <f t="shared" si="178"/>
        <v>#VALUE!</v>
      </c>
      <c r="W1008">
        <v>8.9600000000000009</v>
      </c>
      <c r="X1008" s="153" t="e">
        <f t="shared" si="179"/>
        <v>#VALUE!</v>
      </c>
      <c r="Y1008">
        <v>8.9600000000000009</v>
      </c>
      <c r="Z1008" s="150" t="e">
        <f t="shared" si="180"/>
        <v>#VALUE!</v>
      </c>
      <c r="AA1008">
        <v>8.9600000000000009</v>
      </c>
      <c r="AB1008" s="150" t="e">
        <f t="shared" si="181"/>
        <v>#VALUE!</v>
      </c>
      <c r="AC1008">
        <v>8.9600000000000009</v>
      </c>
      <c r="AD1008" s="150" t="e">
        <f t="shared" si="182"/>
        <v>#VALUE!</v>
      </c>
      <c r="AE1008">
        <v>8.9600000000000009</v>
      </c>
    </row>
    <row r="1009" spans="12:31" ht="15" x14ac:dyDescent="0.2">
      <c r="L1009" s="150" t="e">
        <f t="shared" ref="L1009:L1072" si="183">((1.486/$D$33)*((((PI()*($D$46/12)^2)/4)-((($D$46/12)/2)^2*((2*ACOS(((($D$46/12)/2)-(($D$46/12)-(M1009/12)))/(($D$46/12)/2)))-SIN(2*ACOS(((($D$46/12)/2)-(($D$46/12)-(M1009/12)))/(($D$46/12)/2))))/2))/((PI()*($D$46/12))-((2*ACOS(((($D$46/12)/2)-(($D$46/12)-(M1009/12)))/(($D$46/12)/2)))*(($D$46/12)/2))))^(2/3)*$H$17^0.5)*(((PI()*($D$46/12)^2)/4)-((($D$46/12)/2)^2*((2*ACOS(((($D$46/12)/2)-(($D$46/12)-(M1009/12)))/(($D$46/12)/2)))-SIN(2*ACOS(((($D$46/12)/2)-(($D$46/12)-(M1009/12)))/(($D$46/12)/2))))/2))</f>
        <v>#VALUE!</v>
      </c>
      <c r="M1009">
        <v>8.9700000000000006</v>
      </c>
      <c r="N1009" s="150" t="e">
        <f t="shared" ref="N1009:N1072" si="184">((1.486/$D$34)*((((PI()*($D$47/12)^2)/4)-((($D$47/12)/2)^2*((2*ACOS(((($D$47/12)/2)-(($D$47/12)-(O1009/12)))/(($D$47/12)/2)))-SIN(2*ACOS(((($D$47/12)/2)-(($D$47/12)-(O1009/12)))/(($D$47/12)/2))))/2))/((PI()*($D$47/12))-((2*ACOS(((($D$47/12)/2)-(($D$47/12)-(O1009/12)))/(($D$47/12)/2)))*(($D$47/12)/2))))^(2/3)*$H$18^0.5)*(((PI()*($D$47/12)^2)/4)-((($D$47/12)/2)^2*((2*ACOS(((($D$47/12)/2)-(($D$47/12)-(O1009/12)))/(($D$47/12)/2)))-SIN(2*ACOS(((($D$47/12)/2)-(($D$47/12)-(O1009/12)))/(($D$47/12)/2))))/2))</f>
        <v>#VALUE!</v>
      </c>
      <c r="O1009">
        <v>8.9700000000000006</v>
      </c>
      <c r="P1009" s="150" t="e">
        <f t="shared" ref="P1009:P1072" si="185">((1.486/$D$35)*((((PI()*($D$48/12)^2)/4)-((($D$48/12)/2)^2*((2*ACOS(((($D$48/12)/2)-(($D$48/12)-(Q1009/12)))/(($D$48/12)/2)))-SIN(2*ACOS(((($D$48/12)/2)-(($D$48/12)-(Q1009/12)))/(($D$48/12)/2))))/2))/((PI()*($D$48/12))-((2*ACOS(((($D$48/12)/2)-(($D$48/12)-(Q1009/12)))/(($D$48/12)/2)))*(($D$48/12)/2))))^(2/3)*$H$19^0.5)*(((PI()*($D$48/12)^2)/4)-((($D$48/12)/2)^2*((2*ACOS(((($D$48/12)/2)-(($D$48/12)-(Q1009/12)))/(($D$48/12)/2)))-SIN(2*ACOS(((($D$48/12)/2)-(($D$48/12)-(Q1009/12)))/(($D$48/12)/2))))/2))</f>
        <v>#VALUE!</v>
      </c>
      <c r="Q1009">
        <v>8.9700000000000006</v>
      </c>
      <c r="R1009" s="150" t="e">
        <f t="shared" ref="R1009:R1072" si="186">((1.486/$D$36)*((((PI()*($D$49/12)^2)/4)-((($D$49/12)/2)^2*((2*ACOS(((($D$49/12)/2)-(($D$49/12)-(S1009/12)))/(($D$49/12)/2)))-SIN(2*ACOS(((($D$49/12)/2)-(($D$49/12)-(S1009/12)))/(($D$49/12)/2))))/2))/((PI()*($D$49/12))-((2*ACOS(((($D$49/12)/2)-(($D$49/12)-(S1009/12)))/(($D$49/12)/2)))*(($D$49/12)/2))))^(2/3)*$H$20^0.5)*(((PI()*($D$49/12)^2)/4)-((($D$49/12)/2)^2*((2*ACOS(((($D$49/12)/2)-(($D$49/12)-(S1009/12)))/(($D$49/12)/2)))-SIN(2*ACOS(((($D$49/12)/2)-(($D$49/12)-(S1009/12)))/(($D$49/12)/2))))/2))</f>
        <v>#VALUE!</v>
      </c>
      <c r="S1009">
        <v>8.9700000000000006</v>
      </c>
      <c r="T1009" s="150" t="e">
        <f t="shared" ref="T1009:T1072" si="187">((1.486/$D$37)*((((PI()*($D$50/12)^2)/4)-((($D$50/12)/2)^2*((2*ACOS(((($D$50/12)/2)-(($D$50/12)-(U1009/12)))/(($D$50/12)/2)))-SIN(2*ACOS(((($D$50/12)/2)-(($D$50/12)-(U1009/12)))/(($D$50/12)/2))))/2))/((PI()*($D$50/12))-((2*ACOS(((($D$50/12)/2)-(($D$50/12)-(U1009/12)))/(($D$50/12)/2)))*(($D$50/12)/2))))^(2/3)*$H$21^0.5)*(((PI()*($D$50/12)^2)/4)-((($D$50/12)/2)^2*((2*ACOS(((($D$50/12)/2)-(($D$50/12)-(U1009/12)))/(($D$50/12)/2)))-SIN(2*ACOS(((($D$50/12)/2)-(($D$50/12)-(U1009/12)))/(($D$50/12)/2))))/2))</f>
        <v>#VALUE!</v>
      </c>
      <c r="U1009">
        <v>8.9700000000000006</v>
      </c>
      <c r="V1009" s="150" t="e">
        <f t="shared" ref="V1009:V1072" si="188">((1.486/$D$38)*((((PI()*($D$51/12)^2)/4)-((($D$51/12)/2)^2*((2*ACOS(((($D$51/12)/2)-(($D$51/12)-(W1009/12)))/(($D$51/12)/2)))-SIN(2*ACOS(((($D$51/12)/2)-(($D$51/12)-(W1009/12)))/(($D$51/12)/2))))/2))/((PI()*($D$51/12))-((2*ACOS(((($D$51/12)/2)-(($D$51/12)-(W1009/12)))/(($D$51/12)/2)))*(($D$51/12)/2))))^(2/3)*$H$22^0.5)*(((PI()*($D$51/12)^2)/4)-((($D$51/12)/2)^2*((2*ACOS(((($D$51/12)/2)-(($D$51/12)-(W1009/12)))/(($D$51/12)/2)))-SIN(2*ACOS(((($D$51/12)/2)-(($D$51/12)-(W1009/12)))/(($D$51/12)/2))))/2))</f>
        <v>#VALUE!</v>
      </c>
      <c r="W1009">
        <v>8.9700000000000006</v>
      </c>
      <c r="X1009" s="153" t="e">
        <f t="shared" ref="X1009:X1072" si="189">((1.486/$D$39)*((((PI()*($D$52/12)^2)/4)-((($D$52/12)/2)^2*((2*ACOS(((($D$52/12)/2)-(($D$52/12)-(Y1009/12)))/(($D$52/12)/2)))-SIN(2*ACOS(((($D$52/12)/2)-(($D$52/12)-(Y1009/12)))/(($D$52/12)/2))))/2))/((PI()*($D$52/12))-((2*ACOS(((($D$52/12)/2)-(($D$52/12)-(Y1009/12)))/(($D$52/12)/2)))*(($D$52/12)/2))))^(2/3)*$H$23^0.5)*(((PI()*($D$52/12)^2)/4)-((($D$52/12)/2)^2*((2*ACOS(((($D$52/12)/2)-(($D$52/12)-(Y1009/12)))/(($D$52/12)/2)))-SIN(2*ACOS(((($D$52/12)/2)-(($D$52/12)-(Y1009/12)))/(($D$52/12)/2))))/2))</f>
        <v>#VALUE!</v>
      </c>
      <c r="Y1009">
        <v>8.9700000000000006</v>
      </c>
      <c r="Z1009" s="150" t="e">
        <f t="shared" ref="Z1009:Z1072" si="190">((1.486/$D$40)*((((PI()*($D$53/12)^2)/4)-((($D$53/12)/2)^2*((2*ACOS(((($D$53/12)/2)-(($D$53/12)-(AA1009/12)))/(($D$53/12)/2)))-SIN(2*ACOS(((($D$53/12)/2)-(($D$53/12)-(AA1009/12)))/(($D$53/12)/2))))/2))/((PI()*($D$53/12))-((2*ACOS(((($D$53/12)/2)-(($D$53/12)-(AA1009/12)))/(($D$53/12)/2)))*(($D$53/12)/2))))^(2/3)*$H$24^0.5)*(((PI()*($D$53/12)^2)/4)-((($D$53/12)/2)^2*((2*ACOS(((($D$53/12)/2)-(($D$53/12)-(AA1009/12)))/(($D$53/12)/2)))-SIN(2*ACOS(((($D$53/12)/2)-(($D$53/12)-(AA1009/12)))/(($D$53/12)/2))))/2))</f>
        <v>#VALUE!</v>
      </c>
      <c r="AA1009">
        <v>8.9700000000000006</v>
      </c>
      <c r="AB1009" s="150" t="e">
        <f t="shared" ref="AB1009:AB1072" si="191">((1.486/$D$41)*((((PI()*($D$54/12)^2)/4)-((($D$54/12)/2)^2*((2*ACOS(((($D$54/12)/2)-(($D$54/12)-(AC1009/12)))/(($D$54/12)/2)))-SIN(2*ACOS(((($D$54/12)/2)-(($D$54/12)-(AC1009/12)))/(($D$54/12)/2))))/2))/((PI()*($D$54/12))-((2*ACOS(((($D$54/12)/2)-(($D$54/12)-(AC1009/12)))/(($D$54/12)/2)))*(($D$54/12)/2))))^(2/3)*$H$25^0.5)*(((PI()*($D$54/12)^2)/4)-((($D$54/12)/2)^2*((2*ACOS(((($D$54/12)/2)-(($D$54/12)-(AC1009/12)))/(($D$54/12)/2)))-SIN(2*ACOS(((($D$54/12)/2)-(($D$54/12)-(AC1009/12)))/(($D$54/12)/2))))/2))</f>
        <v>#VALUE!</v>
      </c>
      <c r="AC1009">
        <v>8.9700000000000006</v>
      </c>
      <c r="AD1009" s="150" t="e">
        <f t="shared" ref="AD1009:AD1072" si="192">((1.486/$D$42)*((((PI()*($D$55/12)^2)/4)-((($D$55/12)/2)^2*((2*ACOS(((($D$55/12)/2)-(($D$55/12)-(AE1009/12)))/(($D$55/12)/2)))-SIN(2*ACOS(((($D$55/12)/2)-(($D$55/12)-(AE1009/12)))/(($D$55/12)/2))))/2))/((PI()*($D$55/12))-((2*ACOS(((($D$55/12)/2)-(($D$55/12)-(AE1009/12)))/(($D$55/12)/2)))*(($D$55/12)/2))))^(2/3)*$H$26^0.5)*(((PI()*($D$55/12)^2)/4)-((($D$55/12)/2)^2*((2*ACOS(((($D$55/12)/2)-(($D$55/12)-(AE1009/12)))/(($D$55/12)/2)))-SIN(2*ACOS(((($D$55/12)/2)-(($D$55/12)-(AE1009/12)))/(($D$55/12)/2))))/2))</f>
        <v>#VALUE!</v>
      </c>
      <c r="AE1009">
        <v>8.9700000000000006</v>
      </c>
    </row>
    <row r="1010" spans="12:31" ht="15" x14ac:dyDescent="0.2">
      <c r="L1010" s="150" t="e">
        <f t="shared" si="183"/>
        <v>#VALUE!</v>
      </c>
      <c r="M1010">
        <v>8.98</v>
      </c>
      <c r="N1010" s="150" t="e">
        <f t="shared" si="184"/>
        <v>#VALUE!</v>
      </c>
      <c r="O1010">
        <v>8.98</v>
      </c>
      <c r="P1010" s="150" t="e">
        <f t="shared" si="185"/>
        <v>#VALUE!</v>
      </c>
      <c r="Q1010">
        <v>8.98</v>
      </c>
      <c r="R1010" s="150" t="e">
        <f t="shared" si="186"/>
        <v>#VALUE!</v>
      </c>
      <c r="S1010">
        <v>8.98</v>
      </c>
      <c r="T1010" s="150" t="e">
        <f t="shared" si="187"/>
        <v>#VALUE!</v>
      </c>
      <c r="U1010">
        <v>8.98</v>
      </c>
      <c r="V1010" s="150" t="e">
        <f t="shared" si="188"/>
        <v>#VALUE!</v>
      </c>
      <c r="W1010">
        <v>8.98</v>
      </c>
      <c r="X1010" s="153" t="e">
        <f t="shared" si="189"/>
        <v>#VALUE!</v>
      </c>
      <c r="Y1010">
        <v>8.98</v>
      </c>
      <c r="Z1010" s="150" t="e">
        <f t="shared" si="190"/>
        <v>#VALUE!</v>
      </c>
      <c r="AA1010">
        <v>8.98</v>
      </c>
      <c r="AB1010" s="150" t="e">
        <f t="shared" si="191"/>
        <v>#VALUE!</v>
      </c>
      <c r="AC1010">
        <v>8.98</v>
      </c>
      <c r="AD1010" s="150" t="e">
        <f t="shared" si="192"/>
        <v>#VALUE!</v>
      </c>
      <c r="AE1010">
        <v>8.98</v>
      </c>
    </row>
    <row r="1011" spans="12:31" ht="15" x14ac:dyDescent="0.2">
      <c r="L1011" s="150" t="e">
        <f t="shared" si="183"/>
        <v>#VALUE!</v>
      </c>
      <c r="M1011">
        <v>8.99</v>
      </c>
      <c r="N1011" s="150" t="e">
        <f t="shared" si="184"/>
        <v>#VALUE!</v>
      </c>
      <c r="O1011">
        <v>8.99</v>
      </c>
      <c r="P1011" s="150" t="e">
        <f t="shared" si="185"/>
        <v>#VALUE!</v>
      </c>
      <c r="Q1011">
        <v>8.99</v>
      </c>
      <c r="R1011" s="150" t="e">
        <f t="shared" si="186"/>
        <v>#VALUE!</v>
      </c>
      <c r="S1011">
        <v>8.99</v>
      </c>
      <c r="T1011" s="150" t="e">
        <f t="shared" si="187"/>
        <v>#VALUE!</v>
      </c>
      <c r="U1011">
        <v>8.99</v>
      </c>
      <c r="V1011" s="150" t="e">
        <f t="shared" si="188"/>
        <v>#VALUE!</v>
      </c>
      <c r="W1011">
        <v>8.99</v>
      </c>
      <c r="X1011" s="153" t="e">
        <f t="shared" si="189"/>
        <v>#VALUE!</v>
      </c>
      <c r="Y1011">
        <v>8.99</v>
      </c>
      <c r="Z1011" s="150" t="e">
        <f t="shared" si="190"/>
        <v>#VALUE!</v>
      </c>
      <c r="AA1011">
        <v>8.99</v>
      </c>
      <c r="AB1011" s="150" t="e">
        <f t="shared" si="191"/>
        <v>#VALUE!</v>
      </c>
      <c r="AC1011">
        <v>8.99</v>
      </c>
      <c r="AD1011" s="150" t="e">
        <f t="shared" si="192"/>
        <v>#VALUE!</v>
      </c>
      <c r="AE1011">
        <v>8.99</v>
      </c>
    </row>
    <row r="1012" spans="12:31" ht="15" x14ac:dyDescent="0.2">
      <c r="L1012" s="150" t="e">
        <f t="shared" si="183"/>
        <v>#VALUE!</v>
      </c>
      <c r="M1012">
        <v>9</v>
      </c>
      <c r="N1012" s="150" t="e">
        <f t="shared" si="184"/>
        <v>#VALUE!</v>
      </c>
      <c r="O1012">
        <v>9</v>
      </c>
      <c r="P1012" s="150" t="e">
        <f t="shared" si="185"/>
        <v>#VALUE!</v>
      </c>
      <c r="Q1012">
        <v>9</v>
      </c>
      <c r="R1012" s="150" t="e">
        <f t="shared" si="186"/>
        <v>#VALUE!</v>
      </c>
      <c r="S1012">
        <v>9</v>
      </c>
      <c r="T1012" s="150" t="e">
        <f t="shared" si="187"/>
        <v>#VALUE!</v>
      </c>
      <c r="U1012">
        <v>9</v>
      </c>
      <c r="V1012" s="150" t="e">
        <f t="shared" si="188"/>
        <v>#VALUE!</v>
      </c>
      <c r="W1012">
        <v>9</v>
      </c>
      <c r="X1012" s="153" t="e">
        <f t="shared" si="189"/>
        <v>#VALUE!</v>
      </c>
      <c r="Y1012">
        <v>9</v>
      </c>
      <c r="Z1012" s="150" t="e">
        <f t="shared" si="190"/>
        <v>#VALUE!</v>
      </c>
      <c r="AA1012">
        <v>9</v>
      </c>
      <c r="AB1012" s="150" t="e">
        <f t="shared" si="191"/>
        <v>#VALUE!</v>
      </c>
      <c r="AC1012">
        <v>9</v>
      </c>
      <c r="AD1012" s="150" t="e">
        <f t="shared" si="192"/>
        <v>#VALUE!</v>
      </c>
      <c r="AE1012">
        <v>9</v>
      </c>
    </row>
    <row r="1013" spans="12:31" ht="15" x14ac:dyDescent="0.2">
      <c r="L1013" s="150" t="e">
        <f t="shared" si="183"/>
        <v>#VALUE!</v>
      </c>
      <c r="M1013">
        <v>9.01</v>
      </c>
      <c r="N1013" s="150" t="e">
        <f t="shared" si="184"/>
        <v>#VALUE!</v>
      </c>
      <c r="O1013">
        <v>9.01</v>
      </c>
      <c r="P1013" s="150" t="e">
        <f t="shared" si="185"/>
        <v>#VALUE!</v>
      </c>
      <c r="Q1013">
        <v>9.01</v>
      </c>
      <c r="R1013" s="150" t="e">
        <f t="shared" si="186"/>
        <v>#VALUE!</v>
      </c>
      <c r="S1013">
        <v>9.01</v>
      </c>
      <c r="T1013" s="150" t="e">
        <f t="shared" si="187"/>
        <v>#VALUE!</v>
      </c>
      <c r="U1013">
        <v>9.01</v>
      </c>
      <c r="V1013" s="150" t="e">
        <f t="shared" si="188"/>
        <v>#VALUE!</v>
      </c>
      <c r="W1013">
        <v>9.01</v>
      </c>
      <c r="X1013" s="153" t="e">
        <f t="shared" si="189"/>
        <v>#VALUE!</v>
      </c>
      <c r="Y1013">
        <v>9.01</v>
      </c>
      <c r="Z1013" s="150" t="e">
        <f t="shared" si="190"/>
        <v>#VALUE!</v>
      </c>
      <c r="AA1013">
        <v>9.01</v>
      </c>
      <c r="AB1013" s="150" t="e">
        <f t="shared" si="191"/>
        <v>#VALUE!</v>
      </c>
      <c r="AC1013">
        <v>9.01</v>
      </c>
      <c r="AD1013" s="150" t="e">
        <f t="shared" si="192"/>
        <v>#VALUE!</v>
      </c>
      <c r="AE1013">
        <v>9.01</v>
      </c>
    </row>
    <row r="1014" spans="12:31" ht="15" x14ac:dyDescent="0.2">
      <c r="L1014" s="150" t="e">
        <f t="shared" si="183"/>
        <v>#VALUE!</v>
      </c>
      <c r="M1014">
        <v>9.02</v>
      </c>
      <c r="N1014" s="150" t="e">
        <f t="shared" si="184"/>
        <v>#VALUE!</v>
      </c>
      <c r="O1014">
        <v>9.02</v>
      </c>
      <c r="P1014" s="150" t="e">
        <f t="shared" si="185"/>
        <v>#VALUE!</v>
      </c>
      <c r="Q1014">
        <v>9.02</v>
      </c>
      <c r="R1014" s="150" t="e">
        <f t="shared" si="186"/>
        <v>#VALUE!</v>
      </c>
      <c r="S1014">
        <v>9.02</v>
      </c>
      <c r="T1014" s="150" t="e">
        <f t="shared" si="187"/>
        <v>#VALUE!</v>
      </c>
      <c r="U1014">
        <v>9.02</v>
      </c>
      <c r="V1014" s="150" t="e">
        <f t="shared" si="188"/>
        <v>#VALUE!</v>
      </c>
      <c r="W1014">
        <v>9.02</v>
      </c>
      <c r="X1014" s="153" t="e">
        <f t="shared" si="189"/>
        <v>#VALUE!</v>
      </c>
      <c r="Y1014">
        <v>9.02</v>
      </c>
      <c r="Z1014" s="150" t="e">
        <f t="shared" si="190"/>
        <v>#VALUE!</v>
      </c>
      <c r="AA1014">
        <v>9.02</v>
      </c>
      <c r="AB1014" s="150" t="e">
        <f t="shared" si="191"/>
        <v>#VALUE!</v>
      </c>
      <c r="AC1014">
        <v>9.02</v>
      </c>
      <c r="AD1014" s="150" t="e">
        <f t="shared" si="192"/>
        <v>#VALUE!</v>
      </c>
      <c r="AE1014">
        <v>9.02</v>
      </c>
    </row>
    <row r="1015" spans="12:31" ht="15" x14ac:dyDescent="0.2">
      <c r="L1015" s="150" t="e">
        <f t="shared" si="183"/>
        <v>#VALUE!</v>
      </c>
      <c r="M1015">
        <v>9.0299999999999994</v>
      </c>
      <c r="N1015" s="150" t="e">
        <f t="shared" si="184"/>
        <v>#VALUE!</v>
      </c>
      <c r="O1015">
        <v>9.0299999999999994</v>
      </c>
      <c r="P1015" s="150" t="e">
        <f t="shared" si="185"/>
        <v>#VALUE!</v>
      </c>
      <c r="Q1015">
        <v>9.0299999999999994</v>
      </c>
      <c r="R1015" s="150" t="e">
        <f t="shared" si="186"/>
        <v>#VALUE!</v>
      </c>
      <c r="S1015">
        <v>9.0299999999999994</v>
      </c>
      <c r="T1015" s="150" t="e">
        <f t="shared" si="187"/>
        <v>#VALUE!</v>
      </c>
      <c r="U1015">
        <v>9.0299999999999994</v>
      </c>
      <c r="V1015" s="150" t="e">
        <f t="shared" si="188"/>
        <v>#VALUE!</v>
      </c>
      <c r="W1015">
        <v>9.0299999999999994</v>
      </c>
      <c r="X1015" s="153" t="e">
        <f t="shared" si="189"/>
        <v>#VALUE!</v>
      </c>
      <c r="Y1015">
        <v>9.0299999999999994</v>
      </c>
      <c r="Z1015" s="150" t="e">
        <f t="shared" si="190"/>
        <v>#VALUE!</v>
      </c>
      <c r="AA1015">
        <v>9.0299999999999994</v>
      </c>
      <c r="AB1015" s="150" t="e">
        <f t="shared" si="191"/>
        <v>#VALUE!</v>
      </c>
      <c r="AC1015">
        <v>9.0299999999999994</v>
      </c>
      <c r="AD1015" s="150" t="e">
        <f t="shared" si="192"/>
        <v>#VALUE!</v>
      </c>
      <c r="AE1015">
        <v>9.0299999999999994</v>
      </c>
    </row>
    <row r="1016" spans="12:31" ht="15" x14ac:dyDescent="0.2">
      <c r="L1016" s="150" t="e">
        <f t="shared" si="183"/>
        <v>#VALUE!</v>
      </c>
      <c r="M1016">
        <v>9.0399999999999991</v>
      </c>
      <c r="N1016" s="150" t="e">
        <f t="shared" si="184"/>
        <v>#VALUE!</v>
      </c>
      <c r="O1016">
        <v>9.0399999999999991</v>
      </c>
      <c r="P1016" s="150" t="e">
        <f t="shared" si="185"/>
        <v>#VALUE!</v>
      </c>
      <c r="Q1016">
        <v>9.0399999999999991</v>
      </c>
      <c r="R1016" s="150" t="e">
        <f t="shared" si="186"/>
        <v>#VALUE!</v>
      </c>
      <c r="S1016">
        <v>9.0399999999999991</v>
      </c>
      <c r="T1016" s="150" t="e">
        <f t="shared" si="187"/>
        <v>#VALUE!</v>
      </c>
      <c r="U1016">
        <v>9.0399999999999991</v>
      </c>
      <c r="V1016" s="150" t="e">
        <f t="shared" si="188"/>
        <v>#VALUE!</v>
      </c>
      <c r="W1016">
        <v>9.0399999999999991</v>
      </c>
      <c r="X1016" s="153" t="e">
        <f t="shared" si="189"/>
        <v>#VALUE!</v>
      </c>
      <c r="Y1016">
        <v>9.0399999999999991</v>
      </c>
      <c r="Z1016" s="150" t="e">
        <f t="shared" si="190"/>
        <v>#VALUE!</v>
      </c>
      <c r="AA1016">
        <v>9.0399999999999991</v>
      </c>
      <c r="AB1016" s="150" t="e">
        <f t="shared" si="191"/>
        <v>#VALUE!</v>
      </c>
      <c r="AC1016">
        <v>9.0399999999999991</v>
      </c>
      <c r="AD1016" s="150" t="e">
        <f t="shared" si="192"/>
        <v>#VALUE!</v>
      </c>
      <c r="AE1016">
        <v>9.0399999999999991</v>
      </c>
    </row>
    <row r="1017" spans="12:31" ht="15" x14ac:dyDescent="0.2">
      <c r="L1017" s="150" t="e">
        <f t="shared" si="183"/>
        <v>#VALUE!</v>
      </c>
      <c r="M1017">
        <v>9.0500000000000007</v>
      </c>
      <c r="N1017" s="150" t="e">
        <f t="shared" si="184"/>
        <v>#VALUE!</v>
      </c>
      <c r="O1017">
        <v>9.0500000000000007</v>
      </c>
      <c r="P1017" s="150" t="e">
        <f t="shared" si="185"/>
        <v>#VALUE!</v>
      </c>
      <c r="Q1017">
        <v>9.0500000000000007</v>
      </c>
      <c r="R1017" s="150" t="e">
        <f t="shared" si="186"/>
        <v>#VALUE!</v>
      </c>
      <c r="S1017">
        <v>9.0500000000000007</v>
      </c>
      <c r="T1017" s="150" t="e">
        <f t="shared" si="187"/>
        <v>#VALUE!</v>
      </c>
      <c r="U1017">
        <v>9.0500000000000007</v>
      </c>
      <c r="V1017" s="150" t="e">
        <f t="shared" si="188"/>
        <v>#VALUE!</v>
      </c>
      <c r="W1017">
        <v>9.0500000000000007</v>
      </c>
      <c r="X1017" s="153" t="e">
        <f t="shared" si="189"/>
        <v>#VALUE!</v>
      </c>
      <c r="Y1017">
        <v>9.0500000000000007</v>
      </c>
      <c r="Z1017" s="150" t="e">
        <f t="shared" si="190"/>
        <v>#VALUE!</v>
      </c>
      <c r="AA1017">
        <v>9.0500000000000007</v>
      </c>
      <c r="AB1017" s="150" t="e">
        <f t="shared" si="191"/>
        <v>#VALUE!</v>
      </c>
      <c r="AC1017">
        <v>9.0500000000000007</v>
      </c>
      <c r="AD1017" s="150" t="e">
        <f t="shared" si="192"/>
        <v>#VALUE!</v>
      </c>
      <c r="AE1017">
        <v>9.0500000000000007</v>
      </c>
    </row>
    <row r="1018" spans="12:31" ht="15" x14ac:dyDescent="0.2">
      <c r="L1018" s="150" t="e">
        <f t="shared" si="183"/>
        <v>#VALUE!</v>
      </c>
      <c r="M1018">
        <v>9.06</v>
      </c>
      <c r="N1018" s="150" t="e">
        <f t="shared" si="184"/>
        <v>#VALUE!</v>
      </c>
      <c r="O1018">
        <v>9.06</v>
      </c>
      <c r="P1018" s="150" t="e">
        <f t="shared" si="185"/>
        <v>#VALUE!</v>
      </c>
      <c r="Q1018">
        <v>9.06</v>
      </c>
      <c r="R1018" s="150" t="e">
        <f t="shared" si="186"/>
        <v>#VALUE!</v>
      </c>
      <c r="S1018">
        <v>9.06</v>
      </c>
      <c r="T1018" s="150" t="e">
        <f t="shared" si="187"/>
        <v>#VALUE!</v>
      </c>
      <c r="U1018">
        <v>9.06</v>
      </c>
      <c r="V1018" s="150" t="e">
        <f t="shared" si="188"/>
        <v>#VALUE!</v>
      </c>
      <c r="W1018">
        <v>9.06</v>
      </c>
      <c r="X1018" s="153" t="e">
        <f t="shared" si="189"/>
        <v>#VALUE!</v>
      </c>
      <c r="Y1018">
        <v>9.06</v>
      </c>
      <c r="Z1018" s="150" t="e">
        <f t="shared" si="190"/>
        <v>#VALUE!</v>
      </c>
      <c r="AA1018">
        <v>9.06</v>
      </c>
      <c r="AB1018" s="150" t="e">
        <f t="shared" si="191"/>
        <v>#VALUE!</v>
      </c>
      <c r="AC1018">
        <v>9.06</v>
      </c>
      <c r="AD1018" s="150" t="e">
        <f t="shared" si="192"/>
        <v>#VALUE!</v>
      </c>
      <c r="AE1018">
        <v>9.06</v>
      </c>
    </row>
    <row r="1019" spans="12:31" ht="15" x14ac:dyDescent="0.2">
      <c r="L1019" s="150" t="e">
        <f t="shared" si="183"/>
        <v>#VALUE!</v>
      </c>
      <c r="M1019">
        <v>9.07</v>
      </c>
      <c r="N1019" s="150" t="e">
        <f t="shared" si="184"/>
        <v>#VALUE!</v>
      </c>
      <c r="O1019">
        <v>9.07</v>
      </c>
      <c r="P1019" s="150" t="e">
        <f t="shared" si="185"/>
        <v>#VALUE!</v>
      </c>
      <c r="Q1019">
        <v>9.07</v>
      </c>
      <c r="R1019" s="150" t="e">
        <f t="shared" si="186"/>
        <v>#VALUE!</v>
      </c>
      <c r="S1019">
        <v>9.07</v>
      </c>
      <c r="T1019" s="150" t="e">
        <f t="shared" si="187"/>
        <v>#VALUE!</v>
      </c>
      <c r="U1019">
        <v>9.07</v>
      </c>
      <c r="V1019" s="150" t="e">
        <f t="shared" si="188"/>
        <v>#VALUE!</v>
      </c>
      <c r="W1019">
        <v>9.07</v>
      </c>
      <c r="X1019" s="153" t="e">
        <f t="shared" si="189"/>
        <v>#VALUE!</v>
      </c>
      <c r="Y1019">
        <v>9.07</v>
      </c>
      <c r="Z1019" s="150" t="e">
        <f t="shared" si="190"/>
        <v>#VALUE!</v>
      </c>
      <c r="AA1019">
        <v>9.07</v>
      </c>
      <c r="AB1019" s="150" t="e">
        <f t="shared" si="191"/>
        <v>#VALUE!</v>
      </c>
      <c r="AC1019">
        <v>9.07</v>
      </c>
      <c r="AD1019" s="150" t="e">
        <f t="shared" si="192"/>
        <v>#VALUE!</v>
      </c>
      <c r="AE1019">
        <v>9.07</v>
      </c>
    </row>
    <row r="1020" spans="12:31" ht="15" x14ac:dyDescent="0.2">
      <c r="L1020" s="150" t="e">
        <f t="shared" si="183"/>
        <v>#VALUE!</v>
      </c>
      <c r="M1020">
        <v>9.08</v>
      </c>
      <c r="N1020" s="150" t="e">
        <f t="shared" si="184"/>
        <v>#VALUE!</v>
      </c>
      <c r="O1020">
        <v>9.08</v>
      </c>
      <c r="P1020" s="150" t="e">
        <f t="shared" si="185"/>
        <v>#VALUE!</v>
      </c>
      <c r="Q1020">
        <v>9.08</v>
      </c>
      <c r="R1020" s="150" t="e">
        <f t="shared" si="186"/>
        <v>#VALUE!</v>
      </c>
      <c r="S1020">
        <v>9.08</v>
      </c>
      <c r="T1020" s="150" t="e">
        <f t="shared" si="187"/>
        <v>#VALUE!</v>
      </c>
      <c r="U1020">
        <v>9.08</v>
      </c>
      <c r="V1020" s="150" t="e">
        <f t="shared" si="188"/>
        <v>#VALUE!</v>
      </c>
      <c r="W1020">
        <v>9.08</v>
      </c>
      <c r="X1020" s="153" t="e">
        <f t="shared" si="189"/>
        <v>#VALUE!</v>
      </c>
      <c r="Y1020">
        <v>9.08</v>
      </c>
      <c r="Z1020" s="150" t="e">
        <f t="shared" si="190"/>
        <v>#VALUE!</v>
      </c>
      <c r="AA1020">
        <v>9.08</v>
      </c>
      <c r="AB1020" s="150" t="e">
        <f t="shared" si="191"/>
        <v>#VALUE!</v>
      </c>
      <c r="AC1020">
        <v>9.08</v>
      </c>
      <c r="AD1020" s="150" t="e">
        <f t="shared" si="192"/>
        <v>#VALUE!</v>
      </c>
      <c r="AE1020">
        <v>9.08</v>
      </c>
    </row>
    <row r="1021" spans="12:31" ht="15" x14ac:dyDescent="0.2">
      <c r="L1021" s="150" t="e">
        <f t="shared" si="183"/>
        <v>#VALUE!</v>
      </c>
      <c r="M1021">
        <v>9.09</v>
      </c>
      <c r="N1021" s="150" t="e">
        <f t="shared" si="184"/>
        <v>#VALUE!</v>
      </c>
      <c r="O1021">
        <v>9.09</v>
      </c>
      <c r="P1021" s="150" t="e">
        <f t="shared" si="185"/>
        <v>#VALUE!</v>
      </c>
      <c r="Q1021">
        <v>9.09</v>
      </c>
      <c r="R1021" s="150" t="e">
        <f t="shared" si="186"/>
        <v>#VALUE!</v>
      </c>
      <c r="S1021">
        <v>9.09</v>
      </c>
      <c r="T1021" s="150" t="e">
        <f t="shared" si="187"/>
        <v>#VALUE!</v>
      </c>
      <c r="U1021">
        <v>9.09</v>
      </c>
      <c r="V1021" s="150" t="e">
        <f t="shared" si="188"/>
        <v>#VALUE!</v>
      </c>
      <c r="W1021">
        <v>9.09</v>
      </c>
      <c r="X1021" s="153" t="e">
        <f t="shared" si="189"/>
        <v>#VALUE!</v>
      </c>
      <c r="Y1021">
        <v>9.09</v>
      </c>
      <c r="Z1021" s="150" t="e">
        <f t="shared" si="190"/>
        <v>#VALUE!</v>
      </c>
      <c r="AA1021">
        <v>9.09</v>
      </c>
      <c r="AB1021" s="150" t="e">
        <f t="shared" si="191"/>
        <v>#VALUE!</v>
      </c>
      <c r="AC1021">
        <v>9.09</v>
      </c>
      <c r="AD1021" s="150" t="e">
        <f t="shared" si="192"/>
        <v>#VALUE!</v>
      </c>
      <c r="AE1021">
        <v>9.09</v>
      </c>
    </row>
    <row r="1022" spans="12:31" ht="15" x14ac:dyDescent="0.2">
      <c r="L1022" s="150" t="e">
        <f t="shared" si="183"/>
        <v>#VALUE!</v>
      </c>
      <c r="M1022">
        <v>9.1</v>
      </c>
      <c r="N1022" s="150" t="e">
        <f t="shared" si="184"/>
        <v>#VALUE!</v>
      </c>
      <c r="O1022">
        <v>9.1</v>
      </c>
      <c r="P1022" s="150" t="e">
        <f t="shared" si="185"/>
        <v>#VALUE!</v>
      </c>
      <c r="Q1022">
        <v>9.1</v>
      </c>
      <c r="R1022" s="150" t="e">
        <f t="shared" si="186"/>
        <v>#VALUE!</v>
      </c>
      <c r="S1022">
        <v>9.1</v>
      </c>
      <c r="T1022" s="150" t="e">
        <f t="shared" si="187"/>
        <v>#VALUE!</v>
      </c>
      <c r="U1022">
        <v>9.1</v>
      </c>
      <c r="V1022" s="150" t="e">
        <f t="shared" si="188"/>
        <v>#VALUE!</v>
      </c>
      <c r="W1022">
        <v>9.1</v>
      </c>
      <c r="X1022" s="153" t="e">
        <f t="shared" si="189"/>
        <v>#VALUE!</v>
      </c>
      <c r="Y1022">
        <v>9.1</v>
      </c>
      <c r="Z1022" s="150" t="e">
        <f t="shared" si="190"/>
        <v>#VALUE!</v>
      </c>
      <c r="AA1022">
        <v>9.1</v>
      </c>
      <c r="AB1022" s="150" t="e">
        <f t="shared" si="191"/>
        <v>#VALUE!</v>
      </c>
      <c r="AC1022">
        <v>9.1</v>
      </c>
      <c r="AD1022" s="150" t="e">
        <f t="shared" si="192"/>
        <v>#VALUE!</v>
      </c>
      <c r="AE1022">
        <v>9.1</v>
      </c>
    </row>
    <row r="1023" spans="12:31" ht="15" x14ac:dyDescent="0.2">
      <c r="L1023" s="150" t="e">
        <f t="shared" si="183"/>
        <v>#VALUE!</v>
      </c>
      <c r="M1023">
        <v>9.11</v>
      </c>
      <c r="N1023" s="150" t="e">
        <f t="shared" si="184"/>
        <v>#VALUE!</v>
      </c>
      <c r="O1023">
        <v>9.11</v>
      </c>
      <c r="P1023" s="150" t="e">
        <f t="shared" si="185"/>
        <v>#VALUE!</v>
      </c>
      <c r="Q1023">
        <v>9.11</v>
      </c>
      <c r="R1023" s="150" t="e">
        <f t="shared" si="186"/>
        <v>#VALUE!</v>
      </c>
      <c r="S1023">
        <v>9.11</v>
      </c>
      <c r="T1023" s="150" t="e">
        <f t="shared" si="187"/>
        <v>#VALUE!</v>
      </c>
      <c r="U1023">
        <v>9.11</v>
      </c>
      <c r="V1023" s="150" t="e">
        <f t="shared" si="188"/>
        <v>#VALUE!</v>
      </c>
      <c r="W1023">
        <v>9.11</v>
      </c>
      <c r="X1023" s="153" t="e">
        <f t="shared" si="189"/>
        <v>#VALUE!</v>
      </c>
      <c r="Y1023">
        <v>9.11</v>
      </c>
      <c r="Z1023" s="150" t="e">
        <f t="shared" si="190"/>
        <v>#VALUE!</v>
      </c>
      <c r="AA1023">
        <v>9.11</v>
      </c>
      <c r="AB1023" s="150" t="e">
        <f t="shared" si="191"/>
        <v>#VALUE!</v>
      </c>
      <c r="AC1023">
        <v>9.11</v>
      </c>
      <c r="AD1023" s="150" t="e">
        <f t="shared" si="192"/>
        <v>#VALUE!</v>
      </c>
      <c r="AE1023">
        <v>9.11</v>
      </c>
    </row>
    <row r="1024" spans="12:31" ht="15" x14ac:dyDescent="0.2">
      <c r="L1024" s="150" t="e">
        <f t="shared" si="183"/>
        <v>#VALUE!</v>
      </c>
      <c r="M1024">
        <v>9.1199999999999992</v>
      </c>
      <c r="N1024" s="150" t="e">
        <f t="shared" si="184"/>
        <v>#VALUE!</v>
      </c>
      <c r="O1024">
        <v>9.1199999999999992</v>
      </c>
      <c r="P1024" s="150" t="e">
        <f t="shared" si="185"/>
        <v>#VALUE!</v>
      </c>
      <c r="Q1024">
        <v>9.1199999999999992</v>
      </c>
      <c r="R1024" s="150" t="e">
        <f t="shared" si="186"/>
        <v>#VALUE!</v>
      </c>
      <c r="S1024">
        <v>9.1199999999999992</v>
      </c>
      <c r="T1024" s="150" t="e">
        <f t="shared" si="187"/>
        <v>#VALUE!</v>
      </c>
      <c r="U1024">
        <v>9.1199999999999992</v>
      </c>
      <c r="V1024" s="150" t="e">
        <f t="shared" si="188"/>
        <v>#VALUE!</v>
      </c>
      <c r="W1024">
        <v>9.1199999999999992</v>
      </c>
      <c r="X1024" s="153" t="e">
        <f t="shared" si="189"/>
        <v>#VALUE!</v>
      </c>
      <c r="Y1024">
        <v>9.1199999999999992</v>
      </c>
      <c r="Z1024" s="150" t="e">
        <f t="shared" si="190"/>
        <v>#VALUE!</v>
      </c>
      <c r="AA1024">
        <v>9.1199999999999992</v>
      </c>
      <c r="AB1024" s="150" t="e">
        <f t="shared" si="191"/>
        <v>#VALUE!</v>
      </c>
      <c r="AC1024">
        <v>9.1199999999999992</v>
      </c>
      <c r="AD1024" s="150" t="e">
        <f t="shared" si="192"/>
        <v>#VALUE!</v>
      </c>
      <c r="AE1024">
        <v>9.1199999999999992</v>
      </c>
    </row>
    <row r="1025" spans="12:31" ht="15" x14ac:dyDescent="0.2">
      <c r="L1025" s="150" t="e">
        <f t="shared" si="183"/>
        <v>#VALUE!</v>
      </c>
      <c r="M1025">
        <v>9.1300000000000008</v>
      </c>
      <c r="N1025" s="150" t="e">
        <f t="shared" si="184"/>
        <v>#VALUE!</v>
      </c>
      <c r="O1025">
        <v>9.1300000000000008</v>
      </c>
      <c r="P1025" s="150" t="e">
        <f t="shared" si="185"/>
        <v>#VALUE!</v>
      </c>
      <c r="Q1025">
        <v>9.1300000000000008</v>
      </c>
      <c r="R1025" s="150" t="e">
        <f t="shared" si="186"/>
        <v>#VALUE!</v>
      </c>
      <c r="S1025">
        <v>9.1300000000000008</v>
      </c>
      <c r="T1025" s="150" t="e">
        <f t="shared" si="187"/>
        <v>#VALUE!</v>
      </c>
      <c r="U1025">
        <v>9.1300000000000008</v>
      </c>
      <c r="V1025" s="150" t="e">
        <f t="shared" si="188"/>
        <v>#VALUE!</v>
      </c>
      <c r="W1025">
        <v>9.1300000000000008</v>
      </c>
      <c r="X1025" s="153" t="e">
        <f t="shared" si="189"/>
        <v>#VALUE!</v>
      </c>
      <c r="Y1025">
        <v>9.1300000000000008</v>
      </c>
      <c r="Z1025" s="150" t="e">
        <f t="shared" si="190"/>
        <v>#VALUE!</v>
      </c>
      <c r="AA1025">
        <v>9.1300000000000008</v>
      </c>
      <c r="AB1025" s="150" t="e">
        <f t="shared" si="191"/>
        <v>#VALUE!</v>
      </c>
      <c r="AC1025">
        <v>9.1300000000000008</v>
      </c>
      <c r="AD1025" s="150" t="e">
        <f t="shared" si="192"/>
        <v>#VALUE!</v>
      </c>
      <c r="AE1025">
        <v>9.1300000000000008</v>
      </c>
    </row>
    <row r="1026" spans="12:31" ht="15" x14ac:dyDescent="0.2">
      <c r="L1026" s="150" t="e">
        <f t="shared" si="183"/>
        <v>#VALUE!</v>
      </c>
      <c r="M1026">
        <v>9.14</v>
      </c>
      <c r="N1026" s="150" t="e">
        <f t="shared" si="184"/>
        <v>#VALUE!</v>
      </c>
      <c r="O1026">
        <v>9.14</v>
      </c>
      <c r="P1026" s="150" t="e">
        <f t="shared" si="185"/>
        <v>#VALUE!</v>
      </c>
      <c r="Q1026">
        <v>9.14</v>
      </c>
      <c r="R1026" s="150" t="e">
        <f t="shared" si="186"/>
        <v>#VALUE!</v>
      </c>
      <c r="S1026">
        <v>9.14</v>
      </c>
      <c r="T1026" s="150" t="e">
        <f t="shared" si="187"/>
        <v>#VALUE!</v>
      </c>
      <c r="U1026">
        <v>9.14</v>
      </c>
      <c r="V1026" s="150" t="e">
        <f t="shared" si="188"/>
        <v>#VALUE!</v>
      </c>
      <c r="W1026">
        <v>9.14</v>
      </c>
      <c r="X1026" s="153" t="e">
        <f t="shared" si="189"/>
        <v>#VALUE!</v>
      </c>
      <c r="Y1026">
        <v>9.14</v>
      </c>
      <c r="Z1026" s="150" t="e">
        <f t="shared" si="190"/>
        <v>#VALUE!</v>
      </c>
      <c r="AA1026">
        <v>9.14</v>
      </c>
      <c r="AB1026" s="150" t="e">
        <f t="shared" si="191"/>
        <v>#VALUE!</v>
      </c>
      <c r="AC1026">
        <v>9.14</v>
      </c>
      <c r="AD1026" s="150" t="e">
        <f t="shared" si="192"/>
        <v>#VALUE!</v>
      </c>
      <c r="AE1026">
        <v>9.14</v>
      </c>
    </row>
    <row r="1027" spans="12:31" ht="15" x14ac:dyDescent="0.2">
      <c r="L1027" s="150" t="e">
        <f t="shared" si="183"/>
        <v>#VALUE!</v>
      </c>
      <c r="M1027">
        <v>9.15</v>
      </c>
      <c r="N1027" s="150" t="e">
        <f t="shared" si="184"/>
        <v>#VALUE!</v>
      </c>
      <c r="O1027">
        <v>9.15</v>
      </c>
      <c r="P1027" s="150" t="e">
        <f t="shared" si="185"/>
        <v>#VALUE!</v>
      </c>
      <c r="Q1027">
        <v>9.15</v>
      </c>
      <c r="R1027" s="150" t="e">
        <f t="shared" si="186"/>
        <v>#VALUE!</v>
      </c>
      <c r="S1027">
        <v>9.15</v>
      </c>
      <c r="T1027" s="150" t="e">
        <f t="shared" si="187"/>
        <v>#VALUE!</v>
      </c>
      <c r="U1027">
        <v>9.15</v>
      </c>
      <c r="V1027" s="150" t="e">
        <f t="shared" si="188"/>
        <v>#VALUE!</v>
      </c>
      <c r="W1027">
        <v>9.15</v>
      </c>
      <c r="X1027" s="153" t="e">
        <f t="shared" si="189"/>
        <v>#VALUE!</v>
      </c>
      <c r="Y1027">
        <v>9.15</v>
      </c>
      <c r="Z1027" s="150" t="e">
        <f t="shared" si="190"/>
        <v>#VALUE!</v>
      </c>
      <c r="AA1027">
        <v>9.15</v>
      </c>
      <c r="AB1027" s="150" t="e">
        <f t="shared" si="191"/>
        <v>#VALUE!</v>
      </c>
      <c r="AC1027">
        <v>9.15</v>
      </c>
      <c r="AD1027" s="150" t="e">
        <f t="shared" si="192"/>
        <v>#VALUE!</v>
      </c>
      <c r="AE1027">
        <v>9.15</v>
      </c>
    </row>
    <row r="1028" spans="12:31" ht="15" x14ac:dyDescent="0.2">
      <c r="L1028" s="150" t="e">
        <f t="shared" si="183"/>
        <v>#VALUE!</v>
      </c>
      <c r="M1028">
        <v>9.16</v>
      </c>
      <c r="N1028" s="150" t="e">
        <f t="shared" si="184"/>
        <v>#VALUE!</v>
      </c>
      <c r="O1028">
        <v>9.16</v>
      </c>
      <c r="P1028" s="150" t="e">
        <f t="shared" si="185"/>
        <v>#VALUE!</v>
      </c>
      <c r="Q1028">
        <v>9.16</v>
      </c>
      <c r="R1028" s="150" t="e">
        <f t="shared" si="186"/>
        <v>#VALUE!</v>
      </c>
      <c r="S1028">
        <v>9.16</v>
      </c>
      <c r="T1028" s="150" t="e">
        <f t="shared" si="187"/>
        <v>#VALUE!</v>
      </c>
      <c r="U1028">
        <v>9.16</v>
      </c>
      <c r="V1028" s="150" t="e">
        <f t="shared" si="188"/>
        <v>#VALUE!</v>
      </c>
      <c r="W1028">
        <v>9.16</v>
      </c>
      <c r="X1028" s="153" t="e">
        <f t="shared" si="189"/>
        <v>#VALUE!</v>
      </c>
      <c r="Y1028">
        <v>9.16</v>
      </c>
      <c r="Z1028" s="150" t="e">
        <f t="shared" si="190"/>
        <v>#VALUE!</v>
      </c>
      <c r="AA1028">
        <v>9.16</v>
      </c>
      <c r="AB1028" s="150" t="e">
        <f t="shared" si="191"/>
        <v>#VALUE!</v>
      </c>
      <c r="AC1028">
        <v>9.16</v>
      </c>
      <c r="AD1028" s="150" t="e">
        <f t="shared" si="192"/>
        <v>#VALUE!</v>
      </c>
      <c r="AE1028">
        <v>9.16</v>
      </c>
    </row>
    <row r="1029" spans="12:31" ht="15" x14ac:dyDescent="0.2">
      <c r="L1029" s="150" t="e">
        <f t="shared" si="183"/>
        <v>#VALUE!</v>
      </c>
      <c r="M1029">
        <v>9.17</v>
      </c>
      <c r="N1029" s="150" t="e">
        <f t="shared" si="184"/>
        <v>#VALUE!</v>
      </c>
      <c r="O1029">
        <v>9.17</v>
      </c>
      <c r="P1029" s="150" t="e">
        <f t="shared" si="185"/>
        <v>#VALUE!</v>
      </c>
      <c r="Q1029">
        <v>9.17</v>
      </c>
      <c r="R1029" s="150" t="e">
        <f t="shared" si="186"/>
        <v>#VALUE!</v>
      </c>
      <c r="S1029">
        <v>9.17</v>
      </c>
      <c r="T1029" s="150" t="e">
        <f t="shared" si="187"/>
        <v>#VALUE!</v>
      </c>
      <c r="U1029">
        <v>9.17</v>
      </c>
      <c r="V1029" s="150" t="e">
        <f t="shared" si="188"/>
        <v>#VALUE!</v>
      </c>
      <c r="W1029">
        <v>9.17</v>
      </c>
      <c r="X1029" s="153" t="e">
        <f t="shared" si="189"/>
        <v>#VALUE!</v>
      </c>
      <c r="Y1029">
        <v>9.17</v>
      </c>
      <c r="Z1029" s="150" t="e">
        <f t="shared" si="190"/>
        <v>#VALUE!</v>
      </c>
      <c r="AA1029">
        <v>9.17</v>
      </c>
      <c r="AB1029" s="150" t="e">
        <f t="shared" si="191"/>
        <v>#VALUE!</v>
      </c>
      <c r="AC1029">
        <v>9.17</v>
      </c>
      <c r="AD1029" s="150" t="e">
        <f t="shared" si="192"/>
        <v>#VALUE!</v>
      </c>
      <c r="AE1029">
        <v>9.17</v>
      </c>
    </row>
    <row r="1030" spans="12:31" ht="15" x14ac:dyDescent="0.2">
      <c r="L1030" s="150" t="e">
        <f t="shared" si="183"/>
        <v>#VALUE!</v>
      </c>
      <c r="M1030">
        <v>9.18</v>
      </c>
      <c r="N1030" s="150" t="e">
        <f t="shared" si="184"/>
        <v>#VALUE!</v>
      </c>
      <c r="O1030">
        <v>9.18</v>
      </c>
      <c r="P1030" s="150" t="e">
        <f t="shared" si="185"/>
        <v>#VALUE!</v>
      </c>
      <c r="Q1030">
        <v>9.18</v>
      </c>
      <c r="R1030" s="150" t="e">
        <f t="shared" si="186"/>
        <v>#VALUE!</v>
      </c>
      <c r="S1030">
        <v>9.18</v>
      </c>
      <c r="T1030" s="150" t="e">
        <f t="shared" si="187"/>
        <v>#VALUE!</v>
      </c>
      <c r="U1030">
        <v>9.18</v>
      </c>
      <c r="V1030" s="150" t="e">
        <f t="shared" si="188"/>
        <v>#VALUE!</v>
      </c>
      <c r="W1030">
        <v>9.18</v>
      </c>
      <c r="X1030" s="153" t="e">
        <f t="shared" si="189"/>
        <v>#VALUE!</v>
      </c>
      <c r="Y1030">
        <v>9.18</v>
      </c>
      <c r="Z1030" s="150" t="e">
        <f t="shared" si="190"/>
        <v>#VALUE!</v>
      </c>
      <c r="AA1030">
        <v>9.18</v>
      </c>
      <c r="AB1030" s="150" t="e">
        <f t="shared" si="191"/>
        <v>#VALUE!</v>
      </c>
      <c r="AC1030">
        <v>9.18</v>
      </c>
      <c r="AD1030" s="150" t="e">
        <f t="shared" si="192"/>
        <v>#VALUE!</v>
      </c>
      <c r="AE1030">
        <v>9.18</v>
      </c>
    </row>
    <row r="1031" spans="12:31" ht="15" x14ac:dyDescent="0.2">
      <c r="L1031" s="150" t="e">
        <f t="shared" si="183"/>
        <v>#VALUE!</v>
      </c>
      <c r="M1031">
        <v>9.19</v>
      </c>
      <c r="N1031" s="150" t="e">
        <f t="shared" si="184"/>
        <v>#VALUE!</v>
      </c>
      <c r="O1031">
        <v>9.19</v>
      </c>
      <c r="P1031" s="150" t="e">
        <f t="shared" si="185"/>
        <v>#VALUE!</v>
      </c>
      <c r="Q1031">
        <v>9.19</v>
      </c>
      <c r="R1031" s="150" t="e">
        <f t="shared" si="186"/>
        <v>#VALUE!</v>
      </c>
      <c r="S1031">
        <v>9.19</v>
      </c>
      <c r="T1031" s="150" t="e">
        <f t="shared" si="187"/>
        <v>#VALUE!</v>
      </c>
      <c r="U1031">
        <v>9.19</v>
      </c>
      <c r="V1031" s="150" t="e">
        <f t="shared" si="188"/>
        <v>#VALUE!</v>
      </c>
      <c r="W1031">
        <v>9.19</v>
      </c>
      <c r="X1031" s="153" t="e">
        <f t="shared" si="189"/>
        <v>#VALUE!</v>
      </c>
      <c r="Y1031">
        <v>9.19</v>
      </c>
      <c r="Z1031" s="150" t="e">
        <f t="shared" si="190"/>
        <v>#VALUE!</v>
      </c>
      <c r="AA1031">
        <v>9.19</v>
      </c>
      <c r="AB1031" s="150" t="e">
        <f t="shared" si="191"/>
        <v>#VALUE!</v>
      </c>
      <c r="AC1031">
        <v>9.19</v>
      </c>
      <c r="AD1031" s="150" t="e">
        <f t="shared" si="192"/>
        <v>#VALUE!</v>
      </c>
      <c r="AE1031">
        <v>9.19</v>
      </c>
    </row>
    <row r="1032" spans="12:31" ht="15" x14ac:dyDescent="0.2">
      <c r="L1032" s="150" t="e">
        <f t="shared" si="183"/>
        <v>#VALUE!</v>
      </c>
      <c r="M1032">
        <v>9.1999999999999993</v>
      </c>
      <c r="N1032" s="150" t="e">
        <f t="shared" si="184"/>
        <v>#VALUE!</v>
      </c>
      <c r="O1032">
        <v>9.1999999999999993</v>
      </c>
      <c r="P1032" s="150" t="e">
        <f t="shared" si="185"/>
        <v>#VALUE!</v>
      </c>
      <c r="Q1032">
        <v>9.1999999999999993</v>
      </c>
      <c r="R1032" s="150" t="e">
        <f t="shared" si="186"/>
        <v>#VALUE!</v>
      </c>
      <c r="S1032">
        <v>9.1999999999999993</v>
      </c>
      <c r="T1032" s="150" t="e">
        <f t="shared" si="187"/>
        <v>#VALUE!</v>
      </c>
      <c r="U1032">
        <v>9.1999999999999993</v>
      </c>
      <c r="V1032" s="150" t="e">
        <f t="shared" si="188"/>
        <v>#VALUE!</v>
      </c>
      <c r="W1032">
        <v>9.1999999999999993</v>
      </c>
      <c r="X1032" s="153" t="e">
        <f t="shared" si="189"/>
        <v>#VALUE!</v>
      </c>
      <c r="Y1032">
        <v>9.1999999999999993</v>
      </c>
      <c r="Z1032" s="150" t="e">
        <f t="shared" si="190"/>
        <v>#VALUE!</v>
      </c>
      <c r="AA1032">
        <v>9.1999999999999993</v>
      </c>
      <c r="AB1032" s="150" t="e">
        <f t="shared" si="191"/>
        <v>#VALUE!</v>
      </c>
      <c r="AC1032">
        <v>9.1999999999999993</v>
      </c>
      <c r="AD1032" s="150" t="e">
        <f t="shared" si="192"/>
        <v>#VALUE!</v>
      </c>
      <c r="AE1032">
        <v>9.1999999999999993</v>
      </c>
    </row>
    <row r="1033" spans="12:31" ht="15" x14ac:dyDescent="0.2">
      <c r="L1033" s="150" t="e">
        <f t="shared" si="183"/>
        <v>#VALUE!</v>
      </c>
      <c r="M1033">
        <v>9.2100000000000009</v>
      </c>
      <c r="N1033" s="150" t="e">
        <f t="shared" si="184"/>
        <v>#VALUE!</v>
      </c>
      <c r="O1033">
        <v>9.2100000000000009</v>
      </c>
      <c r="P1033" s="150" t="e">
        <f t="shared" si="185"/>
        <v>#VALUE!</v>
      </c>
      <c r="Q1033">
        <v>9.2100000000000009</v>
      </c>
      <c r="R1033" s="150" t="e">
        <f t="shared" si="186"/>
        <v>#VALUE!</v>
      </c>
      <c r="S1033">
        <v>9.2100000000000009</v>
      </c>
      <c r="T1033" s="150" t="e">
        <f t="shared" si="187"/>
        <v>#VALUE!</v>
      </c>
      <c r="U1033">
        <v>9.2100000000000009</v>
      </c>
      <c r="V1033" s="150" t="e">
        <f t="shared" si="188"/>
        <v>#VALUE!</v>
      </c>
      <c r="W1033">
        <v>9.2100000000000009</v>
      </c>
      <c r="X1033" s="153" t="e">
        <f t="shared" si="189"/>
        <v>#VALUE!</v>
      </c>
      <c r="Y1033">
        <v>9.2100000000000009</v>
      </c>
      <c r="Z1033" s="150" t="e">
        <f t="shared" si="190"/>
        <v>#VALUE!</v>
      </c>
      <c r="AA1033">
        <v>9.2100000000000009</v>
      </c>
      <c r="AB1033" s="150" t="e">
        <f t="shared" si="191"/>
        <v>#VALUE!</v>
      </c>
      <c r="AC1033">
        <v>9.2100000000000009</v>
      </c>
      <c r="AD1033" s="150" t="e">
        <f t="shared" si="192"/>
        <v>#VALUE!</v>
      </c>
      <c r="AE1033">
        <v>9.2100000000000009</v>
      </c>
    </row>
    <row r="1034" spans="12:31" ht="15" x14ac:dyDescent="0.2">
      <c r="L1034" s="150" t="e">
        <f t="shared" si="183"/>
        <v>#VALUE!</v>
      </c>
      <c r="M1034">
        <v>9.2200000000000006</v>
      </c>
      <c r="N1034" s="150" t="e">
        <f t="shared" si="184"/>
        <v>#VALUE!</v>
      </c>
      <c r="O1034">
        <v>9.2200000000000006</v>
      </c>
      <c r="P1034" s="150" t="e">
        <f t="shared" si="185"/>
        <v>#VALUE!</v>
      </c>
      <c r="Q1034">
        <v>9.2200000000000006</v>
      </c>
      <c r="R1034" s="150" t="e">
        <f t="shared" si="186"/>
        <v>#VALUE!</v>
      </c>
      <c r="S1034">
        <v>9.2200000000000006</v>
      </c>
      <c r="T1034" s="150" t="e">
        <f t="shared" si="187"/>
        <v>#VALUE!</v>
      </c>
      <c r="U1034">
        <v>9.2200000000000006</v>
      </c>
      <c r="V1034" s="150" t="e">
        <f t="shared" si="188"/>
        <v>#VALUE!</v>
      </c>
      <c r="W1034">
        <v>9.2200000000000006</v>
      </c>
      <c r="X1034" s="153" t="e">
        <f t="shared" si="189"/>
        <v>#VALUE!</v>
      </c>
      <c r="Y1034">
        <v>9.2200000000000006</v>
      </c>
      <c r="Z1034" s="150" t="e">
        <f t="shared" si="190"/>
        <v>#VALUE!</v>
      </c>
      <c r="AA1034">
        <v>9.2200000000000006</v>
      </c>
      <c r="AB1034" s="150" t="e">
        <f t="shared" si="191"/>
        <v>#VALUE!</v>
      </c>
      <c r="AC1034">
        <v>9.2200000000000006</v>
      </c>
      <c r="AD1034" s="150" t="e">
        <f t="shared" si="192"/>
        <v>#VALUE!</v>
      </c>
      <c r="AE1034">
        <v>9.2200000000000006</v>
      </c>
    </row>
    <row r="1035" spans="12:31" ht="15" x14ac:dyDescent="0.2">
      <c r="L1035" s="150" t="e">
        <f t="shared" si="183"/>
        <v>#VALUE!</v>
      </c>
      <c r="M1035">
        <v>9.23</v>
      </c>
      <c r="N1035" s="150" t="e">
        <f t="shared" si="184"/>
        <v>#VALUE!</v>
      </c>
      <c r="O1035">
        <v>9.23</v>
      </c>
      <c r="P1035" s="150" t="e">
        <f t="shared" si="185"/>
        <v>#VALUE!</v>
      </c>
      <c r="Q1035">
        <v>9.23</v>
      </c>
      <c r="R1035" s="150" t="e">
        <f t="shared" si="186"/>
        <v>#VALUE!</v>
      </c>
      <c r="S1035">
        <v>9.23</v>
      </c>
      <c r="T1035" s="150" t="e">
        <f t="shared" si="187"/>
        <v>#VALUE!</v>
      </c>
      <c r="U1035">
        <v>9.23</v>
      </c>
      <c r="V1035" s="150" t="e">
        <f t="shared" si="188"/>
        <v>#VALUE!</v>
      </c>
      <c r="W1035">
        <v>9.23</v>
      </c>
      <c r="X1035" s="153" t="e">
        <f t="shared" si="189"/>
        <v>#VALUE!</v>
      </c>
      <c r="Y1035">
        <v>9.23</v>
      </c>
      <c r="Z1035" s="150" t="e">
        <f t="shared" si="190"/>
        <v>#VALUE!</v>
      </c>
      <c r="AA1035">
        <v>9.23</v>
      </c>
      <c r="AB1035" s="150" t="e">
        <f t="shared" si="191"/>
        <v>#VALUE!</v>
      </c>
      <c r="AC1035">
        <v>9.23</v>
      </c>
      <c r="AD1035" s="150" t="e">
        <f t="shared" si="192"/>
        <v>#VALUE!</v>
      </c>
      <c r="AE1035">
        <v>9.23</v>
      </c>
    </row>
    <row r="1036" spans="12:31" ht="15" x14ac:dyDescent="0.2">
      <c r="L1036" s="150" t="e">
        <f t="shared" si="183"/>
        <v>#VALUE!</v>
      </c>
      <c r="M1036">
        <v>9.24</v>
      </c>
      <c r="N1036" s="150" t="e">
        <f t="shared" si="184"/>
        <v>#VALUE!</v>
      </c>
      <c r="O1036">
        <v>9.24</v>
      </c>
      <c r="P1036" s="150" t="e">
        <f t="shared" si="185"/>
        <v>#VALUE!</v>
      </c>
      <c r="Q1036">
        <v>9.24</v>
      </c>
      <c r="R1036" s="150" t="e">
        <f t="shared" si="186"/>
        <v>#VALUE!</v>
      </c>
      <c r="S1036">
        <v>9.24</v>
      </c>
      <c r="T1036" s="150" t="e">
        <f t="shared" si="187"/>
        <v>#VALUE!</v>
      </c>
      <c r="U1036">
        <v>9.24</v>
      </c>
      <c r="V1036" s="150" t="e">
        <f t="shared" si="188"/>
        <v>#VALUE!</v>
      </c>
      <c r="W1036">
        <v>9.24</v>
      </c>
      <c r="X1036" s="153" t="e">
        <f t="shared" si="189"/>
        <v>#VALUE!</v>
      </c>
      <c r="Y1036">
        <v>9.24</v>
      </c>
      <c r="Z1036" s="150" t="e">
        <f t="shared" si="190"/>
        <v>#VALUE!</v>
      </c>
      <c r="AA1036">
        <v>9.24</v>
      </c>
      <c r="AB1036" s="150" t="e">
        <f t="shared" si="191"/>
        <v>#VALUE!</v>
      </c>
      <c r="AC1036">
        <v>9.24</v>
      </c>
      <c r="AD1036" s="150" t="e">
        <f t="shared" si="192"/>
        <v>#VALUE!</v>
      </c>
      <c r="AE1036">
        <v>9.24</v>
      </c>
    </row>
    <row r="1037" spans="12:31" ht="15" x14ac:dyDescent="0.2">
      <c r="L1037" s="150" t="e">
        <f t="shared" si="183"/>
        <v>#VALUE!</v>
      </c>
      <c r="M1037">
        <v>9.25</v>
      </c>
      <c r="N1037" s="150" t="e">
        <f t="shared" si="184"/>
        <v>#VALUE!</v>
      </c>
      <c r="O1037">
        <v>9.25</v>
      </c>
      <c r="P1037" s="150" t="e">
        <f t="shared" si="185"/>
        <v>#VALUE!</v>
      </c>
      <c r="Q1037">
        <v>9.25</v>
      </c>
      <c r="R1037" s="150" t="e">
        <f t="shared" si="186"/>
        <v>#VALUE!</v>
      </c>
      <c r="S1037">
        <v>9.25</v>
      </c>
      <c r="T1037" s="150" t="e">
        <f t="shared" si="187"/>
        <v>#VALUE!</v>
      </c>
      <c r="U1037">
        <v>9.25</v>
      </c>
      <c r="V1037" s="150" t="e">
        <f t="shared" si="188"/>
        <v>#VALUE!</v>
      </c>
      <c r="W1037">
        <v>9.25</v>
      </c>
      <c r="X1037" s="153" t="e">
        <f t="shared" si="189"/>
        <v>#VALUE!</v>
      </c>
      <c r="Y1037">
        <v>9.25</v>
      </c>
      <c r="Z1037" s="150" t="e">
        <f t="shared" si="190"/>
        <v>#VALUE!</v>
      </c>
      <c r="AA1037">
        <v>9.25</v>
      </c>
      <c r="AB1037" s="150" t="e">
        <f t="shared" si="191"/>
        <v>#VALUE!</v>
      </c>
      <c r="AC1037">
        <v>9.25</v>
      </c>
      <c r="AD1037" s="150" t="e">
        <f t="shared" si="192"/>
        <v>#VALUE!</v>
      </c>
      <c r="AE1037">
        <v>9.25</v>
      </c>
    </row>
    <row r="1038" spans="12:31" ht="15" x14ac:dyDescent="0.2">
      <c r="L1038" s="150" t="e">
        <f t="shared" si="183"/>
        <v>#VALUE!</v>
      </c>
      <c r="M1038">
        <v>9.26</v>
      </c>
      <c r="N1038" s="150" t="e">
        <f t="shared" si="184"/>
        <v>#VALUE!</v>
      </c>
      <c r="O1038">
        <v>9.26</v>
      </c>
      <c r="P1038" s="150" t="e">
        <f t="shared" si="185"/>
        <v>#VALUE!</v>
      </c>
      <c r="Q1038">
        <v>9.26</v>
      </c>
      <c r="R1038" s="150" t="e">
        <f t="shared" si="186"/>
        <v>#VALUE!</v>
      </c>
      <c r="S1038">
        <v>9.26</v>
      </c>
      <c r="T1038" s="150" t="e">
        <f t="shared" si="187"/>
        <v>#VALUE!</v>
      </c>
      <c r="U1038">
        <v>9.26</v>
      </c>
      <c r="V1038" s="150" t="e">
        <f t="shared" si="188"/>
        <v>#VALUE!</v>
      </c>
      <c r="W1038">
        <v>9.26</v>
      </c>
      <c r="X1038" s="153" t="e">
        <f t="shared" si="189"/>
        <v>#VALUE!</v>
      </c>
      <c r="Y1038">
        <v>9.26</v>
      </c>
      <c r="Z1038" s="150" t="e">
        <f t="shared" si="190"/>
        <v>#VALUE!</v>
      </c>
      <c r="AA1038">
        <v>9.26</v>
      </c>
      <c r="AB1038" s="150" t="e">
        <f t="shared" si="191"/>
        <v>#VALUE!</v>
      </c>
      <c r="AC1038">
        <v>9.26</v>
      </c>
      <c r="AD1038" s="150" t="e">
        <f t="shared" si="192"/>
        <v>#VALUE!</v>
      </c>
      <c r="AE1038">
        <v>9.26</v>
      </c>
    </row>
    <row r="1039" spans="12:31" ht="15" x14ac:dyDescent="0.2">
      <c r="L1039" s="150" t="e">
        <f t="shared" si="183"/>
        <v>#VALUE!</v>
      </c>
      <c r="M1039">
        <v>9.27</v>
      </c>
      <c r="N1039" s="150" t="e">
        <f t="shared" si="184"/>
        <v>#VALUE!</v>
      </c>
      <c r="O1039">
        <v>9.27</v>
      </c>
      <c r="P1039" s="150" t="e">
        <f t="shared" si="185"/>
        <v>#VALUE!</v>
      </c>
      <c r="Q1039">
        <v>9.27</v>
      </c>
      <c r="R1039" s="150" t="e">
        <f t="shared" si="186"/>
        <v>#VALUE!</v>
      </c>
      <c r="S1039">
        <v>9.27</v>
      </c>
      <c r="T1039" s="150" t="e">
        <f t="shared" si="187"/>
        <v>#VALUE!</v>
      </c>
      <c r="U1039">
        <v>9.27</v>
      </c>
      <c r="V1039" s="150" t="e">
        <f t="shared" si="188"/>
        <v>#VALUE!</v>
      </c>
      <c r="W1039">
        <v>9.27</v>
      </c>
      <c r="X1039" s="153" t="e">
        <f t="shared" si="189"/>
        <v>#VALUE!</v>
      </c>
      <c r="Y1039">
        <v>9.27</v>
      </c>
      <c r="Z1039" s="150" t="e">
        <f t="shared" si="190"/>
        <v>#VALUE!</v>
      </c>
      <c r="AA1039">
        <v>9.27</v>
      </c>
      <c r="AB1039" s="150" t="e">
        <f t="shared" si="191"/>
        <v>#VALUE!</v>
      </c>
      <c r="AC1039">
        <v>9.27</v>
      </c>
      <c r="AD1039" s="150" t="e">
        <f t="shared" si="192"/>
        <v>#VALUE!</v>
      </c>
      <c r="AE1039">
        <v>9.27</v>
      </c>
    </row>
    <row r="1040" spans="12:31" ht="15" x14ac:dyDescent="0.2">
      <c r="L1040" s="150" t="e">
        <f t="shared" si="183"/>
        <v>#VALUE!</v>
      </c>
      <c r="M1040">
        <v>9.2799999999999994</v>
      </c>
      <c r="N1040" s="150" t="e">
        <f t="shared" si="184"/>
        <v>#VALUE!</v>
      </c>
      <c r="O1040">
        <v>9.2799999999999994</v>
      </c>
      <c r="P1040" s="150" t="e">
        <f t="shared" si="185"/>
        <v>#VALUE!</v>
      </c>
      <c r="Q1040">
        <v>9.2799999999999994</v>
      </c>
      <c r="R1040" s="150" t="e">
        <f t="shared" si="186"/>
        <v>#VALUE!</v>
      </c>
      <c r="S1040">
        <v>9.2799999999999994</v>
      </c>
      <c r="T1040" s="150" t="e">
        <f t="shared" si="187"/>
        <v>#VALUE!</v>
      </c>
      <c r="U1040">
        <v>9.2799999999999994</v>
      </c>
      <c r="V1040" s="150" t="e">
        <f t="shared" si="188"/>
        <v>#VALUE!</v>
      </c>
      <c r="W1040">
        <v>9.2799999999999994</v>
      </c>
      <c r="X1040" s="153" t="e">
        <f t="shared" si="189"/>
        <v>#VALUE!</v>
      </c>
      <c r="Y1040">
        <v>9.2799999999999994</v>
      </c>
      <c r="Z1040" s="150" t="e">
        <f t="shared" si="190"/>
        <v>#VALUE!</v>
      </c>
      <c r="AA1040">
        <v>9.2799999999999994</v>
      </c>
      <c r="AB1040" s="150" t="e">
        <f t="shared" si="191"/>
        <v>#VALUE!</v>
      </c>
      <c r="AC1040">
        <v>9.2799999999999994</v>
      </c>
      <c r="AD1040" s="150" t="e">
        <f t="shared" si="192"/>
        <v>#VALUE!</v>
      </c>
      <c r="AE1040">
        <v>9.2799999999999994</v>
      </c>
    </row>
    <row r="1041" spans="12:31" ht="15" x14ac:dyDescent="0.2">
      <c r="L1041" s="150" t="e">
        <f t="shared" si="183"/>
        <v>#VALUE!</v>
      </c>
      <c r="M1041">
        <v>9.2899999999999991</v>
      </c>
      <c r="N1041" s="150" t="e">
        <f t="shared" si="184"/>
        <v>#VALUE!</v>
      </c>
      <c r="O1041">
        <v>9.2899999999999991</v>
      </c>
      <c r="P1041" s="150" t="e">
        <f t="shared" si="185"/>
        <v>#VALUE!</v>
      </c>
      <c r="Q1041">
        <v>9.2899999999999991</v>
      </c>
      <c r="R1041" s="150" t="e">
        <f t="shared" si="186"/>
        <v>#VALUE!</v>
      </c>
      <c r="S1041">
        <v>9.2899999999999991</v>
      </c>
      <c r="T1041" s="150" t="e">
        <f t="shared" si="187"/>
        <v>#VALUE!</v>
      </c>
      <c r="U1041">
        <v>9.2899999999999991</v>
      </c>
      <c r="V1041" s="150" t="e">
        <f t="shared" si="188"/>
        <v>#VALUE!</v>
      </c>
      <c r="W1041">
        <v>9.2899999999999991</v>
      </c>
      <c r="X1041" s="153" t="e">
        <f t="shared" si="189"/>
        <v>#VALUE!</v>
      </c>
      <c r="Y1041">
        <v>9.2899999999999991</v>
      </c>
      <c r="Z1041" s="150" t="e">
        <f t="shared" si="190"/>
        <v>#VALUE!</v>
      </c>
      <c r="AA1041">
        <v>9.2899999999999991</v>
      </c>
      <c r="AB1041" s="150" t="e">
        <f t="shared" si="191"/>
        <v>#VALUE!</v>
      </c>
      <c r="AC1041">
        <v>9.2899999999999991</v>
      </c>
      <c r="AD1041" s="150" t="e">
        <f t="shared" si="192"/>
        <v>#VALUE!</v>
      </c>
      <c r="AE1041">
        <v>9.2899999999999991</v>
      </c>
    </row>
    <row r="1042" spans="12:31" ht="15" x14ac:dyDescent="0.2">
      <c r="L1042" s="150" t="e">
        <f t="shared" si="183"/>
        <v>#VALUE!</v>
      </c>
      <c r="M1042">
        <v>9.3000000000000007</v>
      </c>
      <c r="N1042" s="150" t="e">
        <f t="shared" si="184"/>
        <v>#VALUE!</v>
      </c>
      <c r="O1042">
        <v>9.3000000000000007</v>
      </c>
      <c r="P1042" s="150" t="e">
        <f t="shared" si="185"/>
        <v>#VALUE!</v>
      </c>
      <c r="Q1042">
        <v>9.3000000000000007</v>
      </c>
      <c r="R1042" s="150" t="e">
        <f t="shared" si="186"/>
        <v>#VALUE!</v>
      </c>
      <c r="S1042">
        <v>9.3000000000000007</v>
      </c>
      <c r="T1042" s="150" t="e">
        <f t="shared" si="187"/>
        <v>#VALUE!</v>
      </c>
      <c r="U1042">
        <v>9.3000000000000007</v>
      </c>
      <c r="V1042" s="150" t="e">
        <f t="shared" si="188"/>
        <v>#VALUE!</v>
      </c>
      <c r="W1042">
        <v>9.3000000000000007</v>
      </c>
      <c r="X1042" s="153" t="e">
        <f t="shared" si="189"/>
        <v>#VALUE!</v>
      </c>
      <c r="Y1042">
        <v>9.3000000000000007</v>
      </c>
      <c r="Z1042" s="150" t="e">
        <f t="shared" si="190"/>
        <v>#VALUE!</v>
      </c>
      <c r="AA1042">
        <v>9.3000000000000007</v>
      </c>
      <c r="AB1042" s="150" t="e">
        <f t="shared" si="191"/>
        <v>#VALUE!</v>
      </c>
      <c r="AC1042">
        <v>9.3000000000000007</v>
      </c>
      <c r="AD1042" s="150" t="e">
        <f t="shared" si="192"/>
        <v>#VALUE!</v>
      </c>
      <c r="AE1042">
        <v>9.3000000000000007</v>
      </c>
    </row>
    <row r="1043" spans="12:31" ht="15" x14ac:dyDescent="0.2">
      <c r="L1043" s="150" t="e">
        <f t="shared" si="183"/>
        <v>#VALUE!</v>
      </c>
      <c r="M1043">
        <v>9.31</v>
      </c>
      <c r="N1043" s="150" t="e">
        <f t="shared" si="184"/>
        <v>#VALUE!</v>
      </c>
      <c r="O1043">
        <v>9.31</v>
      </c>
      <c r="P1043" s="150" t="e">
        <f t="shared" si="185"/>
        <v>#VALUE!</v>
      </c>
      <c r="Q1043">
        <v>9.31</v>
      </c>
      <c r="R1043" s="150" t="e">
        <f t="shared" si="186"/>
        <v>#VALUE!</v>
      </c>
      <c r="S1043">
        <v>9.31</v>
      </c>
      <c r="T1043" s="150" t="e">
        <f t="shared" si="187"/>
        <v>#VALUE!</v>
      </c>
      <c r="U1043">
        <v>9.31</v>
      </c>
      <c r="V1043" s="150" t="e">
        <f t="shared" si="188"/>
        <v>#VALUE!</v>
      </c>
      <c r="W1043">
        <v>9.31</v>
      </c>
      <c r="X1043" s="153" t="e">
        <f t="shared" si="189"/>
        <v>#VALUE!</v>
      </c>
      <c r="Y1043">
        <v>9.31</v>
      </c>
      <c r="Z1043" s="150" t="e">
        <f t="shared" si="190"/>
        <v>#VALUE!</v>
      </c>
      <c r="AA1043">
        <v>9.31</v>
      </c>
      <c r="AB1043" s="150" t="e">
        <f t="shared" si="191"/>
        <v>#VALUE!</v>
      </c>
      <c r="AC1043">
        <v>9.31</v>
      </c>
      <c r="AD1043" s="150" t="e">
        <f t="shared" si="192"/>
        <v>#VALUE!</v>
      </c>
      <c r="AE1043">
        <v>9.31</v>
      </c>
    </row>
    <row r="1044" spans="12:31" ht="15" x14ac:dyDescent="0.2">
      <c r="L1044" s="150" t="e">
        <f t="shared" si="183"/>
        <v>#VALUE!</v>
      </c>
      <c r="M1044">
        <v>9.32</v>
      </c>
      <c r="N1044" s="150" t="e">
        <f t="shared" si="184"/>
        <v>#VALUE!</v>
      </c>
      <c r="O1044">
        <v>9.32</v>
      </c>
      <c r="P1044" s="150" t="e">
        <f t="shared" si="185"/>
        <v>#VALUE!</v>
      </c>
      <c r="Q1044">
        <v>9.32</v>
      </c>
      <c r="R1044" s="150" t="e">
        <f t="shared" si="186"/>
        <v>#VALUE!</v>
      </c>
      <c r="S1044">
        <v>9.32</v>
      </c>
      <c r="T1044" s="150" t="e">
        <f t="shared" si="187"/>
        <v>#VALUE!</v>
      </c>
      <c r="U1044">
        <v>9.32</v>
      </c>
      <c r="V1044" s="150" t="e">
        <f t="shared" si="188"/>
        <v>#VALUE!</v>
      </c>
      <c r="W1044">
        <v>9.32</v>
      </c>
      <c r="X1044" s="153" t="e">
        <f t="shared" si="189"/>
        <v>#VALUE!</v>
      </c>
      <c r="Y1044">
        <v>9.32</v>
      </c>
      <c r="Z1044" s="150" t="e">
        <f t="shared" si="190"/>
        <v>#VALUE!</v>
      </c>
      <c r="AA1044">
        <v>9.32</v>
      </c>
      <c r="AB1044" s="150" t="e">
        <f t="shared" si="191"/>
        <v>#VALUE!</v>
      </c>
      <c r="AC1044">
        <v>9.32</v>
      </c>
      <c r="AD1044" s="150" t="e">
        <f t="shared" si="192"/>
        <v>#VALUE!</v>
      </c>
      <c r="AE1044">
        <v>9.32</v>
      </c>
    </row>
    <row r="1045" spans="12:31" ht="15" x14ac:dyDescent="0.2">
      <c r="L1045" s="150" t="e">
        <f t="shared" si="183"/>
        <v>#VALUE!</v>
      </c>
      <c r="M1045">
        <v>9.33</v>
      </c>
      <c r="N1045" s="150" t="e">
        <f t="shared" si="184"/>
        <v>#VALUE!</v>
      </c>
      <c r="O1045">
        <v>9.33</v>
      </c>
      <c r="P1045" s="150" t="e">
        <f t="shared" si="185"/>
        <v>#VALUE!</v>
      </c>
      <c r="Q1045">
        <v>9.33</v>
      </c>
      <c r="R1045" s="150" t="e">
        <f t="shared" si="186"/>
        <v>#VALUE!</v>
      </c>
      <c r="S1045">
        <v>9.33</v>
      </c>
      <c r="T1045" s="150" t="e">
        <f t="shared" si="187"/>
        <v>#VALUE!</v>
      </c>
      <c r="U1045">
        <v>9.33</v>
      </c>
      <c r="V1045" s="150" t="e">
        <f t="shared" si="188"/>
        <v>#VALUE!</v>
      </c>
      <c r="W1045">
        <v>9.33</v>
      </c>
      <c r="X1045" s="153" t="e">
        <f t="shared" si="189"/>
        <v>#VALUE!</v>
      </c>
      <c r="Y1045">
        <v>9.33</v>
      </c>
      <c r="Z1045" s="150" t="e">
        <f t="shared" si="190"/>
        <v>#VALUE!</v>
      </c>
      <c r="AA1045">
        <v>9.33</v>
      </c>
      <c r="AB1045" s="150" t="e">
        <f t="shared" si="191"/>
        <v>#VALUE!</v>
      </c>
      <c r="AC1045">
        <v>9.33</v>
      </c>
      <c r="AD1045" s="150" t="e">
        <f t="shared" si="192"/>
        <v>#VALUE!</v>
      </c>
      <c r="AE1045">
        <v>9.33</v>
      </c>
    </row>
    <row r="1046" spans="12:31" ht="15" x14ac:dyDescent="0.2">
      <c r="L1046" s="150" t="e">
        <f t="shared" si="183"/>
        <v>#VALUE!</v>
      </c>
      <c r="M1046">
        <v>9.34</v>
      </c>
      <c r="N1046" s="150" t="e">
        <f t="shared" si="184"/>
        <v>#VALUE!</v>
      </c>
      <c r="O1046">
        <v>9.34</v>
      </c>
      <c r="P1046" s="150" t="e">
        <f t="shared" si="185"/>
        <v>#VALUE!</v>
      </c>
      <c r="Q1046">
        <v>9.34</v>
      </c>
      <c r="R1046" s="150" t="e">
        <f t="shared" si="186"/>
        <v>#VALUE!</v>
      </c>
      <c r="S1046">
        <v>9.34</v>
      </c>
      <c r="T1046" s="150" t="e">
        <f t="shared" si="187"/>
        <v>#VALUE!</v>
      </c>
      <c r="U1046">
        <v>9.34</v>
      </c>
      <c r="V1046" s="150" t="e">
        <f t="shared" si="188"/>
        <v>#VALUE!</v>
      </c>
      <c r="W1046">
        <v>9.34</v>
      </c>
      <c r="X1046" s="153" t="e">
        <f t="shared" si="189"/>
        <v>#VALUE!</v>
      </c>
      <c r="Y1046">
        <v>9.34</v>
      </c>
      <c r="Z1046" s="150" t="e">
        <f t="shared" si="190"/>
        <v>#VALUE!</v>
      </c>
      <c r="AA1046">
        <v>9.34</v>
      </c>
      <c r="AB1046" s="150" t="e">
        <f t="shared" si="191"/>
        <v>#VALUE!</v>
      </c>
      <c r="AC1046">
        <v>9.34</v>
      </c>
      <c r="AD1046" s="150" t="e">
        <f t="shared" si="192"/>
        <v>#VALUE!</v>
      </c>
      <c r="AE1046">
        <v>9.34</v>
      </c>
    </row>
    <row r="1047" spans="12:31" ht="15" x14ac:dyDescent="0.2">
      <c r="L1047" s="150" t="e">
        <f t="shared" si="183"/>
        <v>#VALUE!</v>
      </c>
      <c r="M1047">
        <v>9.35</v>
      </c>
      <c r="N1047" s="150" t="e">
        <f t="shared" si="184"/>
        <v>#VALUE!</v>
      </c>
      <c r="O1047">
        <v>9.35</v>
      </c>
      <c r="P1047" s="150" t="e">
        <f t="shared" si="185"/>
        <v>#VALUE!</v>
      </c>
      <c r="Q1047">
        <v>9.35</v>
      </c>
      <c r="R1047" s="150" t="e">
        <f t="shared" si="186"/>
        <v>#VALUE!</v>
      </c>
      <c r="S1047">
        <v>9.35</v>
      </c>
      <c r="T1047" s="150" t="e">
        <f t="shared" si="187"/>
        <v>#VALUE!</v>
      </c>
      <c r="U1047">
        <v>9.35</v>
      </c>
      <c r="V1047" s="150" t="e">
        <f t="shared" si="188"/>
        <v>#VALUE!</v>
      </c>
      <c r="W1047">
        <v>9.35</v>
      </c>
      <c r="X1047" s="153" t="e">
        <f t="shared" si="189"/>
        <v>#VALUE!</v>
      </c>
      <c r="Y1047">
        <v>9.35</v>
      </c>
      <c r="Z1047" s="150" t="e">
        <f t="shared" si="190"/>
        <v>#VALUE!</v>
      </c>
      <c r="AA1047">
        <v>9.35</v>
      </c>
      <c r="AB1047" s="150" t="e">
        <f t="shared" si="191"/>
        <v>#VALUE!</v>
      </c>
      <c r="AC1047">
        <v>9.35</v>
      </c>
      <c r="AD1047" s="150" t="e">
        <f t="shared" si="192"/>
        <v>#VALUE!</v>
      </c>
      <c r="AE1047">
        <v>9.35</v>
      </c>
    </row>
    <row r="1048" spans="12:31" ht="15" x14ac:dyDescent="0.2">
      <c r="L1048" s="150" t="e">
        <f t="shared" si="183"/>
        <v>#VALUE!</v>
      </c>
      <c r="M1048">
        <v>9.36</v>
      </c>
      <c r="N1048" s="150" t="e">
        <f t="shared" si="184"/>
        <v>#VALUE!</v>
      </c>
      <c r="O1048">
        <v>9.36</v>
      </c>
      <c r="P1048" s="150" t="e">
        <f t="shared" si="185"/>
        <v>#VALUE!</v>
      </c>
      <c r="Q1048">
        <v>9.36</v>
      </c>
      <c r="R1048" s="150" t="e">
        <f t="shared" si="186"/>
        <v>#VALUE!</v>
      </c>
      <c r="S1048">
        <v>9.36</v>
      </c>
      <c r="T1048" s="150" t="e">
        <f t="shared" si="187"/>
        <v>#VALUE!</v>
      </c>
      <c r="U1048">
        <v>9.36</v>
      </c>
      <c r="V1048" s="150" t="e">
        <f t="shared" si="188"/>
        <v>#VALUE!</v>
      </c>
      <c r="W1048">
        <v>9.36</v>
      </c>
      <c r="X1048" s="153" t="e">
        <f t="shared" si="189"/>
        <v>#VALUE!</v>
      </c>
      <c r="Y1048">
        <v>9.36</v>
      </c>
      <c r="Z1048" s="150" t="e">
        <f t="shared" si="190"/>
        <v>#VALUE!</v>
      </c>
      <c r="AA1048">
        <v>9.36</v>
      </c>
      <c r="AB1048" s="150" t="e">
        <f t="shared" si="191"/>
        <v>#VALUE!</v>
      </c>
      <c r="AC1048">
        <v>9.36</v>
      </c>
      <c r="AD1048" s="150" t="e">
        <f t="shared" si="192"/>
        <v>#VALUE!</v>
      </c>
      <c r="AE1048">
        <v>9.36</v>
      </c>
    </row>
    <row r="1049" spans="12:31" ht="15" x14ac:dyDescent="0.2">
      <c r="L1049" s="150" t="e">
        <f t="shared" si="183"/>
        <v>#VALUE!</v>
      </c>
      <c r="M1049">
        <v>9.3699999999999992</v>
      </c>
      <c r="N1049" s="150" t="e">
        <f t="shared" si="184"/>
        <v>#VALUE!</v>
      </c>
      <c r="O1049">
        <v>9.3699999999999992</v>
      </c>
      <c r="P1049" s="150" t="e">
        <f t="shared" si="185"/>
        <v>#VALUE!</v>
      </c>
      <c r="Q1049">
        <v>9.3699999999999992</v>
      </c>
      <c r="R1049" s="150" t="e">
        <f t="shared" si="186"/>
        <v>#VALUE!</v>
      </c>
      <c r="S1049">
        <v>9.3699999999999992</v>
      </c>
      <c r="T1049" s="150" t="e">
        <f t="shared" si="187"/>
        <v>#VALUE!</v>
      </c>
      <c r="U1049">
        <v>9.3699999999999992</v>
      </c>
      <c r="V1049" s="150" t="e">
        <f t="shared" si="188"/>
        <v>#VALUE!</v>
      </c>
      <c r="W1049">
        <v>9.3699999999999992</v>
      </c>
      <c r="X1049" s="153" t="e">
        <f t="shared" si="189"/>
        <v>#VALUE!</v>
      </c>
      <c r="Y1049">
        <v>9.3699999999999992</v>
      </c>
      <c r="Z1049" s="150" t="e">
        <f t="shared" si="190"/>
        <v>#VALUE!</v>
      </c>
      <c r="AA1049">
        <v>9.3699999999999992</v>
      </c>
      <c r="AB1049" s="150" t="e">
        <f t="shared" si="191"/>
        <v>#VALUE!</v>
      </c>
      <c r="AC1049">
        <v>9.3699999999999992</v>
      </c>
      <c r="AD1049" s="150" t="e">
        <f t="shared" si="192"/>
        <v>#VALUE!</v>
      </c>
      <c r="AE1049">
        <v>9.3699999999999992</v>
      </c>
    </row>
    <row r="1050" spans="12:31" ht="15" x14ac:dyDescent="0.2">
      <c r="L1050" s="150" t="e">
        <f t="shared" si="183"/>
        <v>#VALUE!</v>
      </c>
      <c r="M1050">
        <v>9.3800000000000008</v>
      </c>
      <c r="N1050" s="150" t="e">
        <f t="shared" si="184"/>
        <v>#VALUE!</v>
      </c>
      <c r="O1050">
        <v>9.3800000000000008</v>
      </c>
      <c r="P1050" s="150" t="e">
        <f t="shared" si="185"/>
        <v>#VALUE!</v>
      </c>
      <c r="Q1050">
        <v>9.3800000000000008</v>
      </c>
      <c r="R1050" s="150" t="e">
        <f t="shared" si="186"/>
        <v>#VALUE!</v>
      </c>
      <c r="S1050">
        <v>9.3800000000000008</v>
      </c>
      <c r="T1050" s="150" t="e">
        <f t="shared" si="187"/>
        <v>#VALUE!</v>
      </c>
      <c r="U1050">
        <v>9.3800000000000008</v>
      </c>
      <c r="V1050" s="150" t="e">
        <f t="shared" si="188"/>
        <v>#VALUE!</v>
      </c>
      <c r="W1050">
        <v>9.3800000000000008</v>
      </c>
      <c r="X1050" s="153" t="e">
        <f t="shared" si="189"/>
        <v>#VALUE!</v>
      </c>
      <c r="Y1050">
        <v>9.3800000000000008</v>
      </c>
      <c r="Z1050" s="150" t="e">
        <f t="shared" si="190"/>
        <v>#VALUE!</v>
      </c>
      <c r="AA1050">
        <v>9.3800000000000008</v>
      </c>
      <c r="AB1050" s="150" t="e">
        <f t="shared" si="191"/>
        <v>#VALUE!</v>
      </c>
      <c r="AC1050">
        <v>9.3800000000000008</v>
      </c>
      <c r="AD1050" s="150" t="e">
        <f t="shared" si="192"/>
        <v>#VALUE!</v>
      </c>
      <c r="AE1050">
        <v>9.3800000000000008</v>
      </c>
    </row>
    <row r="1051" spans="12:31" ht="15" x14ac:dyDescent="0.2">
      <c r="L1051" s="150" t="e">
        <f t="shared" si="183"/>
        <v>#VALUE!</v>
      </c>
      <c r="M1051">
        <v>9.39</v>
      </c>
      <c r="N1051" s="150" t="e">
        <f t="shared" si="184"/>
        <v>#VALUE!</v>
      </c>
      <c r="O1051">
        <v>9.39</v>
      </c>
      <c r="P1051" s="150" t="e">
        <f t="shared" si="185"/>
        <v>#VALUE!</v>
      </c>
      <c r="Q1051">
        <v>9.39</v>
      </c>
      <c r="R1051" s="150" t="e">
        <f t="shared" si="186"/>
        <v>#VALUE!</v>
      </c>
      <c r="S1051">
        <v>9.39</v>
      </c>
      <c r="T1051" s="150" t="e">
        <f t="shared" si="187"/>
        <v>#VALUE!</v>
      </c>
      <c r="U1051">
        <v>9.39</v>
      </c>
      <c r="V1051" s="150" t="e">
        <f t="shared" si="188"/>
        <v>#VALUE!</v>
      </c>
      <c r="W1051">
        <v>9.39</v>
      </c>
      <c r="X1051" s="153" t="e">
        <f t="shared" si="189"/>
        <v>#VALUE!</v>
      </c>
      <c r="Y1051">
        <v>9.39</v>
      </c>
      <c r="Z1051" s="150" t="e">
        <f t="shared" si="190"/>
        <v>#VALUE!</v>
      </c>
      <c r="AA1051">
        <v>9.39</v>
      </c>
      <c r="AB1051" s="150" t="e">
        <f t="shared" si="191"/>
        <v>#VALUE!</v>
      </c>
      <c r="AC1051">
        <v>9.39</v>
      </c>
      <c r="AD1051" s="150" t="e">
        <f t="shared" si="192"/>
        <v>#VALUE!</v>
      </c>
      <c r="AE1051">
        <v>9.39</v>
      </c>
    </row>
    <row r="1052" spans="12:31" ht="15" x14ac:dyDescent="0.2">
      <c r="L1052" s="150" t="e">
        <f t="shared" si="183"/>
        <v>#VALUE!</v>
      </c>
      <c r="M1052">
        <v>9.4</v>
      </c>
      <c r="N1052" s="150" t="e">
        <f t="shared" si="184"/>
        <v>#VALUE!</v>
      </c>
      <c r="O1052">
        <v>9.4</v>
      </c>
      <c r="P1052" s="150" t="e">
        <f t="shared" si="185"/>
        <v>#VALUE!</v>
      </c>
      <c r="Q1052">
        <v>9.4</v>
      </c>
      <c r="R1052" s="150" t="e">
        <f t="shared" si="186"/>
        <v>#VALUE!</v>
      </c>
      <c r="S1052">
        <v>9.4</v>
      </c>
      <c r="T1052" s="150" t="e">
        <f t="shared" si="187"/>
        <v>#VALUE!</v>
      </c>
      <c r="U1052">
        <v>9.4</v>
      </c>
      <c r="V1052" s="150" t="e">
        <f t="shared" si="188"/>
        <v>#VALUE!</v>
      </c>
      <c r="W1052">
        <v>9.4</v>
      </c>
      <c r="X1052" s="153" t="e">
        <f t="shared" si="189"/>
        <v>#VALUE!</v>
      </c>
      <c r="Y1052">
        <v>9.4</v>
      </c>
      <c r="Z1052" s="150" t="e">
        <f t="shared" si="190"/>
        <v>#VALUE!</v>
      </c>
      <c r="AA1052">
        <v>9.4</v>
      </c>
      <c r="AB1052" s="150" t="e">
        <f t="shared" si="191"/>
        <v>#VALUE!</v>
      </c>
      <c r="AC1052">
        <v>9.4</v>
      </c>
      <c r="AD1052" s="150" t="e">
        <f t="shared" si="192"/>
        <v>#VALUE!</v>
      </c>
      <c r="AE1052">
        <v>9.4</v>
      </c>
    </row>
    <row r="1053" spans="12:31" ht="15" x14ac:dyDescent="0.2">
      <c r="L1053" s="150" t="e">
        <f t="shared" si="183"/>
        <v>#VALUE!</v>
      </c>
      <c r="M1053">
        <v>9.41</v>
      </c>
      <c r="N1053" s="150" t="e">
        <f t="shared" si="184"/>
        <v>#VALUE!</v>
      </c>
      <c r="O1053">
        <v>9.41</v>
      </c>
      <c r="P1053" s="150" t="e">
        <f t="shared" si="185"/>
        <v>#VALUE!</v>
      </c>
      <c r="Q1053">
        <v>9.41</v>
      </c>
      <c r="R1053" s="150" t="e">
        <f t="shared" si="186"/>
        <v>#VALUE!</v>
      </c>
      <c r="S1053">
        <v>9.41</v>
      </c>
      <c r="T1053" s="150" t="e">
        <f t="shared" si="187"/>
        <v>#VALUE!</v>
      </c>
      <c r="U1053">
        <v>9.41</v>
      </c>
      <c r="V1053" s="150" t="e">
        <f t="shared" si="188"/>
        <v>#VALUE!</v>
      </c>
      <c r="W1053">
        <v>9.41</v>
      </c>
      <c r="X1053" s="153" t="e">
        <f t="shared" si="189"/>
        <v>#VALUE!</v>
      </c>
      <c r="Y1053">
        <v>9.41</v>
      </c>
      <c r="Z1053" s="150" t="e">
        <f t="shared" si="190"/>
        <v>#VALUE!</v>
      </c>
      <c r="AA1053">
        <v>9.41</v>
      </c>
      <c r="AB1053" s="150" t="e">
        <f t="shared" si="191"/>
        <v>#VALUE!</v>
      </c>
      <c r="AC1053">
        <v>9.41</v>
      </c>
      <c r="AD1053" s="150" t="e">
        <f t="shared" si="192"/>
        <v>#VALUE!</v>
      </c>
      <c r="AE1053">
        <v>9.41</v>
      </c>
    </row>
    <row r="1054" spans="12:31" ht="15" x14ac:dyDescent="0.2">
      <c r="L1054" s="150" t="e">
        <f t="shared" si="183"/>
        <v>#VALUE!</v>
      </c>
      <c r="M1054">
        <v>9.42</v>
      </c>
      <c r="N1054" s="150" t="e">
        <f t="shared" si="184"/>
        <v>#VALUE!</v>
      </c>
      <c r="O1054">
        <v>9.42</v>
      </c>
      <c r="P1054" s="150" t="e">
        <f t="shared" si="185"/>
        <v>#VALUE!</v>
      </c>
      <c r="Q1054">
        <v>9.42</v>
      </c>
      <c r="R1054" s="150" t="e">
        <f t="shared" si="186"/>
        <v>#VALUE!</v>
      </c>
      <c r="S1054">
        <v>9.42</v>
      </c>
      <c r="T1054" s="150" t="e">
        <f t="shared" si="187"/>
        <v>#VALUE!</v>
      </c>
      <c r="U1054">
        <v>9.42</v>
      </c>
      <c r="V1054" s="150" t="e">
        <f t="shared" si="188"/>
        <v>#VALUE!</v>
      </c>
      <c r="W1054">
        <v>9.42</v>
      </c>
      <c r="X1054" s="153" t="e">
        <f t="shared" si="189"/>
        <v>#VALUE!</v>
      </c>
      <c r="Y1054">
        <v>9.42</v>
      </c>
      <c r="Z1054" s="150" t="e">
        <f t="shared" si="190"/>
        <v>#VALUE!</v>
      </c>
      <c r="AA1054">
        <v>9.42</v>
      </c>
      <c r="AB1054" s="150" t="e">
        <f t="shared" si="191"/>
        <v>#VALUE!</v>
      </c>
      <c r="AC1054">
        <v>9.42</v>
      </c>
      <c r="AD1054" s="150" t="e">
        <f t="shared" si="192"/>
        <v>#VALUE!</v>
      </c>
      <c r="AE1054">
        <v>9.42</v>
      </c>
    </row>
    <row r="1055" spans="12:31" ht="15" x14ac:dyDescent="0.2">
      <c r="L1055" s="150" t="e">
        <f t="shared" si="183"/>
        <v>#VALUE!</v>
      </c>
      <c r="M1055">
        <v>9.43</v>
      </c>
      <c r="N1055" s="150" t="e">
        <f t="shared" si="184"/>
        <v>#VALUE!</v>
      </c>
      <c r="O1055">
        <v>9.43</v>
      </c>
      <c r="P1055" s="150" t="e">
        <f t="shared" si="185"/>
        <v>#VALUE!</v>
      </c>
      <c r="Q1055">
        <v>9.43</v>
      </c>
      <c r="R1055" s="150" t="e">
        <f t="shared" si="186"/>
        <v>#VALUE!</v>
      </c>
      <c r="S1055">
        <v>9.43</v>
      </c>
      <c r="T1055" s="150" t="e">
        <f t="shared" si="187"/>
        <v>#VALUE!</v>
      </c>
      <c r="U1055">
        <v>9.43</v>
      </c>
      <c r="V1055" s="150" t="e">
        <f t="shared" si="188"/>
        <v>#VALUE!</v>
      </c>
      <c r="W1055">
        <v>9.43</v>
      </c>
      <c r="X1055" s="153" t="e">
        <f t="shared" si="189"/>
        <v>#VALUE!</v>
      </c>
      <c r="Y1055">
        <v>9.43</v>
      </c>
      <c r="Z1055" s="150" t="e">
        <f t="shared" si="190"/>
        <v>#VALUE!</v>
      </c>
      <c r="AA1055">
        <v>9.43</v>
      </c>
      <c r="AB1055" s="150" t="e">
        <f t="shared" si="191"/>
        <v>#VALUE!</v>
      </c>
      <c r="AC1055">
        <v>9.43</v>
      </c>
      <c r="AD1055" s="150" t="e">
        <f t="shared" si="192"/>
        <v>#VALUE!</v>
      </c>
      <c r="AE1055">
        <v>9.43</v>
      </c>
    </row>
    <row r="1056" spans="12:31" ht="15" x14ac:dyDescent="0.2">
      <c r="L1056" s="150" t="e">
        <f t="shared" si="183"/>
        <v>#VALUE!</v>
      </c>
      <c r="M1056">
        <v>9.44</v>
      </c>
      <c r="N1056" s="150" t="e">
        <f t="shared" si="184"/>
        <v>#VALUE!</v>
      </c>
      <c r="O1056">
        <v>9.44</v>
      </c>
      <c r="P1056" s="150" t="e">
        <f t="shared" si="185"/>
        <v>#VALUE!</v>
      </c>
      <c r="Q1056">
        <v>9.44</v>
      </c>
      <c r="R1056" s="150" t="e">
        <f t="shared" si="186"/>
        <v>#VALUE!</v>
      </c>
      <c r="S1056">
        <v>9.44</v>
      </c>
      <c r="T1056" s="150" t="e">
        <f t="shared" si="187"/>
        <v>#VALUE!</v>
      </c>
      <c r="U1056">
        <v>9.44</v>
      </c>
      <c r="V1056" s="150" t="e">
        <f t="shared" si="188"/>
        <v>#VALUE!</v>
      </c>
      <c r="W1056">
        <v>9.44</v>
      </c>
      <c r="X1056" s="153" t="e">
        <f t="shared" si="189"/>
        <v>#VALUE!</v>
      </c>
      <c r="Y1056">
        <v>9.44</v>
      </c>
      <c r="Z1056" s="150" t="e">
        <f t="shared" si="190"/>
        <v>#VALUE!</v>
      </c>
      <c r="AA1056">
        <v>9.44</v>
      </c>
      <c r="AB1056" s="150" t="e">
        <f t="shared" si="191"/>
        <v>#VALUE!</v>
      </c>
      <c r="AC1056">
        <v>9.44</v>
      </c>
      <c r="AD1056" s="150" t="e">
        <f t="shared" si="192"/>
        <v>#VALUE!</v>
      </c>
      <c r="AE1056">
        <v>9.44</v>
      </c>
    </row>
    <row r="1057" spans="12:31" ht="15" x14ac:dyDescent="0.2">
      <c r="L1057" s="150" t="e">
        <f t="shared" si="183"/>
        <v>#VALUE!</v>
      </c>
      <c r="M1057">
        <v>9.4499999999999993</v>
      </c>
      <c r="N1057" s="150" t="e">
        <f t="shared" si="184"/>
        <v>#VALUE!</v>
      </c>
      <c r="O1057">
        <v>9.4499999999999993</v>
      </c>
      <c r="P1057" s="150" t="e">
        <f t="shared" si="185"/>
        <v>#VALUE!</v>
      </c>
      <c r="Q1057">
        <v>9.4499999999999993</v>
      </c>
      <c r="R1057" s="150" t="e">
        <f t="shared" si="186"/>
        <v>#VALUE!</v>
      </c>
      <c r="S1057">
        <v>9.4499999999999993</v>
      </c>
      <c r="T1057" s="150" t="e">
        <f t="shared" si="187"/>
        <v>#VALUE!</v>
      </c>
      <c r="U1057">
        <v>9.4499999999999993</v>
      </c>
      <c r="V1057" s="150" t="e">
        <f t="shared" si="188"/>
        <v>#VALUE!</v>
      </c>
      <c r="W1057">
        <v>9.4499999999999993</v>
      </c>
      <c r="X1057" s="153" t="e">
        <f t="shared" si="189"/>
        <v>#VALUE!</v>
      </c>
      <c r="Y1057">
        <v>9.4499999999999993</v>
      </c>
      <c r="Z1057" s="150" t="e">
        <f t="shared" si="190"/>
        <v>#VALUE!</v>
      </c>
      <c r="AA1057">
        <v>9.4499999999999993</v>
      </c>
      <c r="AB1057" s="150" t="e">
        <f t="shared" si="191"/>
        <v>#VALUE!</v>
      </c>
      <c r="AC1057">
        <v>9.4499999999999993</v>
      </c>
      <c r="AD1057" s="150" t="e">
        <f t="shared" si="192"/>
        <v>#VALUE!</v>
      </c>
      <c r="AE1057">
        <v>9.4499999999999993</v>
      </c>
    </row>
    <row r="1058" spans="12:31" ht="15" x14ac:dyDescent="0.2">
      <c r="L1058" s="150" t="e">
        <f t="shared" si="183"/>
        <v>#VALUE!</v>
      </c>
      <c r="M1058">
        <v>9.4600000000000009</v>
      </c>
      <c r="N1058" s="150" t="e">
        <f t="shared" si="184"/>
        <v>#VALUE!</v>
      </c>
      <c r="O1058">
        <v>9.4600000000000009</v>
      </c>
      <c r="P1058" s="150" t="e">
        <f t="shared" si="185"/>
        <v>#VALUE!</v>
      </c>
      <c r="Q1058">
        <v>9.4600000000000009</v>
      </c>
      <c r="R1058" s="150" t="e">
        <f t="shared" si="186"/>
        <v>#VALUE!</v>
      </c>
      <c r="S1058">
        <v>9.4600000000000009</v>
      </c>
      <c r="T1058" s="150" t="e">
        <f t="shared" si="187"/>
        <v>#VALUE!</v>
      </c>
      <c r="U1058">
        <v>9.4600000000000009</v>
      </c>
      <c r="V1058" s="150" t="e">
        <f t="shared" si="188"/>
        <v>#VALUE!</v>
      </c>
      <c r="W1058">
        <v>9.4600000000000009</v>
      </c>
      <c r="X1058" s="153" t="e">
        <f t="shared" si="189"/>
        <v>#VALUE!</v>
      </c>
      <c r="Y1058">
        <v>9.4600000000000009</v>
      </c>
      <c r="Z1058" s="150" t="e">
        <f t="shared" si="190"/>
        <v>#VALUE!</v>
      </c>
      <c r="AA1058">
        <v>9.4600000000000009</v>
      </c>
      <c r="AB1058" s="150" t="e">
        <f t="shared" si="191"/>
        <v>#VALUE!</v>
      </c>
      <c r="AC1058">
        <v>9.4600000000000009</v>
      </c>
      <c r="AD1058" s="150" t="e">
        <f t="shared" si="192"/>
        <v>#VALUE!</v>
      </c>
      <c r="AE1058">
        <v>9.4600000000000009</v>
      </c>
    </row>
    <row r="1059" spans="12:31" ht="15" x14ac:dyDescent="0.2">
      <c r="L1059" s="150" t="e">
        <f t="shared" si="183"/>
        <v>#VALUE!</v>
      </c>
      <c r="M1059">
        <v>9.4700000000000006</v>
      </c>
      <c r="N1059" s="150" t="e">
        <f t="shared" si="184"/>
        <v>#VALUE!</v>
      </c>
      <c r="O1059">
        <v>9.4700000000000006</v>
      </c>
      <c r="P1059" s="150" t="e">
        <f t="shared" si="185"/>
        <v>#VALUE!</v>
      </c>
      <c r="Q1059">
        <v>9.4700000000000006</v>
      </c>
      <c r="R1059" s="150" t="e">
        <f t="shared" si="186"/>
        <v>#VALUE!</v>
      </c>
      <c r="S1059">
        <v>9.4700000000000006</v>
      </c>
      <c r="T1059" s="150" t="e">
        <f t="shared" si="187"/>
        <v>#VALUE!</v>
      </c>
      <c r="U1059">
        <v>9.4700000000000006</v>
      </c>
      <c r="V1059" s="150" t="e">
        <f t="shared" si="188"/>
        <v>#VALUE!</v>
      </c>
      <c r="W1059">
        <v>9.4700000000000006</v>
      </c>
      <c r="X1059" s="153" t="e">
        <f t="shared" si="189"/>
        <v>#VALUE!</v>
      </c>
      <c r="Y1059">
        <v>9.4700000000000006</v>
      </c>
      <c r="Z1059" s="150" t="e">
        <f t="shared" si="190"/>
        <v>#VALUE!</v>
      </c>
      <c r="AA1059">
        <v>9.4700000000000006</v>
      </c>
      <c r="AB1059" s="150" t="e">
        <f t="shared" si="191"/>
        <v>#VALUE!</v>
      </c>
      <c r="AC1059">
        <v>9.4700000000000006</v>
      </c>
      <c r="AD1059" s="150" t="e">
        <f t="shared" si="192"/>
        <v>#VALUE!</v>
      </c>
      <c r="AE1059">
        <v>9.4700000000000006</v>
      </c>
    </row>
    <row r="1060" spans="12:31" ht="15" x14ac:dyDescent="0.2">
      <c r="L1060" s="150" t="e">
        <f t="shared" si="183"/>
        <v>#VALUE!</v>
      </c>
      <c r="M1060">
        <v>9.48</v>
      </c>
      <c r="N1060" s="150" t="e">
        <f t="shared" si="184"/>
        <v>#VALUE!</v>
      </c>
      <c r="O1060">
        <v>9.48</v>
      </c>
      <c r="P1060" s="150" t="e">
        <f t="shared" si="185"/>
        <v>#VALUE!</v>
      </c>
      <c r="Q1060">
        <v>9.48</v>
      </c>
      <c r="R1060" s="150" t="e">
        <f t="shared" si="186"/>
        <v>#VALUE!</v>
      </c>
      <c r="S1060">
        <v>9.48</v>
      </c>
      <c r="T1060" s="150" t="e">
        <f t="shared" si="187"/>
        <v>#VALUE!</v>
      </c>
      <c r="U1060">
        <v>9.48</v>
      </c>
      <c r="V1060" s="150" t="e">
        <f t="shared" si="188"/>
        <v>#VALUE!</v>
      </c>
      <c r="W1060">
        <v>9.48</v>
      </c>
      <c r="X1060" s="153" t="e">
        <f t="shared" si="189"/>
        <v>#VALUE!</v>
      </c>
      <c r="Y1060">
        <v>9.48</v>
      </c>
      <c r="Z1060" s="150" t="e">
        <f t="shared" si="190"/>
        <v>#VALUE!</v>
      </c>
      <c r="AA1060">
        <v>9.48</v>
      </c>
      <c r="AB1060" s="150" t="e">
        <f t="shared" si="191"/>
        <v>#VALUE!</v>
      </c>
      <c r="AC1060">
        <v>9.48</v>
      </c>
      <c r="AD1060" s="150" t="e">
        <f t="shared" si="192"/>
        <v>#VALUE!</v>
      </c>
      <c r="AE1060">
        <v>9.48</v>
      </c>
    </row>
    <row r="1061" spans="12:31" ht="15" x14ac:dyDescent="0.2">
      <c r="L1061" s="150" t="e">
        <f t="shared" si="183"/>
        <v>#VALUE!</v>
      </c>
      <c r="M1061">
        <v>9.49</v>
      </c>
      <c r="N1061" s="150" t="e">
        <f t="shared" si="184"/>
        <v>#VALUE!</v>
      </c>
      <c r="O1061">
        <v>9.49</v>
      </c>
      <c r="P1061" s="150" t="e">
        <f t="shared" si="185"/>
        <v>#VALUE!</v>
      </c>
      <c r="Q1061">
        <v>9.49</v>
      </c>
      <c r="R1061" s="150" t="e">
        <f t="shared" si="186"/>
        <v>#VALUE!</v>
      </c>
      <c r="S1061">
        <v>9.49</v>
      </c>
      <c r="T1061" s="150" t="e">
        <f t="shared" si="187"/>
        <v>#VALUE!</v>
      </c>
      <c r="U1061">
        <v>9.49</v>
      </c>
      <c r="V1061" s="150" t="e">
        <f t="shared" si="188"/>
        <v>#VALUE!</v>
      </c>
      <c r="W1061">
        <v>9.49</v>
      </c>
      <c r="X1061" s="153" t="e">
        <f t="shared" si="189"/>
        <v>#VALUE!</v>
      </c>
      <c r="Y1061">
        <v>9.49</v>
      </c>
      <c r="Z1061" s="150" t="e">
        <f t="shared" si="190"/>
        <v>#VALUE!</v>
      </c>
      <c r="AA1061">
        <v>9.49</v>
      </c>
      <c r="AB1061" s="150" t="e">
        <f t="shared" si="191"/>
        <v>#VALUE!</v>
      </c>
      <c r="AC1061">
        <v>9.49</v>
      </c>
      <c r="AD1061" s="150" t="e">
        <f t="shared" si="192"/>
        <v>#VALUE!</v>
      </c>
      <c r="AE1061">
        <v>9.49</v>
      </c>
    </row>
    <row r="1062" spans="12:31" ht="15" x14ac:dyDescent="0.2">
      <c r="L1062" s="150" t="e">
        <f t="shared" si="183"/>
        <v>#VALUE!</v>
      </c>
      <c r="M1062">
        <v>9.5</v>
      </c>
      <c r="N1062" s="150" t="e">
        <f t="shared" si="184"/>
        <v>#VALUE!</v>
      </c>
      <c r="O1062">
        <v>9.5</v>
      </c>
      <c r="P1062" s="150" t="e">
        <f t="shared" si="185"/>
        <v>#VALUE!</v>
      </c>
      <c r="Q1062">
        <v>9.5</v>
      </c>
      <c r="R1062" s="150" t="e">
        <f t="shared" si="186"/>
        <v>#VALUE!</v>
      </c>
      <c r="S1062">
        <v>9.5</v>
      </c>
      <c r="T1062" s="150" t="e">
        <f t="shared" si="187"/>
        <v>#VALUE!</v>
      </c>
      <c r="U1062">
        <v>9.5</v>
      </c>
      <c r="V1062" s="150" t="e">
        <f t="shared" si="188"/>
        <v>#VALUE!</v>
      </c>
      <c r="W1062">
        <v>9.5</v>
      </c>
      <c r="X1062" s="153" t="e">
        <f t="shared" si="189"/>
        <v>#VALUE!</v>
      </c>
      <c r="Y1062">
        <v>9.5</v>
      </c>
      <c r="Z1062" s="150" t="e">
        <f t="shared" si="190"/>
        <v>#VALUE!</v>
      </c>
      <c r="AA1062">
        <v>9.5</v>
      </c>
      <c r="AB1062" s="150" t="e">
        <f t="shared" si="191"/>
        <v>#VALUE!</v>
      </c>
      <c r="AC1062">
        <v>9.5</v>
      </c>
      <c r="AD1062" s="150" t="e">
        <f t="shared" si="192"/>
        <v>#VALUE!</v>
      </c>
      <c r="AE1062">
        <v>9.5</v>
      </c>
    </row>
    <row r="1063" spans="12:31" ht="15" x14ac:dyDescent="0.2">
      <c r="L1063" s="150" t="e">
        <f t="shared" si="183"/>
        <v>#VALUE!</v>
      </c>
      <c r="M1063">
        <v>9.51</v>
      </c>
      <c r="N1063" s="150" t="e">
        <f t="shared" si="184"/>
        <v>#VALUE!</v>
      </c>
      <c r="O1063">
        <v>9.51</v>
      </c>
      <c r="P1063" s="150" t="e">
        <f t="shared" si="185"/>
        <v>#VALUE!</v>
      </c>
      <c r="Q1063">
        <v>9.51</v>
      </c>
      <c r="R1063" s="150" t="e">
        <f t="shared" si="186"/>
        <v>#VALUE!</v>
      </c>
      <c r="S1063">
        <v>9.51</v>
      </c>
      <c r="T1063" s="150" t="e">
        <f t="shared" si="187"/>
        <v>#VALUE!</v>
      </c>
      <c r="U1063">
        <v>9.51</v>
      </c>
      <c r="V1063" s="150" t="e">
        <f t="shared" si="188"/>
        <v>#VALUE!</v>
      </c>
      <c r="W1063">
        <v>9.51</v>
      </c>
      <c r="X1063" s="153" t="e">
        <f t="shared" si="189"/>
        <v>#VALUE!</v>
      </c>
      <c r="Y1063">
        <v>9.51</v>
      </c>
      <c r="Z1063" s="150" t="e">
        <f t="shared" si="190"/>
        <v>#VALUE!</v>
      </c>
      <c r="AA1063">
        <v>9.51</v>
      </c>
      <c r="AB1063" s="150" t="e">
        <f t="shared" si="191"/>
        <v>#VALUE!</v>
      </c>
      <c r="AC1063">
        <v>9.51</v>
      </c>
      <c r="AD1063" s="150" t="e">
        <f t="shared" si="192"/>
        <v>#VALUE!</v>
      </c>
      <c r="AE1063">
        <v>9.51</v>
      </c>
    </row>
    <row r="1064" spans="12:31" ht="15" x14ac:dyDescent="0.2">
      <c r="L1064" s="150" t="e">
        <f t="shared" si="183"/>
        <v>#VALUE!</v>
      </c>
      <c r="M1064">
        <v>9.52</v>
      </c>
      <c r="N1064" s="150" t="e">
        <f t="shared" si="184"/>
        <v>#VALUE!</v>
      </c>
      <c r="O1064">
        <v>9.52</v>
      </c>
      <c r="P1064" s="150" t="e">
        <f t="shared" si="185"/>
        <v>#VALUE!</v>
      </c>
      <c r="Q1064">
        <v>9.52</v>
      </c>
      <c r="R1064" s="150" t="e">
        <f t="shared" si="186"/>
        <v>#VALUE!</v>
      </c>
      <c r="S1064">
        <v>9.52</v>
      </c>
      <c r="T1064" s="150" t="e">
        <f t="shared" si="187"/>
        <v>#VALUE!</v>
      </c>
      <c r="U1064">
        <v>9.52</v>
      </c>
      <c r="V1064" s="150" t="e">
        <f t="shared" si="188"/>
        <v>#VALUE!</v>
      </c>
      <c r="W1064">
        <v>9.52</v>
      </c>
      <c r="X1064" s="153" t="e">
        <f t="shared" si="189"/>
        <v>#VALUE!</v>
      </c>
      <c r="Y1064">
        <v>9.52</v>
      </c>
      <c r="Z1064" s="150" t="e">
        <f t="shared" si="190"/>
        <v>#VALUE!</v>
      </c>
      <c r="AA1064">
        <v>9.52</v>
      </c>
      <c r="AB1064" s="150" t="e">
        <f t="shared" si="191"/>
        <v>#VALUE!</v>
      </c>
      <c r="AC1064">
        <v>9.52</v>
      </c>
      <c r="AD1064" s="150" t="e">
        <f t="shared" si="192"/>
        <v>#VALUE!</v>
      </c>
      <c r="AE1064">
        <v>9.52</v>
      </c>
    </row>
    <row r="1065" spans="12:31" ht="15" x14ac:dyDescent="0.2">
      <c r="L1065" s="150" t="e">
        <f t="shared" si="183"/>
        <v>#VALUE!</v>
      </c>
      <c r="M1065">
        <v>9.5299999999999994</v>
      </c>
      <c r="N1065" s="150" t="e">
        <f t="shared" si="184"/>
        <v>#VALUE!</v>
      </c>
      <c r="O1065">
        <v>9.5299999999999994</v>
      </c>
      <c r="P1065" s="150" t="e">
        <f t="shared" si="185"/>
        <v>#VALUE!</v>
      </c>
      <c r="Q1065">
        <v>9.5299999999999994</v>
      </c>
      <c r="R1065" s="150" t="e">
        <f t="shared" si="186"/>
        <v>#VALUE!</v>
      </c>
      <c r="S1065">
        <v>9.5299999999999994</v>
      </c>
      <c r="T1065" s="150" t="e">
        <f t="shared" si="187"/>
        <v>#VALUE!</v>
      </c>
      <c r="U1065">
        <v>9.5299999999999994</v>
      </c>
      <c r="V1065" s="150" t="e">
        <f t="shared" si="188"/>
        <v>#VALUE!</v>
      </c>
      <c r="W1065">
        <v>9.5299999999999994</v>
      </c>
      <c r="X1065" s="153" t="e">
        <f t="shared" si="189"/>
        <v>#VALUE!</v>
      </c>
      <c r="Y1065">
        <v>9.5299999999999994</v>
      </c>
      <c r="Z1065" s="150" t="e">
        <f t="shared" si="190"/>
        <v>#VALUE!</v>
      </c>
      <c r="AA1065">
        <v>9.5299999999999994</v>
      </c>
      <c r="AB1065" s="150" t="e">
        <f t="shared" si="191"/>
        <v>#VALUE!</v>
      </c>
      <c r="AC1065">
        <v>9.5299999999999994</v>
      </c>
      <c r="AD1065" s="150" t="e">
        <f t="shared" si="192"/>
        <v>#VALUE!</v>
      </c>
      <c r="AE1065">
        <v>9.5299999999999994</v>
      </c>
    </row>
    <row r="1066" spans="12:31" ht="15" x14ac:dyDescent="0.2">
      <c r="L1066" s="150" t="e">
        <f t="shared" si="183"/>
        <v>#VALUE!</v>
      </c>
      <c r="M1066">
        <v>9.5399999999999991</v>
      </c>
      <c r="N1066" s="150" t="e">
        <f t="shared" si="184"/>
        <v>#VALUE!</v>
      </c>
      <c r="O1066">
        <v>9.5399999999999991</v>
      </c>
      <c r="P1066" s="150" t="e">
        <f t="shared" si="185"/>
        <v>#VALUE!</v>
      </c>
      <c r="Q1066">
        <v>9.5399999999999991</v>
      </c>
      <c r="R1066" s="150" t="e">
        <f t="shared" si="186"/>
        <v>#VALUE!</v>
      </c>
      <c r="S1066">
        <v>9.5399999999999991</v>
      </c>
      <c r="T1066" s="150" t="e">
        <f t="shared" si="187"/>
        <v>#VALUE!</v>
      </c>
      <c r="U1066">
        <v>9.5399999999999991</v>
      </c>
      <c r="V1066" s="150" t="e">
        <f t="shared" si="188"/>
        <v>#VALUE!</v>
      </c>
      <c r="W1066">
        <v>9.5399999999999991</v>
      </c>
      <c r="X1066" s="153" t="e">
        <f t="shared" si="189"/>
        <v>#VALUE!</v>
      </c>
      <c r="Y1066">
        <v>9.5399999999999991</v>
      </c>
      <c r="Z1066" s="150" t="e">
        <f t="shared" si="190"/>
        <v>#VALUE!</v>
      </c>
      <c r="AA1066">
        <v>9.5399999999999991</v>
      </c>
      <c r="AB1066" s="150" t="e">
        <f t="shared" si="191"/>
        <v>#VALUE!</v>
      </c>
      <c r="AC1066">
        <v>9.5399999999999991</v>
      </c>
      <c r="AD1066" s="150" t="e">
        <f t="shared" si="192"/>
        <v>#VALUE!</v>
      </c>
      <c r="AE1066">
        <v>9.5399999999999991</v>
      </c>
    </row>
    <row r="1067" spans="12:31" ht="15" x14ac:dyDescent="0.2">
      <c r="L1067" s="150" t="e">
        <f t="shared" si="183"/>
        <v>#VALUE!</v>
      </c>
      <c r="M1067">
        <v>9.5500000000000007</v>
      </c>
      <c r="N1067" s="150" t="e">
        <f t="shared" si="184"/>
        <v>#VALUE!</v>
      </c>
      <c r="O1067">
        <v>9.5500000000000007</v>
      </c>
      <c r="P1067" s="150" t="e">
        <f t="shared" si="185"/>
        <v>#VALUE!</v>
      </c>
      <c r="Q1067">
        <v>9.5500000000000007</v>
      </c>
      <c r="R1067" s="150" t="e">
        <f t="shared" si="186"/>
        <v>#VALUE!</v>
      </c>
      <c r="S1067">
        <v>9.5500000000000007</v>
      </c>
      <c r="T1067" s="150" t="e">
        <f t="shared" si="187"/>
        <v>#VALUE!</v>
      </c>
      <c r="U1067">
        <v>9.5500000000000007</v>
      </c>
      <c r="V1067" s="150" t="e">
        <f t="shared" si="188"/>
        <v>#VALUE!</v>
      </c>
      <c r="W1067">
        <v>9.5500000000000007</v>
      </c>
      <c r="X1067" s="153" t="e">
        <f t="shared" si="189"/>
        <v>#VALUE!</v>
      </c>
      <c r="Y1067">
        <v>9.5500000000000007</v>
      </c>
      <c r="Z1067" s="150" t="e">
        <f t="shared" si="190"/>
        <v>#VALUE!</v>
      </c>
      <c r="AA1067">
        <v>9.5500000000000007</v>
      </c>
      <c r="AB1067" s="150" t="e">
        <f t="shared" si="191"/>
        <v>#VALUE!</v>
      </c>
      <c r="AC1067">
        <v>9.5500000000000007</v>
      </c>
      <c r="AD1067" s="150" t="e">
        <f t="shared" si="192"/>
        <v>#VALUE!</v>
      </c>
      <c r="AE1067">
        <v>9.5500000000000007</v>
      </c>
    </row>
    <row r="1068" spans="12:31" ht="15" x14ac:dyDescent="0.2">
      <c r="L1068" s="150" t="e">
        <f t="shared" si="183"/>
        <v>#VALUE!</v>
      </c>
      <c r="M1068">
        <v>9.56</v>
      </c>
      <c r="N1068" s="150" t="e">
        <f t="shared" si="184"/>
        <v>#VALUE!</v>
      </c>
      <c r="O1068">
        <v>9.56</v>
      </c>
      <c r="P1068" s="150" t="e">
        <f t="shared" si="185"/>
        <v>#VALUE!</v>
      </c>
      <c r="Q1068">
        <v>9.56</v>
      </c>
      <c r="R1068" s="150" t="e">
        <f t="shared" si="186"/>
        <v>#VALUE!</v>
      </c>
      <c r="S1068">
        <v>9.56</v>
      </c>
      <c r="T1068" s="150" t="e">
        <f t="shared" si="187"/>
        <v>#VALUE!</v>
      </c>
      <c r="U1068">
        <v>9.56</v>
      </c>
      <c r="V1068" s="150" t="e">
        <f t="shared" si="188"/>
        <v>#VALUE!</v>
      </c>
      <c r="W1068">
        <v>9.56</v>
      </c>
      <c r="X1068" s="153" t="e">
        <f t="shared" si="189"/>
        <v>#VALUE!</v>
      </c>
      <c r="Y1068">
        <v>9.56</v>
      </c>
      <c r="Z1068" s="150" t="e">
        <f t="shared" si="190"/>
        <v>#VALUE!</v>
      </c>
      <c r="AA1068">
        <v>9.56</v>
      </c>
      <c r="AB1068" s="150" t="e">
        <f t="shared" si="191"/>
        <v>#VALUE!</v>
      </c>
      <c r="AC1068">
        <v>9.56</v>
      </c>
      <c r="AD1068" s="150" t="e">
        <f t="shared" si="192"/>
        <v>#VALUE!</v>
      </c>
      <c r="AE1068">
        <v>9.56</v>
      </c>
    </row>
    <row r="1069" spans="12:31" ht="15" x14ac:dyDescent="0.2">
      <c r="L1069" s="150" t="e">
        <f t="shared" si="183"/>
        <v>#VALUE!</v>
      </c>
      <c r="M1069">
        <v>9.57</v>
      </c>
      <c r="N1069" s="150" t="e">
        <f t="shared" si="184"/>
        <v>#VALUE!</v>
      </c>
      <c r="O1069">
        <v>9.57</v>
      </c>
      <c r="P1069" s="150" t="e">
        <f t="shared" si="185"/>
        <v>#VALUE!</v>
      </c>
      <c r="Q1069">
        <v>9.57</v>
      </c>
      <c r="R1069" s="150" t="e">
        <f t="shared" si="186"/>
        <v>#VALUE!</v>
      </c>
      <c r="S1069">
        <v>9.57</v>
      </c>
      <c r="T1069" s="150" t="e">
        <f t="shared" si="187"/>
        <v>#VALUE!</v>
      </c>
      <c r="U1069">
        <v>9.57</v>
      </c>
      <c r="V1069" s="150" t="e">
        <f t="shared" si="188"/>
        <v>#VALUE!</v>
      </c>
      <c r="W1069">
        <v>9.57</v>
      </c>
      <c r="X1069" s="153" t="e">
        <f t="shared" si="189"/>
        <v>#VALUE!</v>
      </c>
      <c r="Y1069">
        <v>9.57</v>
      </c>
      <c r="Z1069" s="150" t="e">
        <f t="shared" si="190"/>
        <v>#VALUE!</v>
      </c>
      <c r="AA1069">
        <v>9.57</v>
      </c>
      <c r="AB1069" s="150" t="e">
        <f t="shared" si="191"/>
        <v>#VALUE!</v>
      </c>
      <c r="AC1069">
        <v>9.57</v>
      </c>
      <c r="AD1069" s="150" t="e">
        <f t="shared" si="192"/>
        <v>#VALUE!</v>
      </c>
      <c r="AE1069">
        <v>9.57</v>
      </c>
    </row>
    <row r="1070" spans="12:31" ht="15" x14ac:dyDescent="0.2">
      <c r="L1070" s="150" t="e">
        <f t="shared" si="183"/>
        <v>#VALUE!</v>
      </c>
      <c r="M1070">
        <v>9.58</v>
      </c>
      <c r="N1070" s="150" t="e">
        <f t="shared" si="184"/>
        <v>#VALUE!</v>
      </c>
      <c r="O1070">
        <v>9.58</v>
      </c>
      <c r="P1070" s="150" t="e">
        <f t="shared" si="185"/>
        <v>#VALUE!</v>
      </c>
      <c r="Q1070">
        <v>9.58</v>
      </c>
      <c r="R1070" s="150" t="e">
        <f t="shared" si="186"/>
        <v>#VALUE!</v>
      </c>
      <c r="S1070">
        <v>9.58</v>
      </c>
      <c r="T1070" s="150" t="e">
        <f t="shared" si="187"/>
        <v>#VALUE!</v>
      </c>
      <c r="U1070">
        <v>9.58</v>
      </c>
      <c r="V1070" s="150" t="e">
        <f t="shared" si="188"/>
        <v>#VALUE!</v>
      </c>
      <c r="W1070">
        <v>9.58</v>
      </c>
      <c r="X1070" s="153" t="e">
        <f t="shared" si="189"/>
        <v>#VALUE!</v>
      </c>
      <c r="Y1070">
        <v>9.58</v>
      </c>
      <c r="Z1070" s="150" t="e">
        <f t="shared" si="190"/>
        <v>#VALUE!</v>
      </c>
      <c r="AA1070">
        <v>9.58</v>
      </c>
      <c r="AB1070" s="150" t="e">
        <f t="shared" si="191"/>
        <v>#VALUE!</v>
      </c>
      <c r="AC1070">
        <v>9.58</v>
      </c>
      <c r="AD1070" s="150" t="e">
        <f t="shared" si="192"/>
        <v>#VALUE!</v>
      </c>
      <c r="AE1070">
        <v>9.58</v>
      </c>
    </row>
    <row r="1071" spans="12:31" ht="15" x14ac:dyDescent="0.2">
      <c r="L1071" s="150" t="e">
        <f t="shared" si="183"/>
        <v>#VALUE!</v>
      </c>
      <c r="M1071">
        <v>9.59</v>
      </c>
      <c r="N1071" s="150" t="e">
        <f t="shared" si="184"/>
        <v>#VALUE!</v>
      </c>
      <c r="O1071">
        <v>9.59</v>
      </c>
      <c r="P1071" s="150" t="e">
        <f t="shared" si="185"/>
        <v>#VALUE!</v>
      </c>
      <c r="Q1071">
        <v>9.59</v>
      </c>
      <c r="R1071" s="150" t="e">
        <f t="shared" si="186"/>
        <v>#VALUE!</v>
      </c>
      <c r="S1071">
        <v>9.59</v>
      </c>
      <c r="T1071" s="150" t="e">
        <f t="shared" si="187"/>
        <v>#VALUE!</v>
      </c>
      <c r="U1071">
        <v>9.59</v>
      </c>
      <c r="V1071" s="150" t="e">
        <f t="shared" si="188"/>
        <v>#VALUE!</v>
      </c>
      <c r="W1071">
        <v>9.59</v>
      </c>
      <c r="X1071" s="153" t="e">
        <f t="shared" si="189"/>
        <v>#VALUE!</v>
      </c>
      <c r="Y1071">
        <v>9.59</v>
      </c>
      <c r="Z1071" s="150" t="e">
        <f t="shared" si="190"/>
        <v>#VALUE!</v>
      </c>
      <c r="AA1071">
        <v>9.59</v>
      </c>
      <c r="AB1071" s="150" t="e">
        <f t="shared" si="191"/>
        <v>#VALUE!</v>
      </c>
      <c r="AC1071">
        <v>9.59</v>
      </c>
      <c r="AD1071" s="150" t="e">
        <f t="shared" si="192"/>
        <v>#VALUE!</v>
      </c>
      <c r="AE1071">
        <v>9.59</v>
      </c>
    </row>
    <row r="1072" spans="12:31" ht="15" x14ac:dyDescent="0.2">
      <c r="L1072" s="150" t="e">
        <f t="shared" si="183"/>
        <v>#VALUE!</v>
      </c>
      <c r="M1072">
        <v>9.6</v>
      </c>
      <c r="N1072" s="150" t="e">
        <f t="shared" si="184"/>
        <v>#VALUE!</v>
      </c>
      <c r="O1072">
        <v>9.6</v>
      </c>
      <c r="P1072" s="150" t="e">
        <f t="shared" si="185"/>
        <v>#VALUE!</v>
      </c>
      <c r="Q1072">
        <v>9.6</v>
      </c>
      <c r="R1072" s="150" t="e">
        <f t="shared" si="186"/>
        <v>#VALUE!</v>
      </c>
      <c r="S1072">
        <v>9.6</v>
      </c>
      <c r="T1072" s="150" t="e">
        <f t="shared" si="187"/>
        <v>#VALUE!</v>
      </c>
      <c r="U1072">
        <v>9.6</v>
      </c>
      <c r="V1072" s="150" t="e">
        <f t="shared" si="188"/>
        <v>#VALUE!</v>
      </c>
      <c r="W1072">
        <v>9.6</v>
      </c>
      <c r="X1072" s="153" t="e">
        <f t="shared" si="189"/>
        <v>#VALUE!</v>
      </c>
      <c r="Y1072">
        <v>9.6</v>
      </c>
      <c r="Z1072" s="150" t="e">
        <f t="shared" si="190"/>
        <v>#VALUE!</v>
      </c>
      <c r="AA1072">
        <v>9.6</v>
      </c>
      <c r="AB1072" s="150" t="e">
        <f t="shared" si="191"/>
        <v>#VALUE!</v>
      </c>
      <c r="AC1072">
        <v>9.6</v>
      </c>
      <c r="AD1072" s="150" t="e">
        <f t="shared" si="192"/>
        <v>#VALUE!</v>
      </c>
      <c r="AE1072">
        <v>9.6</v>
      </c>
    </row>
    <row r="1073" spans="12:31" ht="15" x14ac:dyDescent="0.2">
      <c r="L1073" s="150" t="e">
        <f t="shared" ref="L1073:L1136" si="193">((1.486/$D$33)*((((PI()*($D$46/12)^2)/4)-((($D$46/12)/2)^2*((2*ACOS(((($D$46/12)/2)-(($D$46/12)-(M1073/12)))/(($D$46/12)/2)))-SIN(2*ACOS(((($D$46/12)/2)-(($D$46/12)-(M1073/12)))/(($D$46/12)/2))))/2))/((PI()*($D$46/12))-((2*ACOS(((($D$46/12)/2)-(($D$46/12)-(M1073/12)))/(($D$46/12)/2)))*(($D$46/12)/2))))^(2/3)*$H$17^0.5)*(((PI()*($D$46/12)^2)/4)-((($D$46/12)/2)^2*((2*ACOS(((($D$46/12)/2)-(($D$46/12)-(M1073/12)))/(($D$46/12)/2)))-SIN(2*ACOS(((($D$46/12)/2)-(($D$46/12)-(M1073/12)))/(($D$46/12)/2))))/2))</f>
        <v>#VALUE!</v>
      </c>
      <c r="M1073">
        <v>9.61</v>
      </c>
      <c r="N1073" s="150" t="e">
        <f t="shared" ref="N1073:N1136" si="194">((1.486/$D$34)*((((PI()*($D$47/12)^2)/4)-((($D$47/12)/2)^2*((2*ACOS(((($D$47/12)/2)-(($D$47/12)-(O1073/12)))/(($D$47/12)/2)))-SIN(2*ACOS(((($D$47/12)/2)-(($D$47/12)-(O1073/12)))/(($D$47/12)/2))))/2))/((PI()*($D$47/12))-((2*ACOS(((($D$47/12)/2)-(($D$47/12)-(O1073/12)))/(($D$47/12)/2)))*(($D$47/12)/2))))^(2/3)*$H$18^0.5)*(((PI()*($D$47/12)^2)/4)-((($D$47/12)/2)^2*((2*ACOS(((($D$47/12)/2)-(($D$47/12)-(O1073/12)))/(($D$47/12)/2)))-SIN(2*ACOS(((($D$47/12)/2)-(($D$47/12)-(O1073/12)))/(($D$47/12)/2))))/2))</f>
        <v>#VALUE!</v>
      </c>
      <c r="O1073">
        <v>9.61</v>
      </c>
      <c r="P1073" s="150" t="e">
        <f t="shared" ref="P1073:P1136" si="195">((1.486/$D$35)*((((PI()*($D$48/12)^2)/4)-((($D$48/12)/2)^2*((2*ACOS(((($D$48/12)/2)-(($D$48/12)-(Q1073/12)))/(($D$48/12)/2)))-SIN(2*ACOS(((($D$48/12)/2)-(($D$48/12)-(Q1073/12)))/(($D$48/12)/2))))/2))/((PI()*($D$48/12))-((2*ACOS(((($D$48/12)/2)-(($D$48/12)-(Q1073/12)))/(($D$48/12)/2)))*(($D$48/12)/2))))^(2/3)*$H$19^0.5)*(((PI()*($D$48/12)^2)/4)-((($D$48/12)/2)^2*((2*ACOS(((($D$48/12)/2)-(($D$48/12)-(Q1073/12)))/(($D$48/12)/2)))-SIN(2*ACOS(((($D$48/12)/2)-(($D$48/12)-(Q1073/12)))/(($D$48/12)/2))))/2))</f>
        <v>#VALUE!</v>
      </c>
      <c r="Q1073">
        <v>9.61</v>
      </c>
      <c r="R1073" s="150" t="e">
        <f t="shared" ref="R1073:R1136" si="196">((1.486/$D$36)*((((PI()*($D$49/12)^2)/4)-((($D$49/12)/2)^2*((2*ACOS(((($D$49/12)/2)-(($D$49/12)-(S1073/12)))/(($D$49/12)/2)))-SIN(2*ACOS(((($D$49/12)/2)-(($D$49/12)-(S1073/12)))/(($D$49/12)/2))))/2))/((PI()*($D$49/12))-((2*ACOS(((($D$49/12)/2)-(($D$49/12)-(S1073/12)))/(($D$49/12)/2)))*(($D$49/12)/2))))^(2/3)*$H$20^0.5)*(((PI()*($D$49/12)^2)/4)-((($D$49/12)/2)^2*((2*ACOS(((($D$49/12)/2)-(($D$49/12)-(S1073/12)))/(($D$49/12)/2)))-SIN(2*ACOS(((($D$49/12)/2)-(($D$49/12)-(S1073/12)))/(($D$49/12)/2))))/2))</f>
        <v>#VALUE!</v>
      </c>
      <c r="S1073">
        <v>9.61</v>
      </c>
      <c r="T1073" s="150" t="e">
        <f t="shared" ref="T1073:T1136" si="197">((1.486/$D$37)*((((PI()*($D$50/12)^2)/4)-((($D$50/12)/2)^2*((2*ACOS(((($D$50/12)/2)-(($D$50/12)-(U1073/12)))/(($D$50/12)/2)))-SIN(2*ACOS(((($D$50/12)/2)-(($D$50/12)-(U1073/12)))/(($D$50/12)/2))))/2))/((PI()*($D$50/12))-((2*ACOS(((($D$50/12)/2)-(($D$50/12)-(U1073/12)))/(($D$50/12)/2)))*(($D$50/12)/2))))^(2/3)*$H$21^0.5)*(((PI()*($D$50/12)^2)/4)-((($D$50/12)/2)^2*((2*ACOS(((($D$50/12)/2)-(($D$50/12)-(U1073/12)))/(($D$50/12)/2)))-SIN(2*ACOS(((($D$50/12)/2)-(($D$50/12)-(U1073/12)))/(($D$50/12)/2))))/2))</f>
        <v>#VALUE!</v>
      </c>
      <c r="U1073">
        <v>9.61</v>
      </c>
      <c r="V1073" s="150" t="e">
        <f t="shared" ref="V1073:V1136" si="198">((1.486/$D$38)*((((PI()*($D$51/12)^2)/4)-((($D$51/12)/2)^2*((2*ACOS(((($D$51/12)/2)-(($D$51/12)-(W1073/12)))/(($D$51/12)/2)))-SIN(2*ACOS(((($D$51/12)/2)-(($D$51/12)-(W1073/12)))/(($D$51/12)/2))))/2))/((PI()*($D$51/12))-((2*ACOS(((($D$51/12)/2)-(($D$51/12)-(W1073/12)))/(($D$51/12)/2)))*(($D$51/12)/2))))^(2/3)*$H$22^0.5)*(((PI()*($D$51/12)^2)/4)-((($D$51/12)/2)^2*((2*ACOS(((($D$51/12)/2)-(($D$51/12)-(W1073/12)))/(($D$51/12)/2)))-SIN(2*ACOS(((($D$51/12)/2)-(($D$51/12)-(W1073/12)))/(($D$51/12)/2))))/2))</f>
        <v>#VALUE!</v>
      </c>
      <c r="W1073">
        <v>9.61</v>
      </c>
      <c r="X1073" s="153" t="e">
        <f t="shared" ref="X1073:X1136" si="199">((1.486/$D$39)*((((PI()*($D$52/12)^2)/4)-((($D$52/12)/2)^2*((2*ACOS(((($D$52/12)/2)-(($D$52/12)-(Y1073/12)))/(($D$52/12)/2)))-SIN(2*ACOS(((($D$52/12)/2)-(($D$52/12)-(Y1073/12)))/(($D$52/12)/2))))/2))/((PI()*($D$52/12))-((2*ACOS(((($D$52/12)/2)-(($D$52/12)-(Y1073/12)))/(($D$52/12)/2)))*(($D$52/12)/2))))^(2/3)*$H$23^0.5)*(((PI()*($D$52/12)^2)/4)-((($D$52/12)/2)^2*((2*ACOS(((($D$52/12)/2)-(($D$52/12)-(Y1073/12)))/(($D$52/12)/2)))-SIN(2*ACOS(((($D$52/12)/2)-(($D$52/12)-(Y1073/12)))/(($D$52/12)/2))))/2))</f>
        <v>#VALUE!</v>
      </c>
      <c r="Y1073">
        <v>9.61</v>
      </c>
      <c r="Z1073" s="150" t="e">
        <f t="shared" ref="Z1073:Z1136" si="200">((1.486/$D$40)*((((PI()*($D$53/12)^2)/4)-((($D$53/12)/2)^2*((2*ACOS(((($D$53/12)/2)-(($D$53/12)-(AA1073/12)))/(($D$53/12)/2)))-SIN(2*ACOS(((($D$53/12)/2)-(($D$53/12)-(AA1073/12)))/(($D$53/12)/2))))/2))/((PI()*($D$53/12))-((2*ACOS(((($D$53/12)/2)-(($D$53/12)-(AA1073/12)))/(($D$53/12)/2)))*(($D$53/12)/2))))^(2/3)*$H$24^0.5)*(((PI()*($D$53/12)^2)/4)-((($D$53/12)/2)^2*((2*ACOS(((($D$53/12)/2)-(($D$53/12)-(AA1073/12)))/(($D$53/12)/2)))-SIN(2*ACOS(((($D$53/12)/2)-(($D$53/12)-(AA1073/12)))/(($D$53/12)/2))))/2))</f>
        <v>#VALUE!</v>
      </c>
      <c r="AA1073">
        <v>9.61</v>
      </c>
      <c r="AB1073" s="150" t="e">
        <f t="shared" ref="AB1073:AB1136" si="201">((1.486/$D$41)*((((PI()*($D$54/12)^2)/4)-((($D$54/12)/2)^2*((2*ACOS(((($D$54/12)/2)-(($D$54/12)-(AC1073/12)))/(($D$54/12)/2)))-SIN(2*ACOS(((($D$54/12)/2)-(($D$54/12)-(AC1073/12)))/(($D$54/12)/2))))/2))/((PI()*($D$54/12))-((2*ACOS(((($D$54/12)/2)-(($D$54/12)-(AC1073/12)))/(($D$54/12)/2)))*(($D$54/12)/2))))^(2/3)*$H$25^0.5)*(((PI()*($D$54/12)^2)/4)-((($D$54/12)/2)^2*((2*ACOS(((($D$54/12)/2)-(($D$54/12)-(AC1073/12)))/(($D$54/12)/2)))-SIN(2*ACOS(((($D$54/12)/2)-(($D$54/12)-(AC1073/12)))/(($D$54/12)/2))))/2))</f>
        <v>#VALUE!</v>
      </c>
      <c r="AC1073">
        <v>9.61</v>
      </c>
      <c r="AD1073" s="150" t="e">
        <f t="shared" ref="AD1073:AD1136" si="202">((1.486/$D$42)*((((PI()*($D$55/12)^2)/4)-((($D$55/12)/2)^2*((2*ACOS(((($D$55/12)/2)-(($D$55/12)-(AE1073/12)))/(($D$55/12)/2)))-SIN(2*ACOS(((($D$55/12)/2)-(($D$55/12)-(AE1073/12)))/(($D$55/12)/2))))/2))/((PI()*($D$55/12))-((2*ACOS(((($D$55/12)/2)-(($D$55/12)-(AE1073/12)))/(($D$55/12)/2)))*(($D$55/12)/2))))^(2/3)*$H$26^0.5)*(((PI()*($D$55/12)^2)/4)-((($D$55/12)/2)^2*((2*ACOS(((($D$55/12)/2)-(($D$55/12)-(AE1073/12)))/(($D$55/12)/2)))-SIN(2*ACOS(((($D$55/12)/2)-(($D$55/12)-(AE1073/12)))/(($D$55/12)/2))))/2))</f>
        <v>#VALUE!</v>
      </c>
      <c r="AE1073">
        <v>9.61</v>
      </c>
    </row>
    <row r="1074" spans="12:31" ht="15" x14ac:dyDescent="0.2">
      <c r="L1074" s="150" t="e">
        <f t="shared" si="193"/>
        <v>#VALUE!</v>
      </c>
      <c r="M1074">
        <v>9.6199999999999992</v>
      </c>
      <c r="N1074" s="150" t="e">
        <f t="shared" si="194"/>
        <v>#VALUE!</v>
      </c>
      <c r="O1074">
        <v>9.6199999999999992</v>
      </c>
      <c r="P1074" s="150" t="e">
        <f t="shared" si="195"/>
        <v>#VALUE!</v>
      </c>
      <c r="Q1074">
        <v>9.6199999999999992</v>
      </c>
      <c r="R1074" s="150" t="e">
        <f t="shared" si="196"/>
        <v>#VALUE!</v>
      </c>
      <c r="S1074">
        <v>9.6199999999999992</v>
      </c>
      <c r="T1074" s="150" t="e">
        <f t="shared" si="197"/>
        <v>#VALUE!</v>
      </c>
      <c r="U1074">
        <v>9.6199999999999992</v>
      </c>
      <c r="V1074" s="150" t="e">
        <f t="shared" si="198"/>
        <v>#VALUE!</v>
      </c>
      <c r="W1074">
        <v>9.6199999999999992</v>
      </c>
      <c r="X1074" s="153" t="e">
        <f t="shared" si="199"/>
        <v>#VALUE!</v>
      </c>
      <c r="Y1074">
        <v>9.6199999999999992</v>
      </c>
      <c r="Z1074" s="150" t="e">
        <f t="shared" si="200"/>
        <v>#VALUE!</v>
      </c>
      <c r="AA1074">
        <v>9.6199999999999992</v>
      </c>
      <c r="AB1074" s="150" t="e">
        <f t="shared" si="201"/>
        <v>#VALUE!</v>
      </c>
      <c r="AC1074">
        <v>9.6199999999999992</v>
      </c>
      <c r="AD1074" s="150" t="e">
        <f t="shared" si="202"/>
        <v>#VALUE!</v>
      </c>
      <c r="AE1074">
        <v>9.6199999999999992</v>
      </c>
    </row>
    <row r="1075" spans="12:31" ht="15" x14ac:dyDescent="0.2">
      <c r="L1075" s="150" t="e">
        <f t="shared" si="193"/>
        <v>#VALUE!</v>
      </c>
      <c r="M1075">
        <v>9.6300000000000008</v>
      </c>
      <c r="N1075" s="150" t="e">
        <f t="shared" si="194"/>
        <v>#VALUE!</v>
      </c>
      <c r="O1075">
        <v>9.6300000000000008</v>
      </c>
      <c r="P1075" s="150" t="e">
        <f t="shared" si="195"/>
        <v>#VALUE!</v>
      </c>
      <c r="Q1075">
        <v>9.6300000000000008</v>
      </c>
      <c r="R1075" s="150" t="e">
        <f t="shared" si="196"/>
        <v>#VALUE!</v>
      </c>
      <c r="S1075">
        <v>9.6300000000000008</v>
      </c>
      <c r="T1075" s="150" t="e">
        <f t="shared" si="197"/>
        <v>#VALUE!</v>
      </c>
      <c r="U1075">
        <v>9.6300000000000008</v>
      </c>
      <c r="V1075" s="150" t="e">
        <f t="shared" si="198"/>
        <v>#VALUE!</v>
      </c>
      <c r="W1075">
        <v>9.6300000000000008</v>
      </c>
      <c r="X1075" s="153" t="e">
        <f t="shared" si="199"/>
        <v>#VALUE!</v>
      </c>
      <c r="Y1075">
        <v>9.6300000000000008</v>
      </c>
      <c r="Z1075" s="150" t="e">
        <f t="shared" si="200"/>
        <v>#VALUE!</v>
      </c>
      <c r="AA1075">
        <v>9.6300000000000008</v>
      </c>
      <c r="AB1075" s="150" t="e">
        <f t="shared" si="201"/>
        <v>#VALUE!</v>
      </c>
      <c r="AC1075">
        <v>9.6300000000000008</v>
      </c>
      <c r="AD1075" s="150" t="e">
        <f t="shared" si="202"/>
        <v>#VALUE!</v>
      </c>
      <c r="AE1075">
        <v>9.6300000000000008</v>
      </c>
    </row>
    <row r="1076" spans="12:31" ht="15" x14ac:dyDescent="0.2">
      <c r="L1076" s="150" t="e">
        <f t="shared" si="193"/>
        <v>#VALUE!</v>
      </c>
      <c r="M1076">
        <v>9.64</v>
      </c>
      <c r="N1076" s="150" t="e">
        <f t="shared" si="194"/>
        <v>#VALUE!</v>
      </c>
      <c r="O1076">
        <v>9.64</v>
      </c>
      <c r="P1076" s="150" t="e">
        <f t="shared" si="195"/>
        <v>#VALUE!</v>
      </c>
      <c r="Q1076">
        <v>9.64</v>
      </c>
      <c r="R1076" s="150" t="e">
        <f t="shared" si="196"/>
        <v>#VALUE!</v>
      </c>
      <c r="S1076">
        <v>9.64</v>
      </c>
      <c r="T1076" s="150" t="e">
        <f t="shared" si="197"/>
        <v>#VALUE!</v>
      </c>
      <c r="U1076">
        <v>9.64</v>
      </c>
      <c r="V1076" s="150" t="e">
        <f t="shared" si="198"/>
        <v>#VALUE!</v>
      </c>
      <c r="W1076">
        <v>9.64</v>
      </c>
      <c r="X1076" s="153" t="e">
        <f t="shared" si="199"/>
        <v>#VALUE!</v>
      </c>
      <c r="Y1076">
        <v>9.64</v>
      </c>
      <c r="Z1076" s="150" t="e">
        <f t="shared" si="200"/>
        <v>#VALUE!</v>
      </c>
      <c r="AA1076">
        <v>9.64</v>
      </c>
      <c r="AB1076" s="150" t="e">
        <f t="shared" si="201"/>
        <v>#VALUE!</v>
      </c>
      <c r="AC1076">
        <v>9.64</v>
      </c>
      <c r="AD1076" s="150" t="e">
        <f t="shared" si="202"/>
        <v>#VALUE!</v>
      </c>
      <c r="AE1076">
        <v>9.64</v>
      </c>
    </row>
    <row r="1077" spans="12:31" ht="15" x14ac:dyDescent="0.2">
      <c r="L1077" s="150" t="e">
        <f t="shared" si="193"/>
        <v>#VALUE!</v>
      </c>
      <c r="M1077">
        <v>9.65</v>
      </c>
      <c r="N1077" s="150" t="e">
        <f t="shared" si="194"/>
        <v>#VALUE!</v>
      </c>
      <c r="O1077">
        <v>9.65</v>
      </c>
      <c r="P1077" s="150" t="e">
        <f t="shared" si="195"/>
        <v>#VALUE!</v>
      </c>
      <c r="Q1077">
        <v>9.65</v>
      </c>
      <c r="R1077" s="150" t="e">
        <f t="shared" si="196"/>
        <v>#VALUE!</v>
      </c>
      <c r="S1077">
        <v>9.65</v>
      </c>
      <c r="T1077" s="150" t="e">
        <f t="shared" si="197"/>
        <v>#VALUE!</v>
      </c>
      <c r="U1077">
        <v>9.65</v>
      </c>
      <c r="V1077" s="150" t="e">
        <f t="shared" si="198"/>
        <v>#VALUE!</v>
      </c>
      <c r="W1077">
        <v>9.65</v>
      </c>
      <c r="X1077" s="153" t="e">
        <f t="shared" si="199"/>
        <v>#VALUE!</v>
      </c>
      <c r="Y1077">
        <v>9.65</v>
      </c>
      <c r="Z1077" s="150" t="e">
        <f t="shared" si="200"/>
        <v>#VALUE!</v>
      </c>
      <c r="AA1077">
        <v>9.65</v>
      </c>
      <c r="AB1077" s="150" t="e">
        <f t="shared" si="201"/>
        <v>#VALUE!</v>
      </c>
      <c r="AC1077">
        <v>9.65</v>
      </c>
      <c r="AD1077" s="150" t="e">
        <f t="shared" si="202"/>
        <v>#VALUE!</v>
      </c>
      <c r="AE1077">
        <v>9.65</v>
      </c>
    </row>
    <row r="1078" spans="12:31" ht="15" x14ac:dyDescent="0.2">
      <c r="L1078" s="150" t="e">
        <f t="shared" si="193"/>
        <v>#VALUE!</v>
      </c>
      <c r="M1078">
        <v>9.66</v>
      </c>
      <c r="N1078" s="150" t="e">
        <f t="shared" si="194"/>
        <v>#VALUE!</v>
      </c>
      <c r="O1078">
        <v>9.66</v>
      </c>
      <c r="P1078" s="150" t="e">
        <f t="shared" si="195"/>
        <v>#VALUE!</v>
      </c>
      <c r="Q1078">
        <v>9.66</v>
      </c>
      <c r="R1078" s="150" t="e">
        <f t="shared" si="196"/>
        <v>#VALUE!</v>
      </c>
      <c r="S1078">
        <v>9.66</v>
      </c>
      <c r="T1078" s="150" t="e">
        <f t="shared" si="197"/>
        <v>#VALUE!</v>
      </c>
      <c r="U1078">
        <v>9.66</v>
      </c>
      <c r="V1078" s="150" t="e">
        <f t="shared" si="198"/>
        <v>#VALUE!</v>
      </c>
      <c r="W1078">
        <v>9.66</v>
      </c>
      <c r="X1078" s="153" t="e">
        <f t="shared" si="199"/>
        <v>#VALUE!</v>
      </c>
      <c r="Y1078">
        <v>9.66</v>
      </c>
      <c r="Z1078" s="150" t="e">
        <f t="shared" si="200"/>
        <v>#VALUE!</v>
      </c>
      <c r="AA1078">
        <v>9.66</v>
      </c>
      <c r="AB1078" s="150" t="e">
        <f t="shared" si="201"/>
        <v>#VALUE!</v>
      </c>
      <c r="AC1078">
        <v>9.66</v>
      </c>
      <c r="AD1078" s="150" t="e">
        <f t="shared" si="202"/>
        <v>#VALUE!</v>
      </c>
      <c r="AE1078">
        <v>9.66</v>
      </c>
    </row>
    <row r="1079" spans="12:31" ht="15" x14ac:dyDescent="0.2">
      <c r="L1079" s="150" t="e">
        <f t="shared" si="193"/>
        <v>#VALUE!</v>
      </c>
      <c r="M1079">
        <v>9.67</v>
      </c>
      <c r="N1079" s="150" t="e">
        <f t="shared" si="194"/>
        <v>#VALUE!</v>
      </c>
      <c r="O1079">
        <v>9.67</v>
      </c>
      <c r="P1079" s="150" t="e">
        <f t="shared" si="195"/>
        <v>#VALUE!</v>
      </c>
      <c r="Q1079">
        <v>9.67</v>
      </c>
      <c r="R1079" s="150" t="e">
        <f t="shared" si="196"/>
        <v>#VALUE!</v>
      </c>
      <c r="S1079">
        <v>9.67</v>
      </c>
      <c r="T1079" s="150" t="e">
        <f t="shared" si="197"/>
        <v>#VALUE!</v>
      </c>
      <c r="U1079">
        <v>9.67</v>
      </c>
      <c r="V1079" s="150" t="e">
        <f t="shared" si="198"/>
        <v>#VALUE!</v>
      </c>
      <c r="W1079">
        <v>9.67</v>
      </c>
      <c r="X1079" s="153" t="e">
        <f t="shared" si="199"/>
        <v>#VALUE!</v>
      </c>
      <c r="Y1079">
        <v>9.67</v>
      </c>
      <c r="Z1079" s="150" t="e">
        <f t="shared" si="200"/>
        <v>#VALUE!</v>
      </c>
      <c r="AA1079">
        <v>9.67</v>
      </c>
      <c r="AB1079" s="150" t="e">
        <f t="shared" si="201"/>
        <v>#VALUE!</v>
      </c>
      <c r="AC1079">
        <v>9.67</v>
      </c>
      <c r="AD1079" s="150" t="e">
        <f t="shared" si="202"/>
        <v>#VALUE!</v>
      </c>
      <c r="AE1079">
        <v>9.67</v>
      </c>
    </row>
    <row r="1080" spans="12:31" ht="15" x14ac:dyDescent="0.2">
      <c r="L1080" s="150" t="e">
        <f t="shared" si="193"/>
        <v>#VALUE!</v>
      </c>
      <c r="M1080">
        <v>9.68</v>
      </c>
      <c r="N1080" s="150" t="e">
        <f t="shared" si="194"/>
        <v>#VALUE!</v>
      </c>
      <c r="O1080">
        <v>9.68</v>
      </c>
      <c r="P1080" s="150" t="e">
        <f t="shared" si="195"/>
        <v>#VALUE!</v>
      </c>
      <c r="Q1080">
        <v>9.68</v>
      </c>
      <c r="R1080" s="150" t="e">
        <f t="shared" si="196"/>
        <v>#VALUE!</v>
      </c>
      <c r="S1080">
        <v>9.68</v>
      </c>
      <c r="T1080" s="150" t="e">
        <f t="shared" si="197"/>
        <v>#VALUE!</v>
      </c>
      <c r="U1080">
        <v>9.68</v>
      </c>
      <c r="V1080" s="150" t="e">
        <f t="shared" si="198"/>
        <v>#VALUE!</v>
      </c>
      <c r="W1080">
        <v>9.68</v>
      </c>
      <c r="X1080" s="153" t="e">
        <f t="shared" si="199"/>
        <v>#VALUE!</v>
      </c>
      <c r="Y1080">
        <v>9.68</v>
      </c>
      <c r="Z1080" s="150" t="e">
        <f t="shared" si="200"/>
        <v>#VALUE!</v>
      </c>
      <c r="AA1080">
        <v>9.68</v>
      </c>
      <c r="AB1080" s="150" t="e">
        <f t="shared" si="201"/>
        <v>#VALUE!</v>
      </c>
      <c r="AC1080">
        <v>9.68</v>
      </c>
      <c r="AD1080" s="150" t="e">
        <f t="shared" si="202"/>
        <v>#VALUE!</v>
      </c>
      <c r="AE1080">
        <v>9.68</v>
      </c>
    </row>
    <row r="1081" spans="12:31" ht="15" x14ac:dyDescent="0.2">
      <c r="L1081" s="150" t="e">
        <f t="shared" si="193"/>
        <v>#VALUE!</v>
      </c>
      <c r="M1081">
        <v>9.69</v>
      </c>
      <c r="N1081" s="150" t="e">
        <f t="shared" si="194"/>
        <v>#VALUE!</v>
      </c>
      <c r="O1081">
        <v>9.69</v>
      </c>
      <c r="P1081" s="150" t="e">
        <f t="shared" si="195"/>
        <v>#VALUE!</v>
      </c>
      <c r="Q1081">
        <v>9.69</v>
      </c>
      <c r="R1081" s="150" t="e">
        <f t="shared" si="196"/>
        <v>#VALUE!</v>
      </c>
      <c r="S1081">
        <v>9.69</v>
      </c>
      <c r="T1081" s="150" t="e">
        <f t="shared" si="197"/>
        <v>#VALUE!</v>
      </c>
      <c r="U1081">
        <v>9.69</v>
      </c>
      <c r="V1081" s="150" t="e">
        <f t="shared" si="198"/>
        <v>#VALUE!</v>
      </c>
      <c r="W1081">
        <v>9.69</v>
      </c>
      <c r="X1081" s="153" t="e">
        <f t="shared" si="199"/>
        <v>#VALUE!</v>
      </c>
      <c r="Y1081">
        <v>9.69</v>
      </c>
      <c r="Z1081" s="150" t="e">
        <f t="shared" si="200"/>
        <v>#VALUE!</v>
      </c>
      <c r="AA1081">
        <v>9.69</v>
      </c>
      <c r="AB1081" s="150" t="e">
        <f t="shared" si="201"/>
        <v>#VALUE!</v>
      </c>
      <c r="AC1081">
        <v>9.69</v>
      </c>
      <c r="AD1081" s="150" t="e">
        <f t="shared" si="202"/>
        <v>#VALUE!</v>
      </c>
      <c r="AE1081">
        <v>9.69</v>
      </c>
    </row>
    <row r="1082" spans="12:31" ht="15" x14ac:dyDescent="0.2">
      <c r="L1082" s="150" t="e">
        <f t="shared" si="193"/>
        <v>#VALUE!</v>
      </c>
      <c r="M1082">
        <v>9.6999999999999993</v>
      </c>
      <c r="N1082" s="150" t="e">
        <f t="shared" si="194"/>
        <v>#VALUE!</v>
      </c>
      <c r="O1082">
        <v>9.6999999999999993</v>
      </c>
      <c r="P1082" s="150" t="e">
        <f t="shared" si="195"/>
        <v>#VALUE!</v>
      </c>
      <c r="Q1082">
        <v>9.6999999999999993</v>
      </c>
      <c r="R1082" s="150" t="e">
        <f t="shared" si="196"/>
        <v>#VALUE!</v>
      </c>
      <c r="S1082">
        <v>9.6999999999999993</v>
      </c>
      <c r="T1082" s="150" t="e">
        <f t="shared" si="197"/>
        <v>#VALUE!</v>
      </c>
      <c r="U1082">
        <v>9.6999999999999993</v>
      </c>
      <c r="V1082" s="150" t="e">
        <f t="shared" si="198"/>
        <v>#VALUE!</v>
      </c>
      <c r="W1082">
        <v>9.6999999999999993</v>
      </c>
      <c r="X1082" s="153" t="e">
        <f t="shared" si="199"/>
        <v>#VALUE!</v>
      </c>
      <c r="Y1082">
        <v>9.6999999999999993</v>
      </c>
      <c r="Z1082" s="150" t="e">
        <f t="shared" si="200"/>
        <v>#VALUE!</v>
      </c>
      <c r="AA1082">
        <v>9.6999999999999993</v>
      </c>
      <c r="AB1082" s="150" t="e">
        <f t="shared" si="201"/>
        <v>#VALUE!</v>
      </c>
      <c r="AC1082">
        <v>9.6999999999999993</v>
      </c>
      <c r="AD1082" s="150" t="e">
        <f t="shared" si="202"/>
        <v>#VALUE!</v>
      </c>
      <c r="AE1082">
        <v>9.6999999999999993</v>
      </c>
    </row>
    <row r="1083" spans="12:31" ht="15" x14ac:dyDescent="0.2">
      <c r="L1083" s="150" t="e">
        <f t="shared" si="193"/>
        <v>#VALUE!</v>
      </c>
      <c r="M1083">
        <v>9.7100000000000009</v>
      </c>
      <c r="N1083" s="150" t="e">
        <f t="shared" si="194"/>
        <v>#VALUE!</v>
      </c>
      <c r="O1083">
        <v>9.7100000000000009</v>
      </c>
      <c r="P1083" s="150" t="e">
        <f t="shared" si="195"/>
        <v>#VALUE!</v>
      </c>
      <c r="Q1083">
        <v>9.7100000000000009</v>
      </c>
      <c r="R1083" s="150" t="e">
        <f t="shared" si="196"/>
        <v>#VALUE!</v>
      </c>
      <c r="S1083">
        <v>9.7100000000000009</v>
      </c>
      <c r="T1083" s="150" t="e">
        <f t="shared" si="197"/>
        <v>#VALUE!</v>
      </c>
      <c r="U1083">
        <v>9.7100000000000009</v>
      </c>
      <c r="V1083" s="150" t="e">
        <f t="shared" si="198"/>
        <v>#VALUE!</v>
      </c>
      <c r="W1083">
        <v>9.7100000000000009</v>
      </c>
      <c r="X1083" s="153" t="e">
        <f t="shared" si="199"/>
        <v>#VALUE!</v>
      </c>
      <c r="Y1083">
        <v>9.7100000000000009</v>
      </c>
      <c r="Z1083" s="150" t="e">
        <f t="shared" si="200"/>
        <v>#VALUE!</v>
      </c>
      <c r="AA1083">
        <v>9.7100000000000009</v>
      </c>
      <c r="AB1083" s="150" t="e">
        <f t="shared" si="201"/>
        <v>#VALUE!</v>
      </c>
      <c r="AC1083">
        <v>9.7100000000000009</v>
      </c>
      <c r="AD1083" s="150" t="e">
        <f t="shared" si="202"/>
        <v>#VALUE!</v>
      </c>
      <c r="AE1083">
        <v>9.7100000000000009</v>
      </c>
    </row>
    <row r="1084" spans="12:31" ht="15" x14ac:dyDescent="0.2">
      <c r="L1084" s="150" t="e">
        <f t="shared" si="193"/>
        <v>#VALUE!</v>
      </c>
      <c r="M1084">
        <v>9.7200000000000006</v>
      </c>
      <c r="N1084" s="150" t="e">
        <f t="shared" si="194"/>
        <v>#VALUE!</v>
      </c>
      <c r="O1084">
        <v>9.7200000000000006</v>
      </c>
      <c r="P1084" s="150" t="e">
        <f t="shared" si="195"/>
        <v>#VALUE!</v>
      </c>
      <c r="Q1084">
        <v>9.7200000000000006</v>
      </c>
      <c r="R1084" s="150" t="e">
        <f t="shared" si="196"/>
        <v>#VALUE!</v>
      </c>
      <c r="S1084">
        <v>9.7200000000000006</v>
      </c>
      <c r="T1084" s="150" t="e">
        <f t="shared" si="197"/>
        <v>#VALUE!</v>
      </c>
      <c r="U1084">
        <v>9.7200000000000006</v>
      </c>
      <c r="V1084" s="150" t="e">
        <f t="shared" si="198"/>
        <v>#VALUE!</v>
      </c>
      <c r="W1084">
        <v>9.7200000000000006</v>
      </c>
      <c r="X1084" s="153" t="e">
        <f t="shared" si="199"/>
        <v>#VALUE!</v>
      </c>
      <c r="Y1084">
        <v>9.7200000000000006</v>
      </c>
      <c r="Z1084" s="150" t="e">
        <f t="shared" si="200"/>
        <v>#VALUE!</v>
      </c>
      <c r="AA1084">
        <v>9.7200000000000006</v>
      </c>
      <c r="AB1084" s="150" t="e">
        <f t="shared" si="201"/>
        <v>#VALUE!</v>
      </c>
      <c r="AC1084">
        <v>9.7200000000000006</v>
      </c>
      <c r="AD1084" s="150" t="e">
        <f t="shared" si="202"/>
        <v>#VALUE!</v>
      </c>
      <c r="AE1084">
        <v>9.7200000000000006</v>
      </c>
    </row>
    <row r="1085" spans="12:31" ht="15" x14ac:dyDescent="0.2">
      <c r="L1085" s="150" t="e">
        <f t="shared" si="193"/>
        <v>#VALUE!</v>
      </c>
      <c r="M1085">
        <v>9.73</v>
      </c>
      <c r="N1085" s="150" t="e">
        <f t="shared" si="194"/>
        <v>#VALUE!</v>
      </c>
      <c r="O1085">
        <v>9.73</v>
      </c>
      <c r="P1085" s="150" t="e">
        <f t="shared" si="195"/>
        <v>#VALUE!</v>
      </c>
      <c r="Q1085">
        <v>9.73</v>
      </c>
      <c r="R1085" s="150" t="e">
        <f t="shared" si="196"/>
        <v>#VALUE!</v>
      </c>
      <c r="S1085">
        <v>9.73</v>
      </c>
      <c r="T1085" s="150" t="e">
        <f t="shared" si="197"/>
        <v>#VALUE!</v>
      </c>
      <c r="U1085">
        <v>9.73</v>
      </c>
      <c r="V1085" s="150" t="e">
        <f t="shared" si="198"/>
        <v>#VALUE!</v>
      </c>
      <c r="W1085">
        <v>9.73</v>
      </c>
      <c r="X1085" s="153" t="e">
        <f t="shared" si="199"/>
        <v>#VALUE!</v>
      </c>
      <c r="Y1085">
        <v>9.73</v>
      </c>
      <c r="Z1085" s="150" t="e">
        <f t="shared" si="200"/>
        <v>#VALUE!</v>
      </c>
      <c r="AA1085">
        <v>9.73</v>
      </c>
      <c r="AB1085" s="150" t="e">
        <f t="shared" si="201"/>
        <v>#VALUE!</v>
      </c>
      <c r="AC1085">
        <v>9.73</v>
      </c>
      <c r="AD1085" s="150" t="e">
        <f t="shared" si="202"/>
        <v>#VALUE!</v>
      </c>
      <c r="AE1085">
        <v>9.73</v>
      </c>
    </row>
    <row r="1086" spans="12:31" ht="15" x14ac:dyDescent="0.2">
      <c r="L1086" s="150" t="e">
        <f t="shared" si="193"/>
        <v>#VALUE!</v>
      </c>
      <c r="M1086">
        <v>9.74</v>
      </c>
      <c r="N1086" s="150" t="e">
        <f t="shared" si="194"/>
        <v>#VALUE!</v>
      </c>
      <c r="O1086">
        <v>9.74</v>
      </c>
      <c r="P1086" s="150" t="e">
        <f t="shared" si="195"/>
        <v>#VALUE!</v>
      </c>
      <c r="Q1086">
        <v>9.74</v>
      </c>
      <c r="R1086" s="150" t="e">
        <f t="shared" si="196"/>
        <v>#VALUE!</v>
      </c>
      <c r="S1086">
        <v>9.74</v>
      </c>
      <c r="T1086" s="150" t="e">
        <f t="shared" si="197"/>
        <v>#VALUE!</v>
      </c>
      <c r="U1086">
        <v>9.74</v>
      </c>
      <c r="V1086" s="150" t="e">
        <f t="shared" si="198"/>
        <v>#VALUE!</v>
      </c>
      <c r="W1086">
        <v>9.74</v>
      </c>
      <c r="X1086" s="153" t="e">
        <f t="shared" si="199"/>
        <v>#VALUE!</v>
      </c>
      <c r="Y1086">
        <v>9.74</v>
      </c>
      <c r="Z1086" s="150" t="e">
        <f t="shared" si="200"/>
        <v>#VALUE!</v>
      </c>
      <c r="AA1086">
        <v>9.74</v>
      </c>
      <c r="AB1086" s="150" t="e">
        <f t="shared" si="201"/>
        <v>#VALUE!</v>
      </c>
      <c r="AC1086">
        <v>9.74</v>
      </c>
      <c r="AD1086" s="150" t="e">
        <f t="shared" si="202"/>
        <v>#VALUE!</v>
      </c>
      <c r="AE1086">
        <v>9.74</v>
      </c>
    </row>
    <row r="1087" spans="12:31" ht="15" x14ac:dyDescent="0.2">
      <c r="L1087" s="150" t="e">
        <f t="shared" si="193"/>
        <v>#VALUE!</v>
      </c>
      <c r="M1087">
        <v>9.75</v>
      </c>
      <c r="N1087" s="150" t="e">
        <f t="shared" si="194"/>
        <v>#VALUE!</v>
      </c>
      <c r="O1087">
        <v>9.75</v>
      </c>
      <c r="P1087" s="150" t="e">
        <f t="shared" si="195"/>
        <v>#VALUE!</v>
      </c>
      <c r="Q1087">
        <v>9.75</v>
      </c>
      <c r="R1087" s="150" t="e">
        <f t="shared" si="196"/>
        <v>#VALUE!</v>
      </c>
      <c r="S1087">
        <v>9.75</v>
      </c>
      <c r="T1087" s="150" t="e">
        <f t="shared" si="197"/>
        <v>#VALUE!</v>
      </c>
      <c r="U1087">
        <v>9.75</v>
      </c>
      <c r="V1087" s="150" t="e">
        <f t="shared" si="198"/>
        <v>#VALUE!</v>
      </c>
      <c r="W1087">
        <v>9.75</v>
      </c>
      <c r="X1087" s="153" t="e">
        <f t="shared" si="199"/>
        <v>#VALUE!</v>
      </c>
      <c r="Y1087">
        <v>9.75</v>
      </c>
      <c r="Z1087" s="150" t="e">
        <f t="shared" si="200"/>
        <v>#VALUE!</v>
      </c>
      <c r="AA1087">
        <v>9.75</v>
      </c>
      <c r="AB1087" s="150" t="e">
        <f t="shared" si="201"/>
        <v>#VALUE!</v>
      </c>
      <c r="AC1087">
        <v>9.75</v>
      </c>
      <c r="AD1087" s="150" t="e">
        <f t="shared" si="202"/>
        <v>#VALUE!</v>
      </c>
      <c r="AE1087">
        <v>9.75</v>
      </c>
    </row>
    <row r="1088" spans="12:31" ht="15" x14ac:dyDescent="0.2">
      <c r="L1088" s="150" t="e">
        <f t="shared" si="193"/>
        <v>#VALUE!</v>
      </c>
      <c r="M1088">
        <v>9.76</v>
      </c>
      <c r="N1088" s="150" t="e">
        <f t="shared" si="194"/>
        <v>#VALUE!</v>
      </c>
      <c r="O1088">
        <v>9.76</v>
      </c>
      <c r="P1088" s="150" t="e">
        <f t="shared" si="195"/>
        <v>#VALUE!</v>
      </c>
      <c r="Q1088">
        <v>9.76</v>
      </c>
      <c r="R1088" s="150" t="e">
        <f t="shared" si="196"/>
        <v>#VALUE!</v>
      </c>
      <c r="S1088">
        <v>9.76</v>
      </c>
      <c r="T1088" s="150" t="e">
        <f t="shared" si="197"/>
        <v>#VALUE!</v>
      </c>
      <c r="U1088">
        <v>9.76</v>
      </c>
      <c r="V1088" s="150" t="e">
        <f t="shared" si="198"/>
        <v>#VALUE!</v>
      </c>
      <c r="W1088">
        <v>9.76</v>
      </c>
      <c r="X1088" s="153" t="e">
        <f t="shared" si="199"/>
        <v>#VALUE!</v>
      </c>
      <c r="Y1088">
        <v>9.76</v>
      </c>
      <c r="Z1088" s="150" t="e">
        <f t="shared" si="200"/>
        <v>#VALUE!</v>
      </c>
      <c r="AA1088">
        <v>9.76</v>
      </c>
      <c r="AB1088" s="150" t="e">
        <f t="shared" si="201"/>
        <v>#VALUE!</v>
      </c>
      <c r="AC1088">
        <v>9.76</v>
      </c>
      <c r="AD1088" s="150" t="e">
        <f t="shared" si="202"/>
        <v>#VALUE!</v>
      </c>
      <c r="AE1088">
        <v>9.76</v>
      </c>
    </row>
    <row r="1089" spans="12:31" ht="15" x14ac:dyDescent="0.2">
      <c r="L1089" s="150" t="e">
        <f t="shared" si="193"/>
        <v>#VALUE!</v>
      </c>
      <c r="M1089">
        <v>9.77</v>
      </c>
      <c r="N1089" s="150" t="e">
        <f t="shared" si="194"/>
        <v>#VALUE!</v>
      </c>
      <c r="O1089">
        <v>9.77</v>
      </c>
      <c r="P1089" s="150" t="e">
        <f t="shared" si="195"/>
        <v>#VALUE!</v>
      </c>
      <c r="Q1089">
        <v>9.77</v>
      </c>
      <c r="R1089" s="150" t="e">
        <f t="shared" si="196"/>
        <v>#VALUE!</v>
      </c>
      <c r="S1089">
        <v>9.77</v>
      </c>
      <c r="T1089" s="150" t="e">
        <f t="shared" si="197"/>
        <v>#VALUE!</v>
      </c>
      <c r="U1089">
        <v>9.77</v>
      </c>
      <c r="V1089" s="150" t="e">
        <f t="shared" si="198"/>
        <v>#VALUE!</v>
      </c>
      <c r="W1089">
        <v>9.77</v>
      </c>
      <c r="X1089" s="153" t="e">
        <f t="shared" si="199"/>
        <v>#VALUE!</v>
      </c>
      <c r="Y1089">
        <v>9.77</v>
      </c>
      <c r="Z1089" s="150" t="e">
        <f t="shared" si="200"/>
        <v>#VALUE!</v>
      </c>
      <c r="AA1089">
        <v>9.77</v>
      </c>
      <c r="AB1089" s="150" t="e">
        <f t="shared" si="201"/>
        <v>#VALUE!</v>
      </c>
      <c r="AC1089">
        <v>9.77</v>
      </c>
      <c r="AD1089" s="150" t="e">
        <f t="shared" si="202"/>
        <v>#VALUE!</v>
      </c>
      <c r="AE1089">
        <v>9.77</v>
      </c>
    </row>
    <row r="1090" spans="12:31" ht="15" x14ac:dyDescent="0.2">
      <c r="L1090" s="150" t="e">
        <f t="shared" si="193"/>
        <v>#VALUE!</v>
      </c>
      <c r="M1090">
        <v>9.7799999999999994</v>
      </c>
      <c r="N1090" s="150" t="e">
        <f t="shared" si="194"/>
        <v>#VALUE!</v>
      </c>
      <c r="O1090">
        <v>9.7799999999999994</v>
      </c>
      <c r="P1090" s="150" t="e">
        <f t="shared" si="195"/>
        <v>#VALUE!</v>
      </c>
      <c r="Q1090">
        <v>9.7799999999999994</v>
      </c>
      <c r="R1090" s="150" t="e">
        <f t="shared" si="196"/>
        <v>#VALUE!</v>
      </c>
      <c r="S1090">
        <v>9.7799999999999994</v>
      </c>
      <c r="T1090" s="150" t="e">
        <f t="shared" si="197"/>
        <v>#VALUE!</v>
      </c>
      <c r="U1090">
        <v>9.7799999999999994</v>
      </c>
      <c r="V1090" s="150" t="e">
        <f t="shared" si="198"/>
        <v>#VALUE!</v>
      </c>
      <c r="W1090">
        <v>9.7799999999999994</v>
      </c>
      <c r="X1090" s="153" t="e">
        <f t="shared" si="199"/>
        <v>#VALUE!</v>
      </c>
      <c r="Y1090">
        <v>9.7799999999999994</v>
      </c>
      <c r="Z1090" s="150" t="e">
        <f t="shared" si="200"/>
        <v>#VALUE!</v>
      </c>
      <c r="AA1090">
        <v>9.7799999999999994</v>
      </c>
      <c r="AB1090" s="150" t="e">
        <f t="shared" si="201"/>
        <v>#VALUE!</v>
      </c>
      <c r="AC1090">
        <v>9.7799999999999994</v>
      </c>
      <c r="AD1090" s="150" t="e">
        <f t="shared" si="202"/>
        <v>#VALUE!</v>
      </c>
      <c r="AE1090">
        <v>9.7799999999999994</v>
      </c>
    </row>
    <row r="1091" spans="12:31" ht="15" x14ac:dyDescent="0.2">
      <c r="L1091" s="150" t="e">
        <f t="shared" si="193"/>
        <v>#VALUE!</v>
      </c>
      <c r="M1091">
        <v>9.7899999999999991</v>
      </c>
      <c r="N1091" s="150" t="e">
        <f t="shared" si="194"/>
        <v>#VALUE!</v>
      </c>
      <c r="O1091">
        <v>9.7899999999999991</v>
      </c>
      <c r="P1091" s="150" t="e">
        <f t="shared" si="195"/>
        <v>#VALUE!</v>
      </c>
      <c r="Q1091">
        <v>9.7899999999999991</v>
      </c>
      <c r="R1091" s="150" t="e">
        <f t="shared" si="196"/>
        <v>#VALUE!</v>
      </c>
      <c r="S1091">
        <v>9.7899999999999991</v>
      </c>
      <c r="T1091" s="150" t="e">
        <f t="shared" si="197"/>
        <v>#VALUE!</v>
      </c>
      <c r="U1091">
        <v>9.7899999999999991</v>
      </c>
      <c r="V1091" s="150" t="e">
        <f t="shared" si="198"/>
        <v>#VALUE!</v>
      </c>
      <c r="W1091">
        <v>9.7899999999999991</v>
      </c>
      <c r="X1091" s="153" t="e">
        <f t="shared" si="199"/>
        <v>#VALUE!</v>
      </c>
      <c r="Y1091">
        <v>9.7899999999999991</v>
      </c>
      <c r="Z1091" s="150" t="e">
        <f t="shared" si="200"/>
        <v>#VALUE!</v>
      </c>
      <c r="AA1091">
        <v>9.7899999999999991</v>
      </c>
      <c r="AB1091" s="150" t="e">
        <f t="shared" si="201"/>
        <v>#VALUE!</v>
      </c>
      <c r="AC1091">
        <v>9.7899999999999991</v>
      </c>
      <c r="AD1091" s="150" t="e">
        <f t="shared" si="202"/>
        <v>#VALUE!</v>
      </c>
      <c r="AE1091">
        <v>9.7899999999999991</v>
      </c>
    </row>
    <row r="1092" spans="12:31" ht="15" x14ac:dyDescent="0.2">
      <c r="L1092" s="150" t="e">
        <f t="shared" si="193"/>
        <v>#VALUE!</v>
      </c>
      <c r="M1092">
        <v>9.8000000000000007</v>
      </c>
      <c r="N1092" s="150" t="e">
        <f t="shared" si="194"/>
        <v>#VALUE!</v>
      </c>
      <c r="O1092">
        <v>9.8000000000000007</v>
      </c>
      <c r="P1092" s="150" t="e">
        <f t="shared" si="195"/>
        <v>#VALUE!</v>
      </c>
      <c r="Q1092">
        <v>9.8000000000000007</v>
      </c>
      <c r="R1092" s="150" t="e">
        <f t="shared" si="196"/>
        <v>#VALUE!</v>
      </c>
      <c r="S1092">
        <v>9.8000000000000007</v>
      </c>
      <c r="T1092" s="150" t="e">
        <f t="shared" si="197"/>
        <v>#VALUE!</v>
      </c>
      <c r="U1092">
        <v>9.8000000000000007</v>
      </c>
      <c r="V1092" s="150" t="e">
        <f t="shared" si="198"/>
        <v>#VALUE!</v>
      </c>
      <c r="W1092">
        <v>9.8000000000000007</v>
      </c>
      <c r="X1092" s="153" t="e">
        <f t="shared" si="199"/>
        <v>#VALUE!</v>
      </c>
      <c r="Y1092">
        <v>9.8000000000000007</v>
      </c>
      <c r="Z1092" s="150" t="e">
        <f t="shared" si="200"/>
        <v>#VALUE!</v>
      </c>
      <c r="AA1092">
        <v>9.8000000000000007</v>
      </c>
      <c r="AB1092" s="150" t="e">
        <f t="shared" si="201"/>
        <v>#VALUE!</v>
      </c>
      <c r="AC1092">
        <v>9.8000000000000007</v>
      </c>
      <c r="AD1092" s="150" t="e">
        <f t="shared" si="202"/>
        <v>#VALUE!</v>
      </c>
      <c r="AE1092">
        <v>9.8000000000000007</v>
      </c>
    </row>
    <row r="1093" spans="12:31" ht="15" x14ac:dyDescent="0.2">
      <c r="L1093" s="150" t="e">
        <f t="shared" si="193"/>
        <v>#VALUE!</v>
      </c>
      <c r="M1093">
        <v>9.81</v>
      </c>
      <c r="N1093" s="150" t="e">
        <f t="shared" si="194"/>
        <v>#VALUE!</v>
      </c>
      <c r="O1093">
        <v>9.81</v>
      </c>
      <c r="P1093" s="150" t="e">
        <f t="shared" si="195"/>
        <v>#VALUE!</v>
      </c>
      <c r="Q1093">
        <v>9.81</v>
      </c>
      <c r="R1093" s="150" t="e">
        <f t="shared" si="196"/>
        <v>#VALUE!</v>
      </c>
      <c r="S1093">
        <v>9.81</v>
      </c>
      <c r="T1093" s="150" t="e">
        <f t="shared" si="197"/>
        <v>#VALUE!</v>
      </c>
      <c r="U1093">
        <v>9.81</v>
      </c>
      <c r="V1093" s="150" t="e">
        <f t="shared" si="198"/>
        <v>#VALUE!</v>
      </c>
      <c r="W1093">
        <v>9.81</v>
      </c>
      <c r="X1093" s="153" t="e">
        <f t="shared" si="199"/>
        <v>#VALUE!</v>
      </c>
      <c r="Y1093">
        <v>9.81</v>
      </c>
      <c r="Z1093" s="150" t="e">
        <f t="shared" si="200"/>
        <v>#VALUE!</v>
      </c>
      <c r="AA1093">
        <v>9.81</v>
      </c>
      <c r="AB1093" s="150" t="e">
        <f t="shared" si="201"/>
        <v>#VALUE!</v>
      </c>
      <c r="AC1093">
        <v>9.81</v>
      </c>
      <c r="AD1093" s="150" t="e">
        <f t="shared" si="202"/>
        <v>#VALUE!</v>
      </c>
      <c r="AE1093">
        <v>9.81</v>
      </c>
    </row>
    <row r="1094" spans="12:31" ht="15" x14ac:dyDescent="0.2">
      <c r="L1094" s="150" t="e">
        <f t="shared" si="193"/>
        <v>#VALUE!</v>
      </c>
      <c r="M1094">
        <v>9.82</v>
      </c>
      <c r="N1094" s="150" t="e">
        <f t="shared" si="194"/>
        <v>#VALUE!</v>
      </c>
      <c r="O1094">
        <v>9.82</v>
      </c>
      <c r="P1094" s="150" t="e">
        <f t="shared" si="195"/>
        <v>#VALUE!</v>
      </c>
      <c r="Q1094">
        <v>9.82</v>
      </c>
      <c r="R1094" s="150" t="e">
        <f t="shared" si="196"/>
        <v>#VALUE!</v>
      </c>
      <c r="S1094">
        <v>9.82</v>
      </c>
      <c r="T1094" s="150" t="e">
        <f t="shared" si="197"/>
        <v>#VALUE!</v>
      </c>
      <c r="U1094">
        <v>9.82</v>
      </c>
      <c r="V1094" s="150" t="e">
        <f t="shared" si="198"/>
        <v>#VALUE!</v>
      </c>
      <c r="W1094">
        <v>9.82</v>
      </c>
      <c r="X1094" s="153" t="e">
        <f t="shared" si="199"/>
        <v>#VALUE!</v>
      </c>
      <c r="Y1094">
        <v>9.82</v>
      </c>
      <c r="Z1094" s="150" t="e">
        <f t="shared" si="200"/>
        <v>#VALUE!</v>
      </c>
      <c r="AA1094">
        <v>9.82</v>
      </c>
      <c r="AB1094" s="150" t="e">
        <f t="shared" si="201"/>
        <v>#VALUE!</v>
      </c>
      <c r="AC1094">
        <v>9.82</v>
      </c>
      <c r="AD1094" s="150" t="e">
        <f t="shared" si="202"/>
        <v>#VALUE!</v>
      </c>
      <c r="AE1094">
        <v>9.82</v>
      </c>
    </row>
    <row r="1095" spans="12:31" ht="15" x14ac:dyDescent="0.2">
      <c r="L1095" s="150" t="e">
        <f t="shared" si="193"/>
        <v>#VALUE!</v>
      </c>
      <c r="M1095">
        <v>9.83</v>
      </c>
      <c r="N1095" s="150" t="e">
        <f t="shared" si="194"/>
        <v>#VALUE!</v>
      </c>
      <c r="O1095">
        <v>9.83</v>
      </c>
      <c r="P1095" s="150" t="e">
        <f t="shared" si="195"/>
        <v>#VALUE!</v>
      </c>
      <c r="Q1095">
        <v>9.83</v>
      </c>
      <c r="R1095" s="150" t="e">
        <f t="shared" si="196"/>
        <v>#VALUE!</v>
      </c>
      <c r="S1095">
        <v>9.83</v>
      </c>
      <c r="T1095" s="150" t="e">
        <f t="shared" si="197"/>
        <v>#VALUE!</v>
      </c>
      <c r="U1095">
        <v>9.83</v>
      </c>
      <c r="V1095" s="150" t="e">
        <f t="shared" si="198"/>
        <v>#VALUE!</v>
      </c>
      <c r="W1095">
        <v>9.83</v>
      </c>
      <c r="X1095" s="153" t="e">
        <f t="shared" si="199"/>
        <v>#VALUE!</v>
      </c>
      <c r="Y1095">
        <v>9.83</v>
      </c>
      <c r="Z1095" s="150" t="e">
        <f t="shared" si="200"/>
        <v>#VALUE!</v>
      </c>
      <c r="AA1095">
        <v>9.83</v>
      </c>
      <c r="AB1095" s="150" t="e">
        <f t="shared" si="201"/>
        <v>#VALUE!</v>
      </c>
      <c r="AC1095">
        <v>9.83</v>
      </c>
      <c r="AD1095" s="150" t="e">
        <f t="shared" si="202"/>
        <v>#VALUE!</v>
      </c>
      <c r="AE1095">
        <v>9.83</v>
      </c>
    </row>
    <row r="1096" spans="12:31" ht="15" x14ac:dyDescent="0.2">
      <c r="L1096" s="150" t="e">
        <f t="shared" si="193"/>
        <v>#VALUE!</v>
      </c>
      <c r="M1096">
        <v>9.84</v>
      </c>
      <c r="N1096" s="150" t="e">
        <f t="shared" si="194"/>
        <v>#VALUE!</v>
      </c>
      <c r="O1096">
        <v>9.84</v>
      </c>
      <c r="P1096" s="150" t="e">
        <f t="shared" si="195"/>
        <v>#VALUE!</v>
      </c>
      <c r="Q1096">
        <v>9.84</v>
      </c>
      <c r="R1096" s="150" t="e">
        <f t="shared" si="196"/>
        <v>#VALUE!</v>
      </c>
      <c r="S1096">
        <v>9.84</v>
      </c>
      <c r="T1096" s="150" t="e">
        <f t="shared" si="197"/>
        <v>#VALUE!</v>
      </c>
      <c r="U1096">
        <v>9.84</v>
      </c>
      <c r="V1096" s="150" t="e">
        <f t="shared" si="198"/>
        <v>#VALUE!</v>
      </c>
      <c r="W1096">
        <v>9.84</v>
      </c>
      <c r="X1096" s="153" t="e">
        <f t="shared" si="199"/>
        <v>#VALUE!</v>
      </c>
      <c r="Y1096">
        <v>9.84</v>
      </c>
      <c r="Z1096" s="150" t="e">
        <f t="shared" si="200"/>
        <v>#VALUE!</v>
      </c>
      <c r="AA1096">
        <v>9.84</v>
      </c>
      <c r="AB1096" s="150" t="e">
        <f t="shared" si="201"/>
        <v>#VALUE!</v>
      </c>
      <c r="AC1096">
        <v>9.84</v>
      </c>
      <c r="AD1096" s="150" t="e">
        <f t="shared" si="202"/>
        <v>#VALUE!</v>
      </c>
      <c r="AE1096">
        <v>9.84</v>
      </c>
    </row>
    <row r="1097" spans="12:31" ht="15" x14ac:dyDescent="0.2">
      <c r="L1097" s="150" t="e">
        <f t="shared" si="193"/>
        <v>#VALUE!</v>
      </c>
      <c r="M1097">
        <v>9.85</v>
      </c>
      <c r="N1097" s="150" t="e">
        <f t="shared" si="194"/>
        <v>#VALUE!</v>
      </c>
      <c r="O1097">
        <v>9.85</v>
      </c>
      <c r="P1097" s="150" t="e">
        <f t="shared" si="195"/>
        <v>#VALUE!</v>
      </c>
      <c r="Q1097">
        <v>9.85</v>
      </c>
      <c r="R1097" s="150" t="e">
        <f t="shared" si="196"/>
        <v>#VALUE!</v>
      </c>
      <c r="S1097">
        <v>9.85</v>
      </c>
      <c r="T1097" s="150" t="e">
        <f t="shared" si="197"/>
        <v>#VALUE!</v>
      </c>
      <c r="U1097">
        <v>9.85</v>
      </c>
      <c r="V1097" s="150" t="e">
        <f t="shared" si="198"/>
        <v>#VALUE!</v>
      </c>
      <c r="W1097">
        <v>9.85</v>
      </c>
      <c r="X1097" s="153" t="e">
        <f t="shared" si="199"/>
        <v>#VALUE!</v>
      </c>
      <c r="Y1097">
        <v>9.85</v>
      </c>
      <c r="Z1097" s="150" t="e">
        <f t="shared" si="200"/>
        <v>#VALUE!</v>
      </c>
      <c r="AA1097">
        <v>9.85</v>
      </c>
      <c r="AB1097" s="150" t="e">
        <f t="shared" si="201"/>
        <v>#VALUE!</v>
      </c>
      <c r="AC1097">
        <v>9.85</v>
      </c>
      <c r="AD1097" s="150" t="e">
        <f t="shared" si="202"/>
        <v>#VALUE!</v>
      </c>
      <c r="AE1097">
        <v>9.85</v>
      </c>
    </row>
    <row r="1098" spans="12:31" ht="15" x14ac:dyDescent="0.2">
      <c r="L1098" s="150" t="e">
        <f t="shared" si="193"/>
        <v>#VALUE!</v>
      </c>
      <c r="M1098">
        <v>9.86</v>
      </c>
      <c r="N1098" s="150" t="e">
        <f t="shared" si="194"/>
        <v>#VALUE!</v>
      </c>
      <c r="O1098">
        <v>9.86</v>
      </c>
      <c r="P1098" s="150" t="e">
        <f t="shared" si="195"/>
        <v>#VALUE!</v>
      </c>
      <c r="Q1098">
        <v>9.86</v>
      </c>
      <c r="R1098" s="150" t="e">
        <f t="shared" si="196"/>
        <v>#VALUE!</v>
      </c>
      <c r="S1098">
        <v>9.86</v>
      </c>
      <c r="T1098" s="150" t="e">
        <f t="shared" si="197"/>
        <v>#VALUE!</v>
      </c>
      <c r="U1098">
        <v>9.86</v>
      </c>
      <c r="V1098" s="150" t="e">
        <f t="shared" si="198"/>
        <v>#VALUE!</v>
      </c>
      <c r="W1098">
        <v>9.86</v>
      </c>
      <c r="X1098" s="153" t="e">
        <f t="shared" si="199"/>
        <v>#VALUE!</v>
      </c>
      <c r="Y1098">
        <v>9.86</v>
      </c>
      <c r="Z1098" s="150" t="e">
        <f t="shared" si="200"/>
        <v>#VALUE!</v>
      </c>
      <c r="AA1098">
        <v>9.86</v>
      </c>
      <c r="AB1098" s="150" t="e">
        <f t="shared" si="201"/>
        <v>#VALUE!</v>
      </c>
      <c r="AC1098">
        <v>9.86</v>
      </c>
      <c r="AD1098" s="150" t="e">
        <f t="shared" si="202"/>
        <v>#VALUE!</v>
      </c>
      <c r="AE1098">
        <v>9.86</v>
      </c>
    </row>
    <row r="1099" spans="12:31" ht="15" x14ac:dyDescent="0.2">
      <c r="L1099" s="150" t="e">
        <f t="shared" si="193"/>
        <v>#VALUE!</v>
      </c>
      <c r="M1099">
        <v>9.8699999999999992</v>
      </c>
      <c r="N1099" s="150" t="e">
        <f t="shared" si="194"/>
        <v>#VALUE!</v>
      </c>
      <c r="O1099">
        <v>9.8699999999999992</v>
      </c>
      <c r="P1099" s="150" t="e">
        <f t="shared" si="195"/>
        <v>#VALUE!</v>
      </c>
      <c r="Q1099">
        <v>9.8699999999999992</v>
      </c>
      <c r="R1099" s="150" t="e">
        <f t="shared" si="196"/>
        <v>#VALUE!</v>
      </c>
      <c r="S1099">
        <v>9.8699999999999992</v>
      </c>
      <c r="T1099" s="150" t="e">
        <f t="shared" si="197"/>
        <v>#VALUE!</v>
      </c>
      <c r="U1099">
        <v>9.8699999999999992</v>
      </c>
      <c r="V1099" s="150" t="e">
        <f t="shared" si="198"/>
        <v>#VALUE!</v>
      </c>
      <c r="W1099">
        <v>9.8699999999999992</v>
      </c>
      <c r="X1099" s="153" t="e">
        <f t="shared" si="199"/>
        <v>#VALUE!</v>
      </c>
      <c r="Y1099">
        <v>9.8699999999999992</v>
      </c>
      <c r="Z1099" s="150" t="e">
        <f t="shared" si="200"/>
        <v>#VALUE!</v>
      </c>
      <c r="AA1099">
        <v>9.8699999999999992</v>
      </c>
      <c r="AB1099" s="150" t="e">
        <f t="shared" si="201"/>
        <v>#VALUE!</v>
      </c>
      <c r="AC1099">
        <v>9.8699999999999992</v>
      </c>
      <c r="AD1099" s="150" t="e">
        <f t="shared" si="202"/>
        <v>#VALUE!</v>
      </c>
      <c r="AE1099">
        <v>9.8699999999999992</v>
      </c>
    </row>
    <row r="1100" spans="12:31" ht="15" x14ac:dyDescent="0.2">
      <c r="L1100" s="150" t="e">
        <f t="shared" si="193"/>
        <v>#VALUE!</v>
      </c>
      <c r="M1100">
        <v>9.8800000000000008</v>
      </c>
      <c r="N1100" s="150" t="e">
        <f t="shared" si="194"/>
        <v>#VALUE!</v>
      </c>
      <c r="O1100">
        <v>9.8800000000000008</v>
      </c>
      <c r="P1100" s="150" t="e">
        <f t="shared" si="195"/>
        <v>#VALUE!</v>
      </c>
      <c r="Q1100">
        <v>9.8800000000000008</v>
      </c>
      <c r="R1100" s="150" t="e">
        <f t="shared" si="196"/>
        <v>#VALUE!</v>
      </c>
      <c r="S1100">
        <v>9.8800000000000008</v>
      </c>
      <c r="T1100" s="150" t="e">
        <f t="shared" si="197"/>
        <v>#VALUE!</v>
      </c>
      <c r="U1100">
        <v>9.8800000000000008</v>
      </c>
      <c r="V1100" s="150" t="e">
        <f t="shared" si="198"/>
        <v>#VALUE!</v>
      </c>
      <c r="W1100">
        <v>9.8800000000000008</v>
      </c>
      <c r="X1100" s="153" t="e">
        <f t="shared" si="199"/>
        <v>#VALUE!</v>
      </c>
      <c r="Y1100">
        <v>9.8800000000000008</v>
      </c>
      <c r="Z1100" s="150" t="e">
        <f t="shared" si="200"/>
        <v>#VALUE!</v>
      </c>
      <c r="AA1100">
        <v>9.8800000000000008</v>
      </c>
      <c r="AB1100" s="150" t="e">
        <f t="shared" si="201"/>
        <v>#VALUE!</v>
      </c>
      <c r="AC1100">
        <v>9.8800000000000008</v>
      </c>
      <c r="AD1100" s="150" t="e">
        <f t="shared" si="202"/>
        <v>#VALUE!</v>
      </c>
      <c r="AE1100">
        <v>9.8800000000000008</v>
      </c>
    </row>
    <row r="1101" spans="12:31" ht="15" x14ac:dyDescent="0.2">
      <c r="L1101" s="150" t="e">
        <f t="shared" si="193"/>
        <v>#VALUE!</v>
      </c>
      <c r="M1101">
        <v>9.89</v>
      </c>
      <c r="N1101" s="150" t="e">
        <f t="shared" si="194"/>
        <v>#VALUE!</v>
      </c>
      <c r="O1101">
        <v>9.89</v>
      </c>
      <c r="P1101" s="150" t="e">
        <f t="shared" si="195"/>
        <v>#VALUE!</v>
      </c>
      <c r="Q1101">
        <v>9.89</v>
      </c>
      <c r="R1101" s="150" t="e">
        <f t="shared" si="196"/>
        <v>#VALUE!</v>
      </c>
      <c r="S1101">
        <v>9.89</v>
      </c>
      <c r="T1101" s="150" t="e">
        <f t="shared" si="197"/>
        <v>#VALUE!</v>
      </c>
      <c r="U1101">
        <v>9.89</v>
      </c>
      <c r="V1101" s="150" t="e">
        <f t="shared" si="198"/>
        <v>#VALUE!</v>
      </c>
      <c r="W1101">
        <v>9.89</v>
      </c>
      <c r="X1101" s="153" t="e">
        <f t="shared" si="199"/>
        <v>#VALUE!</v>
      </c>
      <c r="Y1101">
        <v>9.89</v>
      </c>
      <c r="Z1101" s="150" t="e">
        <f t="shared" si="200"/>
        <v>#VALUE!</v>
      </c>
      <c r="AA1101">
        <v>9.89</v>
      </c>
      <c r="AB1101" s="150" t="e">
        <f t="shared" si="201"/>
        <v>#VALUE!</v>
      </c>
      <c r="AC1101">
        <v>9.89</v>
      </c>
      <c r="AD1101" s="150" t="e">
        <f t="shared" si="202"/>
        <v>#VALUE!</v>
      </c>
      <c r="AE1101">
        <v>9.89</v>
      </c>
    </row>
    <row r="1102" spans="12:31" ht="15" x14ac:dyDescent="0.2">
      <c r="L1102" s="150" t="e">
        <f t="shared" si="193"/>
        <v>#VALUE!</v>
      </c>
      <c r="M1102">
        <v>9.9</v>
      </c>
      <c r="N1102" s="150" t="e">
        <f t="shared" si="194"/>
        <v>#VALUE!</v>
      </c>
      <c r="O1102">
        <v>9.9</v>
      </c>
      <c r="P1102" s="150" t="e">
        <f t="shared" si="195"/>
        <v>#VALUE!</v>
      </c>
      <c r="Q1102">
        <v>9.9</v>
      </c>
      <c r="R1102" s="150" t="e">
        <f t="shared" si="196"/>
        <v>#VALUE!</v>
      </c>
      <c r="S1102">
        <v>9.9</v>
      </c>
      <c r="T1102" s="150" t="e">
        <f t="shared" si="197"/>
        <v>#VALUE!</v>
      </c>
      <c r="U1102">
        <v>9.9</v>
      </c>
      <c r="V1102" s="150" t="e">
        <f t="shared" si="198"/>
        <v>#VALUE!</v>
      </c>
      <c r="W1102">
        <v>9.9</v>
      </c>
      <c r="X1102" s="153" t="e">
        <f t="shared" si="199"/>
        <v>#VALUE!</v>
      </c>
      <c r="Y1102">
        <v>9.9</v>
      </c>
      <c r="Z1102" s="150" t="e">
        <f t="shared" si="200"/>
        <v>#VALUE!</v>
      </c>
      <c r="AA1102">
        <v>9.9</v>
      </c>
      <c r="AB1102" s="150" t="e">
        <f t="shared" si="201"/>
        <v>#VALUE!</v>
      </c>
      <c r="AC1102">
        <v>9.9</v>
      </c>
      <c r="AD1102" s="150" t="e">
        <f t="shared" si="202"/>
        <v>#VALUE!</v>
      </c>
      <c r="AE1102">
        <v>9.9</v>
      </c>
    </row>
    <row r="1103" spans="12:31" ht="15" x14ac:dyDescent="0.2">
      <c r="L1103" s="150" t="e">
        <f t="shared" si="193"/>
        <v>#VALUE!</v>
      </c>
      <c r="M1103">
        <v>9.91</v>
      </c>
      <c r="N1103" s="150" t="e">
        <f t="shared" si="194"/>
        <v>#VALUE!</v>
      </c>
      <c r="O1103">
        <v>9.91</v>
      </c>
      <c r="P1103" s="150" t="e">
        <f t="shared" si="195"/>
        <v>#VALUE!</v>
      </c>
      <c r="Q1103">
        <v>9.91</v>
      </c>
      <c r="R1103" s="150" t="e">
        <f t="shared" si="196"/>
        <v>#VALUE!</v>
      </c>
      <c r="S1103">
        <v>9.91</v>
      </c>
      <c r="T1103" s="150" t="e">
        <f t="shared" si="197"/>
        <v>#VALUE!</v>
      </c>
      <c r="U1103">
        <v>9.91</v>
      </c>
      <c r="V1103" s="150" t="e">
        <f t="shared" si="198"/>
        <v>#VALUE!</v>
      </c>
      <c r="W1103">
        <v>9.91</v>
      </c>
      <c r="X1103" s="153" t="e">
        <f t="shared" si="199"/>
        <v>#VALUE!</v>
      </c>
      <c r="Y1103">
        <v>9.91</v>
      </c>
      <c r="Z1103" s="150" t="e">
        <f t="shared" si="200"/>
        <v>#VALUE!</v>
      </c>
      <c r="AA1103">
        <v>9.91</v>
      </c>
      <c r="AB1103" s="150" t="e">
        <f t="shared" si="201"/>
        <v>#VALUE!</v>
      </c>
      <c r="AC1103">
        <v>9.91</v>
      </c>
      <c r="AD1103" s="150" t="e">
        <f t="shared" si="202"/>
        <v>#VALUE!</v>
      </c>
      <c r="AE1103">
        <v>9.91</v>
      </c>
    </row>
    <row r="1104" spans="12:31" ht="15" x14ac:dyDescent="0.2">
      <c r="L1104" s="150" t="e">
        <f t="shared" si="193"/>
        <v>#VALUE!</v>
      </c>
      <c r="M1104">
        <v>9.92</v>
      </c>
      <c r="N1104" s="150" t="e">
        <f t="shared" si="194"/>
        <v>#VALUE!</v>
      </c>
      <c r="O1104">
        <v>9.92</v>
      </c>
      <c r="P1104" s="150" t="e">
        <f t="shared" si="195"/>
        <v>#VALUE!</v>
      </c>
      <c r="Q1104">
        <v>9.92</v>
      </c>
      <c r="R1104" s="150" t="e">
        <f t="shared" si="196"/>
        <v>#VALUE!</v>
      </c>
      <c r="S1104">
        <v>9.92</v>
      </c>
      <c r="T1104" s="150" t="e">
        <f t="shared" si="197"/>
        <v>#VALUE!</v>
      </c>
      <c r="U1104">
        <v>9.92</v>
      </c>
      <c r="V1104" s="150" t="e">
        <f t="shared" si="198"/>
        <v>#VALUE!</v>
      </c>
      <c r="W1104">
        <v>9.92</v>
      </c>
      <c r="X1104" s="153" t="e">
        <f t="shared" si="199"/>
        <v>#VALUE!</v>
      </c>
      <c r="Y1104">
        <v>9.92</v>
      </c>
      <c r="Z1104" s="150" t="e">
        <f t="shared" si="200"/>
        <v>#VALUE!</v>
      </c>
      <c r="AA1104">
        <v>9.92</v>
      </c>
      <c r="AB1104" s="150" t="e">
        <f t="shared" si="201"/>
        <v>#VALUE!</v>
      </c>
      <c r="AC1104">
        <v>9.92</v>
      </c>
      <c r="AD1104" s="150" t="e">
        <f t="shared" si="202"/>
        <v>#VALUE!</v>
      </c>
      <c r="AE1104">
        <v>9.92</v>
      </c>
    </row>
    <row r="1105" spans="12:31" ht="15" x14ac:dyDescent="0.2">
      <c r="L1105" s="150" t="e">
        <f t="shared" si="193"/>
        <v>#VALUE!</v>
      </c>
      <c r="M1105">
        <v>9.93</v>
      </c>
      <c r="N1105" s="150" t="e">
        <f t="shared" si="194"/>
        <v>#VALUE!</v>
      </c>
      <c r="O1105">
        <v>9.93</v>
      </c>
      <c r="P1105" s="150" t="e">
        <f t="shared" si="195"/>
        <v>#VALUE!</v>
      </c>
      <c r="Q1105">
        <v>9.93</v>
      </c>
      <c r="R1105" s="150" t="e">
        <f t="shared" si="196"/>
        <v>#VALUE!</v>
      </c>
      <c r="S1105">
        <v>9.93</v>
      </c>
      <c r="T1105" s="150" t="e">
        <f t="shared" si="197"/>
        <v>#VALUE!</v>
      </c>
      <c r="U1105">
        <v>9.93</v>
      </c>
      <c r="V1105" s="150" t="e">
        <f t="shared" si="198"/>
        <v>#VALUE!</v>
      </c>
      <c r="W1105">
        <v>9.93</v>
      </c>
      <c r="X1105" s="153" t="e">
        <f t="shared" si="199"/>
        <v>#VALUE!</v>
      </c>
      <c r="Y1105">
        <v>9.93</v>
      </c>
      <c r="Z1105" s="150" t="e">
        <f t="shared" si="200"/>
        <v>#VALUE!</v>
      </c>
      <c r="AA1105">
        <v>9.93</v>
      </c>
      <c r="AB1105" s="150" t="e">
        <f t="shared" si="201"/>
        <v>#VALUE!</v>
      </c>
      <c r="AC1105">
        <v>9.93</v>
      </c>
      <c r="AD1105" s="150" t="e">
        <f t="shared" si="202"/>
        <v>#VALUE!</v>
      </c>
      <c r="AE1105">
        <v>9.93</v>
      </c>
    </row>
    <row r="1106" spans="12:31" ht="15" x14ac:dyDescent="0.2">
      <c r="L1106" s="150" t="e">
        <f t="shared" si="193"/>
        <v>#VALUE!</v>
      </c>
      <c r="M1106">
        <v>9.94</v>
      </c>
      <c r="N1106" s="150" t="e">
        <f t="shared" si="194"/>
        <v>#VALUE!</v>
      </c>
      <c r="O1106">
        <v>9.94</v>
      </c>
      <c r="P1106" s="150" t="e">
        <f t="shared" si="195"/>
        <v>#VALUE!</v>
      </c>
      <c r="Q1106">
        <v>9.94</v>
      </c>
      <c r="R1106" s="150" t="e">
        <f t="shared" si="196"/>
        <v>#VALUE!</v>
      </c>
      <c r="S1106">
        <v>9.94</v>
      </c>
      <c r="T1106" s="150" t="e">
        <f t="shared" si="197"/>
        <v>#VALUE!</v>
      </c>
      <c r="U1106">
        <v>9.94</v>
      </c>
      <c r="V1106" s="150" t="e">
        <f t="shared" si="198"/>
        <v>#VALUE!</v>
      </c>
      <c r="W1106">
        <v>9.94</v>
      </c>
      <c r="X1106" s="153" t="e">
        <f t="shared" si="199"/>
        <v>#VALUE!</v>
      </c>
      <c r="Y1106">
        <v>9.94</v>
      </c>
      <c r="Z1106" s="150" t="e">
        <f t="shared" si="200"/>
        <v>#VALUE!</v>
      </c>
      <c r="AA1106">
        <v>9.94</v>
      </c>
      <c r="AB1106" s="150" t="e">
        <f t="shared" si="201"/>
        <v>#VALUE!</v>
      </c>
      <c r="AC1106">
        <v>9.94</v>
      </c>
      <c r="AD1106" s="150" t="e">
        <f t="shared" si="202"/>
        <v>#VALUE!</v>
      </c>
      <c r="AE1106">
        <v>9.94</v>
      </c>
    </row>
    <row r="1107" spans="12:31" ht="15" x14ac:dyDescent="0.2">
      <c r="L1107" s="150" t="e">
        <f t="shared" si="193"/>
        <v>#VALUE!</v>
      </c>
      <c r="M1107">
        <v>9.9499999999999993</v>
      </c>
      <c r="N1107" s="150" t="e">
        <f t="shared" si="194"/>
        <v>#VALUE!</v>
      </c>
      <c r="O1107">
        <v>9.9499999999999993</v>
      </c>
      <c r="P1107" s="150" t="e">
        <f t="shared" si="195"/>
        <v>#VALUE!</v>
      </c>
      <c r="Q1107">
        <v>9.9499999999999993</v>
      </c>
      <c r="R1107" s="150" t="e">
        <f t="shared" si="196"/>
        <v>#VALUE!</v>
      </c>
      <c r="S1107">
        <v>9.9499999999999993</v>
      </c>
      <c r="T1107" s="150" t="e">
        <f t="shared" si="197"/>
        <v>#VALUE!</v>
      </c>
      <c r="U1107">
        <v>9.9499999999999993</v>
      </c>
      <c r="V1107" s="150" t="e">
        <f t="shared" si="198"/>
        <v>#VALUE!</v>
      </c>
      <c r="W1107">
        <v>9.9499999999999993</v>
      </c>
      <c r="X1107" s="153" t="e">
        <f t="shared" si="199"/>
        <v>#VALUE!</v>
      </c>
      <c r="Y1107">
        <v>9.9499999999999993</v>
      </c>
      <c r="Z1107" s="150" t="e">
        <f t="shared" si="200"/>
        <v>#VALUE!</v>
      </c>
      <c r="AA1107">
        <v>9.9499999999999993</v>
      </c>
      <c r="AB1107" s="150" t="e">
        <f t="shared" si="201"/>
        <v>#VALUE!</v>
      </c>
      <c r="AC1107">
        <v>9.9499999999999993</v>
      </c>
      <c r="AD1107" s="150" t="e">
        <f t="shared" si="202"/>
        <v>#VALUE!</v>
      </c>
      <c r="AE1107">
        <v>9.9499999999999993</v>
      </c>
    </row>
    <row r="1108" spans="12:31" ht="15" x14ac:dyDescent="0.2">
      <c r="L1108" s="150" t="e">
        <f t="shared" si="193"/>
        <v>#VALUE!</v>
      </c>
      <c r="M1108">
        <v>9.9600000000000009</v>
      </c>
      <c r="N1108" s="150" t="e">
        <f t="shared" si="194"/>
        <v>#VALUE!</v>
      </c>
      <c r="O1108">
        <v>9.9600000000000009</v>
      </c>
      <c r="P1108" s="150" t="e">
        <f t="shared" si="195"/>
        <v>#VALUE!</v>
      </c>
      <c r="Q1108">
        <v>9.9600000000000009</v>
      </c>
      <c r="R1108" s="150" t="e">
        <f t="shared" si="196"/>
        <v>#VALUE!</v>
      </c>
      <c r="S1108">
        <v>9.9600000000000009</v>
      </c>
      <c r="T1108" s="150" t="e">
        <f t="shared" si="197"/>
        <v>#VALUE!</v>
      </c>
      <c r="U1108">
        <v>9.9600000000000009</v>
      </c>
      <c r="V1108" s="150" t="e">
        <f t="shared" si="198"/>
        <v>#VALUE!</v>
      </c>
      <c r="W1108">
        <v>9.9600000000000009</v>
      </c>
      <c r="X1108" s="153" t="e">
        <f t="shared" si="199"/>
        <v>#VALUE!</v>
      </c>
      <c r="Y1108">
        <v>9.9600000000000009</v>
      </c>
      <c r="Z1108" s="150" t="e">
        <f t="shared" si="200"/>
        <v>#VALUE!</v>
      </c>
      <c r="AA1108">
        <v>9.9600000000000009</v>
      </c>
      <c r="AB1108" s="150" t="e">
        <f t="shared" si="201"/>
        <v>#VALUE!</v>
      </c>
      <c r="AC1108">
        <v>9.9600000000000009</v>
      </c>
      <c r="AD1108" s="150" t="e">
        <f t="shared" si="202"/>
        <v>#VALUE!</v>
      </c>
      <c r="AE1108">
        <v>9.9600000000000009</v>
      </c>
    </row>
    <row r="1109" spans="12:31" ht="15" x14ac:dyDescent="0.2">
      <c r="L1109" s="150" t="e">
        <f t="shared" si="193"/>
        <v>#VALUE!</v>
      </c>
      <c r="M1109">
        <v>9.9700000000000006</v>
      </c>
      <c r="N1109" s="150" t="e">
        <f t="shared" si="194"/>
        <v>#VALUE!</v>
      </c>
      <c r="O1109">
        <v>9.9700000000000006</v>
      </c>
      <c r="P1109" s="150" t="e">
        <f t="shared" si="195"/>
        <v>#VALUE!</v>
      </c>
      <c r="Q1109">
        <v>9.9700000000000006</v>
      </c>
      <c r="R1109" s="150" t="e">
        <f t="shared" si="196"/>
        <v>#VALUE!</v>
      </c>
      <c r="S1109">
        <v>9.9700000000000006</v>
      </c>
      <c r="T1109" s="150" t="e">
        <f t="shared" si="197"/>
        <v>#VALUE!</v>
      </c>
      <c r="U1109">
        <v>9.9700000000000006</v>
      </c>
      <c r="V1109" s="150" t="e">
        <f t="shared" si="198"/>
        <v>#VALUE!</v>
      </c>
      <c r="W1109">
        <v>9.9700000000000006</v>
      </c>
      <c r="X1109" s="153" t="e">
        <f t="shared" si="199"/>
        <v>#VALUE!</v>
      </c>
      <c r="Y1109">
        <v>9.9700000000000006</v>
      </c>
      <c r="Z1109" s="150" t="e">
        <f t="shared" si="200"/>
        <v>#VALUE!</v>
      </c>
      <c r="AA1109">
        <v>9.9700000000000006</v>
      </c>
      <c r="AB1109" s="150" t="e">
        <f t="shared" si="201"/>
        <v>#VALUE!</v>
      </c>
      <c r="AC1109">
        <v>9.9700000000000006</v>
      </c>
      <c r="AD1109" s="150" t="e">
        <f t="shared" si="202"/>
        <v>#VALUE!</v>
      </c>
      <c r="AE1109">
        <v>9.9700000000000006</v>
      </c>
    </row>
    <row r="1110" spans="12:31" ht="15" x14ac:dyDescent="0.2">
      <c r="L1110" s="150" t="e">
        <f t="shared" si="193"/>
        <v>#VALUE!</v>
      </c>
      <c r="M1110">
        <v>9.98</v>
      </c>
      <c r="N1110" s="150" t="e">
        <f t="shared" si="194"/>
        <v>#VALUE!</v>
      </c>
      <c r="O1110">
        <v>9.98</v>
      </c>
      <c r="P1110" s="150" t="e">
        <f t="shared" si="195"/>
        <v>#VALUE!</v>
      </c>
      <c r="Q1110">
        <v>9.98</v>
      </c>
      <c r="R1110" s="150" t="e">
        <f t="shared" si="196"/>
        <v>#VALUE!</v>
      </c>
      <c r="S1110">
        <v>9.98</v>
      </c>
      <c r="T1110" s="150" t="e">
        <f t="shared" si="197"/>
        <v>#VALUE!</v>
      </c>
      <c r="U1110">
        <v>9.98</v>
      </c>
      <c r="V1110" s="150" t="e">
        <f t="shared" si="198"/>
        <v>#VALUE!</v>
      </c>
      <c r="W1110">
        <v>9.98</v>
      </c>
      <c r="X1110" s="153" t="e">
        <f t="shared" si="199"/>
        <v>#VALUE!</v>
      </c>
      <c r="Y1110">
        <v>9.98</v>
      </c>
      <c r="Z1110" s="150" t="e">
        <f t="shared" si="200"/>
        <v>#VALUE!</v>
      </c>
      <c r="AA1110">
        <v>9.98</v>
      </c>
      <c r="AB1110" s="150" t="e">
        <f t="shared" si="201"/>
        <v>#VALUE!</v>
      </c>
      <c r="AC1110">
        <v>9.98</v>
      </c>
      <c r="AD1110" s="150" t="e">
        <f t="shared" si="202"/>
        <v>#VALUE!</v>
      </c>
      <c r="AE1110">
        <v>9.98</v>
      </c>
    </row>
    <row r="1111" spans="12:31" ht="15" x14ac:dyDescent="0.2">
      <c r="L1111" s="150" t="e">
        <f t="shared" si="193"/>
        <v>#VALUE!</v>
      </c>
      <c r="M1111">
        <v>9.99</v>
      </c>
      <c r="N1111" s="150" t="e">
        <f t="shared" si="194"/>
        <v>#VALUE!</v>
      </c>
      <c r="O1111">
        <v>9.99</v>
      </c>
      <c r="P1111" s="150" t="e">
        <f t="shared" si="195"/>
        <v>#VALUE!</v>
      </c>
      <c r="Q1111">
        <v>9.99</v>
      </c>
      <c r="R1111" s="150" t="e">
        <f t="shared" si="196"/>
        <v>#VALUE!</v>
      </c>
      <c r="S1111">
        <v>9.99</v>
      </c>
      <c r="T1111" s="150" t="e">
        <f t="shared" si="197"/>
        <v>#VALUE!</v>
      </c>
      <c r="U1111">
        <v>9.99</v>
      </c>
      <c r="V1111" s="150" t="e">
        <f t="shared" si="198"/>
        <v>#VALUE!</v>
      </c>
      <c r="W1111">
        <v>9.99</v>
      </c>
      <c r="X1111" s="153" t="e">
        <f t="shared" si="199"/>
        <v>#VALUE!</v>
      </c>
      <c r="Y1111">
        <v>9.99</v>
      </c>
      <c r="Z1111" s="150" t="e">
        <f t="shared" si="200"/>
        <v>#VALUE!</v>
      </c>
      <c r="AA1111">
        <v>9.99</v>
      </c>
      <c r="AB1111" s="150" t="e">
        <f t="shared" si="201"/>
        <v>#VALUE!</v>
      </c>
      <c r="AC1111">
        <v>9.99</v>
      </c>
      <c r="AD1111" s="150" t="e">
        <f t="shared" si="202"/>
        <v>#VALUE!</v>
      </c>
      <c r="AE1111">
        <v>9.99</v>
      </c>
    </row>
    <row r="1112" spans="12:31" ht="15" x14ac:dyDescent="0.2">
      <c r="L1112" s="150" t="e">
        <f t="shared" si="193"/>
        <v>#VALUE!</v>
      </c>
      <c r="M1112">
        <v>10</v>
      </c>
      <c r="N1112" s="150" t="e">
        <f t="shared" si="194"/>
        <v>#VALUE!</v>
      </c>
      <c r="O1112">
        <v>10</v>
      </c>
      <c r="P1112" s="150" t="e">
        <f t="shared" si="195"/>
        <v>#VALUE!</v>
      </c>
      <c r="Q1112">
        <v>10</v>
      </c>
      <c r="R1112" s="150" t="e">
        <f t="shared" si="196"/>
        <v>#VALUE!</v>
      </c>
      <c r="S1112">
        <v>10</v>
      </c>
      <c r="T1112" s="150" t="e">
        <f t="shared" si="197"/>
        <v>#VALUE!</v>
      </c>
      <c r="U1112">
        <v>10</v>
      </c>
      <c r="V1112" s="150" t="e">
        <f t="shared" si="198"/>
        <v>#VALUE!</v>
      </c>
      <c r="W1112">
        <v>10</v>
      </c>
      <c r="X1112" s="153" t="e">
        <f t="shared" si="199"/>
        <v>#VALUE!</v>
      </c>
      <c r="Y1112">
        <v>10</v>
      </c>
      <c r="Z1112" s="150" t="e">
        <f t="shared" si="200"/>
        <v>#VALUE!</v>
      </c>
      <c r="AA1112">
        <v>10</v>
      </c>
      <c r="AB1112" s="150" t="e">
        <f t="shared" si="201"/>
        <v>#VALUE!</v>
      </c>
      <c r="AC1112">
        <v>10</v>
      </c>
      <c r="AD1112" s="150" t="e">
        <f t="shared" si="202"/>
        <v>#VALUE!</v>
      </c>
      <c r="AE1112">
        <v>10</v>
      </c>
    </row>
    <row r="1113" spans="12:31" ht="15" x14ac:dyDescent="0.2">
      <c r="L1113" s="150" t="e">
        <f t="shared" si="193"/>
        <v>#VALUE!</v>
      </c>
      <c r="M1113">
        <v>10.01</v>
      </c>
      <c r="N1113" s="150" t="e">
        <f t="shared" si="194"/>
        <v>#VALUE!</v>
      </c>
      <c r="O1113">
        <v>10.01</v>
      </c>
      <c r="P1113" s="150" t="e">
        <f t="shared" si="195"/>
        <v>#VALUE!</v>
      </c>
      <c r="Q1113">
        <v>10.01</v>
      </c>
      <c r="R1113" s="150" t="e">
        <f t="shared" si="196"/>
        <v>#VALUE!</v>
      </c>
      <c r="S1113">
        <v>10.01</v>
      </c>
      <c r="T1113" s="150" t="e">
        <f t="shared" si="197"/>
        <v>#VALUE!</v>
      </c>
      <c r="U1113">
        <v>10.01</v>
      </c>
      <c r="V1113" s="150" t="e">
        <f t="shared" si="198"/>
        <v>#VALUE!</v>
      </c>
      <c r="W1113">
        <v>10.01</v>
      </c>
      <c r="X1113" s="153" t="e">
        <f t="shared" si="199"/>
        <v>#VALUE!</v>
      </c>
      <c r="Y1113">
        <v>10.01</v>
      </c>
      <c r="Z1113" s="150" t="e">
        <f t="shared" si="200"/>
        <v>#VALUE!</v>
      </c>
      <c r="AA1113">
        <v>10.01</v>
      </c>
      <c r="AB1113" s="150" t="e">
        <f t="shared" si="201"/>
        <v>#VALUE!</v>
      </c>
      <c r="AC1113">
        <v>10.01</v>
      </c>
      <c r="AD1113" s="150" t="e">
        <f t="shared" si="202"/>
        <v>#VALUE!</v>
      </c>
      <c r="AE1113">
        <v>10.01</v>
      </c>
    </row>
    <row r="1114" spans="12:31" ht="15" x14ac:dyDescent="0.2">
      <c r="L1114" s="150" t="e">
        <f t="shared" si="193"/>
        <v>#VALUE!</v>
      </c>
      <c r="M1114">
        <v>10.02</v>
      </c>
      <c r="N1114" s="150" t="e">
        <f t="shared" si="194"/>
        <v>#VALUE!</v>
      </c>
      <c r="O1114">
        <v>10.02</v>
      </c>
      <c r="P1114" s="150" t="e">
        <f t="shared" si="195"/>
        <v>#VALUE!</v>
      </c>
      <c r="Q1114">
        <v>10.02</v>
      </c>
      <c r="R1114" s="150" t="e">
        <f t="shared" si="196"/>
        <v>#VALUE!</v>
      </c>
      <c r="S1114">
        <v>10.02</v>
      </c>
      <c r="T1114" s="150" t="e">
        <f t="shared" si="197"/>
        <v>#VALUE!</v>
      </c>
      <c r="U1114">
        <v>10.02</v>
      </c>
      <c r="V1114" s="150" t="e">
        <f t="shared" si="198"/>
        <v>#VALUE!</v>
      </c>
      <c r="W1114">
        <v>10.02</v>
      </c>
      <c r="X1114" s="153" t="e">
        <f t="shared" si="199"/>
        <v>#VALUE!</v>
      </c>
      <c r="Y1114">
        <v>10.02</v>
      </c>
      <c r="Z1114" s="150" t="e">
        <f t="shared" si="200"/>
        <v>#VALUE!</v>
      </c>
      <c r="AA1114">
        <v>10.02</v>
      </c>
      <c r="AB1114" s="150" t="e">
        <f t="shared" si="201"/>
        <v>#VALUE!</v>
      </c>
      <c r="AC1114">
        <v>10.02</v>
      </c>
      <c r="AD1114" s="150" t="e">
        <f t="shared" si="202"/>
        <v>#VALUE!</v>
      </c>
      <c r="AE1114">
        <v>10.02</v>
      </c>
    </row>
    <row r="1115" spans="12:31" ht="15" x14ac:dyDescent="0.2">
      <c r="L1115" s="150" t="e">
        <f t="shared" si="193"/>
        <v>#VALUE!</v>
      </c>
      <c r="M1115">
        <v>10.029999999999999</v>
      </c>
      <c r="N1115" s="150" t="e">
        <f t="shared" si="194"/>
        <v>#VALUE!</v>
      </c>
      <c r="O1115">
        <v>10.029999999999999</v>
      </c>
      <c r="P1115" s="150" t="e">
        <f t="shared" si="195"/>
        <v>#VALUE!</v>
      </c>
      <c r="Q1115">
        <v>10.029999999999999</v>
      </c>
      <c r="R1115" s="150" t="e">
        <f t="shared" si="196"/>
        <v>#VALUE!</v>
      </c>
      <c r="S1115">
        <v>10.029999999999999</v>
      </c>
      <c r="T1115" s="150" t="e">
        <f t="shared" si="197"/>
        <v>#VALUE!</v>
      </c>
      <c r="U1115">
        <v>10.029999999999999</v>
      </c>
      <c r="V1115" s="150" t="e">
        <f t="shared" si="198"/>
        <v>#VALUE!</v>
      </c>
      <c r="W1115">
        <v>10.029999999999999</v>
      </c>
      <c r="X1115" s="153" t="e">
        <f t="shared" si="199"/>
        <v>#VALUE!</v>
      </c>
      <c r="Y1115">
        <v>10.029999999999999</v>
      </c>
      <c r="Z1115" s="150" t="e">
        <f t="shared" si="200"/>
        <v>#VALUE!</v>
      </c>
      <c r="AA1115">
        <v>10.029999999999999</v>
      </c>
      <c r="AB1115" s="150" t="e">
        <f t="shared" si="201"/>
        <v>#VALUE!</v>
      </c>
      <c r="AC1115">
        <v>10.029999999999999</v>
      </c>
      <c r="AD1115" s="150" t="e">
        <f t="shared" si="202"/>
        <v>#VALUE!</v>
      </c>
      <c r="AE1115">
        <v>10.029999999999999</v>
      </c>
    </row>
    <row r="1116" spans="12:31" ht="15" x14ac:dyDescent="0.2">
      <c r="L1116" s="150" t="e">
        <f t="shared" si="193"/>
        <v>#VALUE!</v>
      </c>
      <c r="M1116">
        <v>10.039999999999999</v>
      </c>
      <c r="N1116" s="150" t="e">
        <f t="shared" si="194"/>
        <v>#VALUE!</v>
      </c>
      <c r="O1116">
        <v>10.039999999999999</v>
      </c>
      <c r="P1116" s="150" t="e">
        <f t="shared" si="195"/>
        <v>#VALUE!</v>
      </c>
      <c r="Q1116">
        <v>10.039999999999999</v>
      </c>
      <c r="R1116" s="150" t="e">
        <f t="shared" si="196"/>
        <v>#VALUE!</v>
      </c>
      <c r="S1116">
        <v>10.039999999999999</v>
      </c>
      <c r="T1116" s="150" t="e">
        <f t="shared" si="197"/>
        <v>#VALUE!</v>
      </c>
      <c r="U1116">
        <v>10.039999999999999</v>
      </c>
      <c r="V1116" s="150" t="e">
        <f t="shared" si="198"/>
        <v>#VALUE!</v>
      </c>
      <c r="W1116">
        <v>10.039999999999999</v>
      </c>
      <c r="X1116" s="153" t="e">
        <f t="shared" si="199"/>
        <v>#VALUE!</v>
      </c>
      <c r="Y1116">
        <v>10.039999999999999</v>
      </c>
      <c r="Z1116" s="150" t="e">
        <f t="shared" si="200"/>
        <v>#VALUE!</v>
      </c>
      <c r="AA1116">
        <v>10.039999999999999</v>
      </c>
      <c r="AB1116" s="150" t="e">
        <f t="shared" si="201"/>
        <v>#VALUE!</v>
      </c>
      <c r="AC1116">
        <v>10.039999999999999</v>
      </c>
      <c r="AD1116" s="150" t="e">
        <f t="shared" si="202"/>
        <v>#VALUE!</v>
      </c>
      <c r="AE1116">
        <v>10.039999999999999</v>
      </c>
    </row>
    <row r="1117" spans="12:31" ht="15" x14ac:dyDescent="0.2">
      <c r="L1117" s="150" t="e">
        <f t="shared" si="193"/>
        <v>#VALUE!</v>
      </c>
      <c r="M1117">
        <v>10.050000000000001</v>
      </c>
      <c r="N1117" s="150" t="e">
        <f t="shared" si="194"/>
        <v>#VALUE!</v>
      </c>
      <c r="O1117">
        <v>10.050000000000001</v>
      </c>
      <c r="P1117" s="150" t="e">
        <f t="shared" si="195"/>
        <v>#VALUE!</v>
      </c>
      <c r="Q1117">
        <v>10.050000000000001</v>
      </c>
      <c r="R1117" s="150" t="e">
        <f t="shared" si="196"/>
        <v>#VALUE!</v>
      </c>
      <c r="S1117">
        <v>10.050000000000001</v>
      </c>
      <c r="T1117" s="150" t="e">
        <f t="shared" si="197"/>
        <v>#VALUE!</v>
      </c>
      <c r="U1117">
        <v>10.050000000000001</v>
      </c>
      <c r="V1117" s="150" t="e">
        <f t="shared" si="198"/>
        <v>#VALUE!</v>
      </c>
      <c r="W1117">
        <v>10.050000000000001</v>
      </c>
      <c r="X1117" s="153" t="e">
        <f t="shared" si="199"/>
        <v>#VALUE!</v>
      </c>
      <c r="Y1117">
        <v>10.050000000000001</v>
      </c>
      <c r="Z1117" s="150" t="e">
        <f t="shared" si="200"/>
        <v>#VALUE!</v>
      </c>
      <c r="AA1117">
        <v>10.050000000000001</v>
      </c>
      <c r="AB1117" s="150" t="e">
        <f t="shared" si="201"/>
        <v>#VALUE!</v>
      </c>
      <c r="AC1117">
        <v>10.050000000000001</v>
      </c>
      <c r="AD1117" s="150" t="e">
        <f t="shared" si="202"/>
        <v>#VALUE!</v>
      </c>
      <c r="AE1117">
        <v>10.050000000000001</v>
      </c>
    </row>
    <row r="1118" spans="12:31" ht="15" x14ac:dyDescent="0.2">
      <c r="L1118" s="150" t="e">
        <f t="shared" si="193"/>
        <v>#VALUE!</v>
      </c>
      <c r="M1118">
        <v>10.06</v>
      </c>
      <c r="N1118" s="150" t="e">
        <f t="shared" si="194"/>
        <v>#VALUE!</v>
      </c>
      <c r="O1118">
        <v>10.06</v>
      </c>
      <c r="P1118" s="150" t="e">
        <f t="shared" si="195"/>
        <v>#VALUE!</v>
      </c>
      <c r="Q1118">
        <v>10.06</v>
      </c>
      <c r="R1118" s="150" t="e">
        <f t="shared" si="196"/>
        <v>#VALUE!</v>
      </c>
      <c r="S1118">
        <v>10.06</v>
      </c>
      <c r="T1118" s="150" t="e">
        <f t="shared" si="197"/>
        <v>#VALUE!</v>
      </c>
      <c r="U1118">
        <v>10.06</v>
      </c>
      <c r="V1118" s="150" t="e">
        <f t="shared" si="198"/>
        <v>#VALUE!</v>
      </c>
      <c r="W1118">
        <v>10.06</v>
      </c>
      <c r="X1118" s="153" t="e">
        <f t="shared" si="199"/>
        <v>#VALUE!</v>
      </c>
      <c r="Y1118">
        <v>10.06</v>
      </c>
      <c r="Z1118" s="150" t="e">
        <f t="shared" si="200"/>
        <v>#VALUE!</v>
      </c>
      <c r="AA1118">
        <v>10.06</v>
      </c>
      <c r="AB1118" s="150" t="e">
        <f t="shared" si="201"/>
        <v>#VALUE!</v>
      </c>
      <c r="AC1118">
        <v>10.06</v>
      </c>
      <c r="AD1118" s="150" t="e">
        <f t="shared" si="202"/>
        <v>#VALUE!</v>
      </c>
      <c r="AE1118">
        <v>10.06</v>
      </c>
    </row>
    <row r="1119" spans="12:31" ht="15" x14ac:dyDescent="0.2">
      <c r="L1119" s="150" t="e">
        <f t="shared" si="193"/>
        <v>#VALUE!</v>
      </c>
      <c r="M1119">
        <v>10.07</v>
      </c>
      <c r="N1119" s="150" t="e">
        <f t="shared" si="194"/>
        <v>#VALUE!</v>
      </c>
      <c r="O1119">
        <v>10.07</v>
      </c>
      <c r="P1119" s="150" t="e">
        <f t="shared" si="195"/>
        <v>#VALUE!</v>
      </c>
      <c r="Q1119">
        <v>10.07</v>
      </c>
      <c r="R1119" s="150" t="e">
        <f t="shared" si="196"/>
        <v>#VALUE!</v>
      </c>
      <c r="S1119">
        <v>10.07</v>
      </c>
      <c r="T1119" s="150" t="e">
        <f t="shared" si="197"/>
        <v>#VALUE!</v>
      </c>
      <c r="U1119">
        <v>10.07</v>
      </c>
      <c r="V1119" s="150" t="e">
        <f t="shared" si="198"/>
        <v>#VALUE!</v>
      </c>
      <c r="W1119">
        <v>10.07</v>
      </c>
      <c r="X1119" s="153" t="e">
        <f t="shared" si="199"/>
        <v>#VALUE!</v>
      </c>
      <c r="Y1119">
        <v>10.07</v>
      </c>
      <c r="Z1119" s="150" t="e">
        <f t="shared" si="200"/>
        <v>#VALUE!</v>
      </c>
      <c r="AA1119">
        <v>10.07</v>
      </c>
      <c r="AB1119" s="150" t="e">
        <f t="shared" si="201"/>
        <v>#VALUE!</v>
      </c>
      <c r="AC1119">
        <v>10.07</v>
      </c>
      <c r="AD1119" s="150" t="e">
        <f t="shared" si="202"/>
        <v>#VALUE!</v>
      </c>
      <c r="AE1119">
        <v>10.07</v>
      </c>
    </row>
    <row r="1120" spans="12:31" ht="15" x14ac:dyDescent="0.2">
      <c r="L1120" s="150" t="e">
        <f t="shared" si="193"/>
        <v>#VALUE!</v>
      </c>
      <c r="M1120">
        <v>10.08</v>
      </c>
      <c r="N1120" s="150" t="e">
        <f t="shared" si="194"/>
        <v>#VALUE!</v>
      </c>
      <c r="O1120">
        <v>10.08</v>
      </c>
      <c r="P1120" s="150" t="e">
        <f t="shared" si="195"/>
        <v>#VALUE!</v>
      </c>
      <c r="Q1120">
        <v>10.08</v>
      </c>
      <c r="R1120" s="150" t="e">
        <f t="shared" si="196"/>
        <v>#VALUE!</v>
      </c>
      <c r="S1120">
        <v>10.08</v>
      </c>
      <c r="T1120" s="150" t="e">
        <f t="shared" si="197"/>
        <v>#VALUE!</v>
      </c>
      <c r="U1120">
        <v>10.08</v>
      </c>
      <c r="V1120" s="150" t="e">
        <f t="shared" si="198"/>
        <v>#VALUE!</v>
      </c>
      <c r="W1120">
        <v>10.08</v>
      </c>
      <c r="X1120" s="153" t="e">
        <f t="shared" si="199"/>
        <v>#VALUE!</v>
      </c>
      <c r="Y1120">
        <v>10.08</v>
      </c>
      <c r="Z1120" s="150" t="e">
        <f t="shared" si="200"/>
        <v>#VALUE!</v>
      </c>
      <c r="AA1120">
        <v>10.08</v>
      </c>
      <c r="AB1120" s="150" t="e">
        <f t="shared" si="201"/>
        <v>#VALUE!</v>
      </c>
      <c r="AC1120">
        <v>10.08</v>
      </c>
      <c r="AD1120" s="150" t="e">
        <f t="shared" si="202"/>
        <v>#VALUE!</v>
      </c>
      <c r="AE1120">
        <v>10.08</v>
      </c>
    </row>
    <row r="1121" spans="12:31" ht="15" x14ac:dyDescent="0.2">
      <c r="L1121" s="150" t="e">
        <f t="shared" si="193"/>
        <v>#VALUE!</v>
      </c>
      <c r="M1121">
        <v>10.09</v>
      </c>
      <c r="N1121" s="150" t="e">
        <f t="shared" si="194"/>
        <v>#VALUE!</v>
      </c>
      <c r="O1121">
        <v>10.09</v>
      </c>
      <c r="P1121" s="150" t="e">
        <f t="shared" si="195"/>
        <v>#VALUE!</v>
      </c>
      <c r="Q1121">
        <v>10.09</v>
      </c>
      <c r="R1121" s="150" t="e">
        <f t="shared" si="196"/>
        <v>#VALUE!</v>
      </c>
      <c r="S1121">
        <v>10.09</v>
      </c>
      <c r="T1121" s="150" t="e">
        <f t="shared" si="197"/>
        <v>#VALUE!</v>
      </c>
      <c r="U1121">
        <v>10.09</v>
      </c>
      <c r="V1121" s="150" t="e">
        <f t="shared" si="198"/>
        <v>#VALUE!</v>
      </c>
      <c r="W1121">
        <v>10.09</v>
      </c>
      <c r="X1121" s="153" t="e">
        <f t="shared" si="199"/>
        <v>#VALUE!</v>
      </c>
      <c r="Y1121">
        <v>10.09</v>
      </c>
      <c r="Z1121" s="150" t="e">
        <f t="shared" si="200"/>
        <v>#VALUE!</v>
      </c>
      <c r="AA1121">
        <v>10.09</v>
      </c>
      <c r="AB1121" s="150" t="e">
        <f t="shared" si="201"/>
        <v>#VALUE!</v>
      </c>
      <c r="AC1121">
        <v>10.09</v>
      </c>
      <c r="AD1121" s="150" t="e">
        <f t="shared" si="202"/>
        <v>#VALUE!</v>
      </c>
      <c r="AE1121">
        <v>10.09</v>
      </c>
    </row>
    <row r="1122" spans="12:31" ht="15" x14ac:dyDescent="0.2">
      <c r="L1122" s="150" t="e">
        <f t="shared" si="193"/>
        <v>#VALUE!</v>
      </c>
      <c r="M1122">
        <v>10.1</v>
      </c>
      <c r="N1122" s="150" t="e">
        <f t="shared" si="194"/>
        <v>#VALUE!</v>
      </c>
      <c r="O1122">
        <v>10.1</v>
      </c>
      <c r="P1122" s="150" t="e">
        <f t="shared" si="195"/>
        <v>#VALUE!</v>
      </c>
      <c r="Q1122">
        <v>10.1</v>
      </c>
      <c r="R1122" s="150" t="e">
        <f t="shared" si="196"/>
        <v>#VALUE!</v>
      </c>
      <c r="S1122">
        <v>10.1</v>
      </c>
      <c r="T1122" s="150" t="e">
        <f t="shared" si="197"/>
        <v>#VALUE!</v>
      </c>
      <c r="U1122">
        <v>10.1</v>
      </c>
      <c r="V1122" s="150" t="e">
        <f t="shared" si="198"/>
        <v>#VALUE!</v>
      </c>
      <c r="W1122">
        <v>10.1</v>
      </c>
      <c r="X1122" s="153" t="e">
        <f t="shared" si="199"/>
        <v>#VALUE!</v>
      </c>
      <c r="Y1122">
        <v>10.1</v>
      </c>
      <c r="Z1122" s="150" t="e">
        <f t="shared" si="200"/>
        <v>#VALUE!</v>
      </c>
      <c r="AA1122">
        <v>10.1</v>
      </c>
      <c r="AB1122" s="150" t="e">
        <f t="shared" si="201"/>
        <v>#VALUE!</v>
      </c>
      <c r="AC1122">
        <v>10.1</v>
      </c>
      <c r="AD1122" s="150" t="e">
        <f t="shared" si="202"/>
        <v>#VALUE!</v>
      </c>
      <c r="AE1122">
        <v>10.1</v>
      </c>
    </row>
    <row r="1123" spans="12:31" ht="15" x14ac:dyDescent="0.2">
      <c r="L1123" s="150" t="e">
        <f t="shared" si="193"/>
        <v>#VALUE!</v>
      </c>
      <c r="M1123">
        <v>10.11</v>
      </c>
      <c r="N1123" s="150" t="e">
        <f t="shared" si="194"/>
        <v>#VALUE!</v>
      </c>
      <c r="O1123">
        <v>10.11</v>
      </c>
      <c r="P1123" s="150" t="e">
        <f t="shared" si="195"/>
        <v>#VALUE!</v>
      </c>
      <c r="Q1123">
        <v>10.11</v>
      </c>
      <c r="R1123" s="150" t="e">
        <f t="shared" si="196"/>
        <v>#VALUE!</v>
      </c>
      <c r="S1123">
        <v>10.11</v>
      </c>
      <c r="T1123" s="150" t="e">
        <f t="shared" si="197"/>
        <v>#VALUE!</v>
      </c>
      <c r="U1123">
        <v>10.11</v>
      </c>
      <c r="V1123" s="150" t="e">
        <f t="shared" si="198"/>
        <v>#VALUE!</v>
      </c>
      <c r="W1123">
        <v>10.11</v>
      </c>
      <c r="X1123" s="153" t="e">
        <f t="shared" si="199"/>
        <v>#VALUE!</v>
      </c>
      <c r="Y1123">
        <v>10.11</v>
      </c>
      <c r="Z1123" s="150" t="e">
        <f t="shared" si="200"/>
        <v>#VALUE!</v>
      </c>
      <c r="AA1123">
        <v>10.11</v>
      </c>
      <c r="AB1123" s="150" t="e">
        <f t="shared" si="201"/>
        <v>#VALUE!</v>
      </c>
      <c r="AC1123">
        <v>10.11</v>
      </c>
      <c r="AD1123" s="150" t="e">
        <f t="shared" si="202"/>
        <v>#VALUE!</v>
      </c>
      <c r="AE1123">
        <v>10.11</v>
      </c>
    </row>
    <row r="1124" spans="12:31" ht="15" x14ac:dyDescent="0.2">
      <c r="L1124" s="150" t="e">
        <f t="shared" si="193"/>
        <v>#VALUE!</v>
      </c>
      <c r="M1124">
        <v>10.119999999999999</v>
      </c>
      <c r="N1124" s="150" t="e">
        <f t="shared" si="194"/>
        <v>#VALUE!</v>
      </c>
      <c r="O1124">
        <v>10.119999999999999</v>
      </c>
      <c r="P1124" s="150" t="e">
        <f t="shared" si="195"/>
        <v>#VALUE!</v>
      </c>
      <c r="Q1124">
        <v>10.119999999999999</v>
      </c>
      <c r="R1124" s="150" t="e">
        <f t="shared" si="196"/>
        <v>#VALUE!</v>
      </c>
      <c r="S1124">
        <v>10.119999999999999</v>
      </c>
      <c r="T1124" s="150" t="e">
        <f t="shared" si="197"/>
        <v>#VALUE!</v>
      </c>
      <c r="U1124">
        <v>10.119999999999999</v>
      </c>
      <c r="V1124" s="150" t="e">
        <f t="shared" si="198"/>
        <v>#VALUE!</v>
      </c>
      <c r="W1124">
        <v>10.119999999999999</v>
      </c>
      <c r="X1124" s="153" t="e">
        <f t="shared" si="199"/>
        <v>#VALUE!</v>
      </c>
      <c r="Y1124">
        <v>10.119999999999999</v>
      </c>
      <c r="Z1124" s="150" t="e">
        <f t="shared" si="200"/>
        <v>#VALUE!</v>
      </c>
      <c r="AA1124">
        <v>10.119999999999999</v>
      </c>
      <c r="AB1124" s="150" t="e">
        <f t="shared" si="201"/>
        <v>#VALUE!</v>
      </c>
      <c r="AC1124">
        <v>10.119999999999999</v>
      </c>
      <c r="AD1124" s="150" t="e">
        <f t="shared" si="202"/>
        <v>#VALUE!</v>
      </c>
      <c r="AE1124">
        <v>10.119999999999999</v>
      </c>
    </row>
    <row r="1125" spans="12:31" ht="15" x14ac:dyDescent="0.2">
      <c r="L1125" s="150" t="e">
        <f t="shared" si="193"/>
        <v>#VALUE!</v>
      </c>
      <c r="M1125">
        <v>10.130000000000001</v>
      </c>
      <c r="N1125" s="150" t="e">
        <f t="shared" si="194"/>
        <v>#VALUE!</v>
      </c>
      <c r="O1125">
        <v>10.130000000000001</v>
      </c>
      <c r="P1125" s="150" t="e">
        <f t="shared" si="195"/>
        <v>#VALUE!</v>
      </c>
      <c r="Q1125">
        <v>10.130000000000001</v>
      </c>
      <c r="R1125" s="150" t="e">
        <f t="shared" si="196"/>
        <v>#VALUE!</v>
      </c>
      <c r="S1125">
        <v>10.130000000000001</v>
      </c>
      <c r="T1125" s="150" t="e">
        <f t="shared" si="197"/>
        <v>#VALUE!</v>
      </c>
      <c r="U1125">
        <v>10.130000000000001</v>
      </c>
      <c r="V1125" s="150" t="e">
        <f t="shared" si="198"/>
        <v>#VALUE!</v>
      </c>
      <c r="W1125">
        <v>10.130000000000001</v>
      </c>
      <c r="X1125" s="153" t="e">
        <f t="shared" si="199"/>
        <v>#VALUE!</v>
      </c>
      <c r="Y1125">
        <v>10.130000000000001</v>
      </c>
      <c r="Z1125" s="150" t="e">
        <f t="shared" si="200"/>
        <v>#VALUE!</v>
      </c>
      <c r="AA1125">
        <v>10.130000000000001</v>
      </c>
      <c r="AB1125" s="150" t="e">
        <f t="shared" si="201"/>
        <v>#VALUE!</v>
      </c>
      <c r="AC1125">
        <v>10.130000000000001</v>
      </c>
      <c r="AD1125" s="150" t="e">
        <f t="shared" si="202"/>
        <v>#VALUE!</v>
      </c>
      <c r="AE1125">
        <v>10.130000000000001</v>
      </c>
    </row>
    <row r="1126" spans="12:31" ht="15" x14ac:dyDescent="0.2">
      <c r="L1126" s="150" t="e">
        <f t="shared" si="193"/>
        <v>#VALUE!</v>
      </c>
      <c r="M1126">
        <v>10.14</v>
      </c>
      <c r="N1126" s="150" t="e">
        <f t="shared" si="194"/>
        <v>#VALUE!</v>
      </c>
      <c r="O1126">
        <v>10.14</v>
      </c>
      <c r="P1126" s="150" t="e">
        <f t="shared" si="195"/>
        <v>#VALUE!</v>
      </c>
      <c r="Q1126">
        <v>10.14</v>
      </c>
      <c r="R1126" s="150" t="e">
        <f t="shared" si="196"/>
        <v>#VALUE!</v>
      </c>
      <c r="S1126">
        <v>10.14</v>
      </c>
      <c r="T1126" s="150" t="e">
        <f t="shared" si="197"/>
        <v>#VALUE!</v>
      </c>
      <c r="U1126">
        <v>10.14</v>
      </c>
      <c r="V1126" s="150" t="e">
        <f t="shared" si="198"/>
        <v>#VALUE!</v>
      </c>
      <c r="W1126">
        <v>10.14</v>
      </c>
      <c r="X1126" s="153" t="e">
        <f t="shared" si="199"/>
        <v>#VALUE!</v>
      </c>
      <c r="Y1126">
        <v>10.14</v>
      </c>
      <c r="Z1126" s="150" t="e">
        <f t="shared" si="200"/>
        <v>#VALUE!</v>
      </c>
      <c r="AA1126">
        <v>10.14</v>
      </c>
      <c r="AB1126" s="150" t="e">
        <f t="shared" si="201"/>
        <v>#VALUE!</v>
      </c>
      <c r="AC1126">
        <v>10.14</v>
      </c>
      <c r="AD1126" s="150" t="e">
        <f t="shared" si="202"/>
        <v>#VALUE!</v>
      </c>
      <c r="AE1126">
        <v>10.14</v>
      </c>
    </row>
    <row r="1127" spans="12:31" ht="15" x14ac:dyDescent="0.2">
      <c r="L1127" s="150" t="e">
        <f t="shared" si="193"/>
        <v>#VALUE!</v>
      </c>
      <c r="M1127">
        <v>10.15</v>
      </c>
      <c r="N1127" s="150" t="e">
        <f t="shared" si="194"/>
        <v>#VALUE!</v>
      </c>
      <c r="O1127">
        <v>10.15</v>
      </c>
      <c r="P1127" s="150" t="e">
        <f t="shared" si="195"/>
        <v>#VALUE!</v>
      </c>
      <c r="Q1127">
        <v>10.15</v>
      </c>
      <c r="R1127" s="150" t="e">
        <f t="shared" si="196"/>
        <v>#VALUE!</v>
      </c>
      <c r="S1127">
        <v>10.15</v>
      </c>
      <c r="T1127" s="150" t="e">
        <f t="shared" si="197"/>
        <v>#VALUE!</v>
      </c>
      <c r="U1127">
        <v>10.15</v>
      </c>
      <c r="V1127" s="150" t="e">
        <f t="shared" si="198"/>
        <v>#VALUE!</v>
      </c>
      <c r="W1127">
        <v>10.15</v>
      </c>
      <c r="X1127" s="153" t="e">
        <f t="shared" si="199"/>
        <v>#VALUE!</v>
      </c>
      <c r="Y1127">
        <v>10.15</v>
      </c>
      <c r="Z1127" s="150" t="e">
        <f t="shared" si="200"/>
        <v>#VALUE!</v>
      </c>
      <c r="AA1127">
        <v>10.15</v>
      </c>
      <c r="AB1127" s="150" t="e">
        <f t="shared" si="201"/>
        <v>#VALUE!</v>
      </c>
      <c r="AC1127">
        <v>10.15</v>
      </c>
      <c r="AD1127" s="150" t="e">
        <f t="shared" si="202"/>
        <v>#VALUE!</v>
      </c>
      <c r="AE1127">
        <v>10.15</v>
      </c>
    </row>
    <row r="1128" spans="12:31" ht="15" x14ac:dyDescent="0.2">
      <c r="L1128" s="150" t="e">
        <f t="shared" si="193"/>
        <v>#VALUE!</v>
      </c>
      <c r="M1128">
        <v>10.16</v>
      </c>
      <c r="N1128" s="150" t="e">
        <f t="shared" si="194"/>
        <v>#VALUE!</v>
      </c>
      <c r="O1128">
        <v>10.16</v>
      </c>
      <c r="P1128" s="150" t="e">
        <f t="shared" si="195"/>
        <v>#VALUE!</v>
      </c>
      <c r="Q1128">
        <v>10.16</v>
      </c>
      <c r="R1128" s="150" t="e">
        <f t="shared" si="196"/>
        <v>#VALUE!</v>
      </c>
      <c r="S1128">
        <v>10.16</v>
      </c>
      <c r="T1128" s="150" t="e">
        <f t="shared" si="197"/>
        <v>#VALUE!</v>
      </c>
      <c r="U1128">
        <v>10.16</v>
      </c>
      <c r="V1128" s="150" t="e">
        <f t="shared" si="198"/>
        <v>#VALUE!</v>
      </c>
      <c r="W1128">
        <v>10.16</v>
      </c>
      <c r="X1128" s="153" t="e">
        <f t="shared" si="199"/>
        <v>#VALUE!</v>
      </c>
      <c r="Y1128">
        <v>10.16</v>
      </c>
      <c r="Z1128" s="150" t="e">
        <f t="shared" si="200"/>
        <v>#VALUE!</v>
      </c>
      <c r="AA1128">
        <v>10.16</v>
      </c>
      <c r="AB1128" s="150" t="e">
        <f t="shared" si="201"/>
        <v>#VALUE!</v>
      </c>
      <c r="AC1128">
        <v>10.16</v>
      </c>
      <c r="AD1128" s="150" t="e">
        <f t="shared" si="202"/>
        <v>#VALUE!</v>
      </c>
      <c r="AE1128">
        <v>10.16</v>
      </c>
    </row>
    <row r="1129" spans="12:31" ht="15" x14ac:dyDescent="0.2">
      <c r="L1129" s="150" t="e">
        <f t="shared" si="193"/>
        <v>#VALUE!</v>
      </c>
      <c r="M1129">
        <v>10.17</v>
      </c>
      <c r="N1129" s="150" t="e">
        <f t="shared" si="194"/>
        <v>#VALUE!</v>
      </c>
      <c r="O1129">
        <v>10.17</v>
      </c>
      <c r="P1129" s="150" t="e">
        <f t="shared" si="195"/>
        <v>#VALUE!</v>
      </c>
      <c r="Q1129">
        <v>10.17</v>
      </c>
      <c r="R1129" s="150" t="e">
        <f t="shared" si="196"/>
        <v>#VALUE!</v>
      </c>
      <c r="S1129">
        <v>10.17</v>
      </c>
      <c r="T1129" s="150" t="e">
        <f t="shared" si="197"/>
        <v>#VALUE!</v>
      </c>
      <c r="U1129">
        <v>10.17</v>
      </c>
      <c r="V1129" s="150" t="e">
        <f t="shared" si="198"/>
        <v>#VALUE!</v>
      </c>
      <c r="W1129">
        <v>10.17</v>
      </c>
      <c r="X1129" s="153" t="e">
        <f t="shared" si="199"/>
        <v>#VALUE!</v>
      </c>
      <c r="Y1129">
        <v>10.17</v>
      </c>
      <c r="Z1129" s="150" t="e">
        <f t="shared" si="200"/>
        <v>#VALUE!</v>
      </c>
      <c r="AA1129">
        <v>10.17</v>
      </c>
      <c r="AB1129" s="150" t="e">
        <f t="shared" si="201"/>
        <v>#VALUE!</v>
      </c>
      <c r="AC1129">
        <v>10.17</v>
      </c>
      <c r="AD1129" s="150" t="e">
        <f t="shared" si="202"/>
        <v>#VALUE!</v>
      </c>
      <c r="AE1129">
        <v>10.17</v>
      </c>
    </row>
    <row r="1130" spans="12:31" ht="15" x14ac:dyDescent="0.2">
      <c r="L1130" s="150" t="e">
        <f t="shared" si="193"/>
        <v>#VALUE!</v>
      </c>
      <c r="M1130">
        <v>10.18</v>
      </c>
      <c r="N1130" s="150" t="e">
        <f t="shared" si="194"/>
        <v>#VALUE!</v>
      </c>
      <c r="O1130">
        <v>10.18</v>
      </c>
      <c r="P1130" s="150" t="e">
        <f t="shared" si="195"/>
        <v>#VALUE!</v>
      </c>
      <c r="Q1130">
        <v>10.18</v>
      </c>
      <c r="R1130" s="150" t="e">
        <f t="shared" si="196"/>
        <v>#VALUE!</v>
      </c>
      <c r="S1130">
        <v>10.18</v>
      </c>
      <c r="T1130" s="150" t="e">
        <f t="shared" si="197"/>
        <v>#VALUE!</v>
      </c>
      <c r="U1130">
        <v>10.18</v>
      </c>
      <c r="V1130" s="150" t="e">
        <f t="shared" si="198"/>
        <v>#VALUE!</v>
      </c>
      <c r="W1130">
        <v>10.18</v>
      </c>
      <c r="X1130" s="153" t="e">
        <f t="shared" si="199"/>
        <v>#VALUE!</v>
      </c>
      <c r="Y1130">
        <v>10.18</v>
      </c>
      <c r="Z1130" s="150" t="e">
        <f t="shared" si="200"/>
        <v>#VALUE!</v>
      </c>
      <c r="AA1130">
        <v>10.18</v>
      </c>
      <c r="AB1130" s="150" t="e">
        <f t="shared" si="201"/>
        <v>#VALUE!</v>
      </c>
      <c r="AC1130">
        <v>10.18</v>
      </c>
      <c r="AD1130" s="150" t="e">
        <f t="shared" si="202"/>
        <v>#VALUE!</v>
      </c>
      <c r="AE1130">
        <v>10.18</v>
      </c>
    </row>
    <row r="1131" spans="12:31" ht="15" x14ac:dyDescent="0.2">
      <c r="L1131" s="150" t="e">
        <f t="shared" si="193"/>
        <v>#VALUE!</v>
      </c>
      <c r="M1131">
        <v>10.19</v>
      </c>
      <c r="N1131" s="150" t="e">
        <f t="shared" si="194"/>
        <v>#VALUE!</v>
      </c>
      <c r="O1131">
        <v>10.19</v>
      </c>
      <c r="P1131" s="150" t="e">
        <f t="shared" si="195"/>
        <v>#VALUE!</v>
      </c>
      <c r="Q1131">
        <v>10.19</v>
      </c>
      <c r="R1131" s="150" t="e">
        <f t="shared" si="196"/>
        <v>#VALUE!</v>
      </c>
      <c r="S1131">
        <v>10.19</v>
      </c>
      <c r="T1131" s="150" t="e">
        <f t="shared" si="197"/>
        <v>#VALUE!</v>
      </c>
      <c r="U1131">
        <v>10.19</v>
      </c>
      <c r="V1131" s="150" t="e">
        <f t="shared" si="198"/>
        <v>#VALUE!</v>
      </c>
      <c r="W1131">
        <v>10.19</v>
      </c>
      <c r="X1131" s="153" t="e">
        <f t="shared" si="199"/>
        <v>#VALUE!</v>
      </c>
      <c r="Y1131">
        <v>10.19</v>
      </c>
      <c r="Z1131" s="150" t="e">
        <f t="shared" si="200"/>
        <v>#VALUE!</v>
      </c>
      <c r="AA1131">
        <v>10.19</v>
      </c>
      <c r="AB1131" s="150" t="e">
        <f t="shared" si="201"/>
        <v>#VALUE!</v>
      </c>
      <c r="AC1131">
        <v>10.19</v>
      </c>
      <c r="AD1131" s="150" t="e">
        <f t="shared" si="202"/>
        <v>#VALUE!</v>
      </c>
      <c r="AE1131">
        <v>10.19</v>
      </c>
    </row>
    <row r="1132" spans="12:31" ht="15" x14ac:dyDescent="0.2">
      <c r="L1132" s="150" t="e">
        <f t="shared" si="193"/>
        <v>#VALUE!</v>
      </c>
      <c r="M1132">
        <v>10.199999999999999</v>
      </c>
      <c r="N1132" s="150" t="e">
        <f t="shared" si="194"/>
        <v>#VALUE!</v>
      </c>
      <c r="O1132">
        <v>10.199999999999999</v>
      </c>
      <c r="P1132" s="150" t="e">
        <f t="shared" si="195"/>
        <v>#VALUE!</v>
      </c>
      <c r="Q1132">
        <v>10.199999999999999</v>
      </c>
      <c r="R1132" s="150" t="e">
        <f t="shared" si="196"/>
        <v>#VALUE!</v>
      </c>
      <c r="S1132">
        <v>10.199999999999999</v>
      </c>
      <c r="T1132" s="150" t="e">
        <f t="shared" si="197"/>
        <v>#VALUE!</v>
      </c>
      <c r="U1132">
        <v>10.199999999999999</v>
      </c>
      <c r="V1132" s="150" t="e">
        <f t="shared" si="198"/>
        <v>#VALUE!</v>
      </c>
      <c r="W1132">
        <v>10.199999999999999</v>
      </c>
      <c r="X1132" s="153" t="e">
        <f t="shared" si="199"/>
        <v>#VALUE!</v>
      </c>
      <c r="Y1132">
        <v>10.199999999999999</v>
      </c>
      <c r="Z1132" s="150" t="e">
        <f t="shared" si="200"/>
        <v>#VALUE!</v>
      </c>
      <c r="AA1132">
        <v>10.199999999999999</v>
      </c>
      <c r="AB1132" s="150" t="e">
        <f t="shared" si="201"/>
        <v>#VALUE!</v>
      </c>
      <c r="AC1132">
        <v>10.199999999999999</v>
      </c>
      <c r="AD1132" s="150" t="e">
        <f t="shared" si="202"/>
        <v>#VALUE!</v>
      </c>
      <c r="AE1132">
        <v>10.199999999999999</v>
      </c>
    </row>
    <row r="1133" spans="12:31" ht="15" x14ac:dyDescent="0.2">
      <c r="L1133" s="150" t="e">
        <f t="shared" si="193"/>
        <v>#VALUE!</v>
      </c>
      <c r="M1133">
        <v>10.210000000000001</v>
      </c>
      <c r="N1133" s="150" t="e">
        <f t="shared" si="194"/>
        <v>#VALUE!</v>
      </c>
      <c r="O1133">
        <v>10.210000000000001</v>
      </c>
      <c r="P1133" s="150" t="e">
        <f t="shared" si="195"/>
        <v>#VALUE!</v>
      </c>
      <c r="Q1133">
        <v>10.210000000000001</v>
      </c>
      <c r="R1133" s="150" t="e">
        <f t="shared" si="196"/>
        <v>#VALUE!</v>
      </c>
      <c r="S1133">
        <v>10.210000000000001</v>
      </c>
      <c r="T1133" s="150" t="e">
        <f t="shared" si="197"/>
        <v>#VALUE!</v>
      </c>
      <c r="U1133">
        <v>10.210000000000001</v>
      </c>
      <c r="V1133" s="150" t="e">
        <f t="shared" si="198"/>
        <v>#VALUE!</v>
      </c>
      <c r="W1133">
        <v>10.210000000000001</v>
      </c>
      <c r="X1133" s="153" t="e">
        <f t="shared" si="199"/>
        <v>#VALUE!</v>
      </c>
      <c r="Y1133">
        <v>10.210000000000001</v>
      </c>
      <c r="Z1133" s="150" t="e">
        <f t="shared" si="200"/>
        <v>#VALUE!</v>
      </c>
      <c r="AA1133">
        <v>10.210000000000001</v>
      </c>
      <c r="AB1133" s="150" t="e">
        <f t="shared" si="201"/>
        <v>#VALUE!</v>
      </c>
      <c r="AC1133">
        <v>10.210000000000001</v>
      </c>
      <c r="AD1133" s="150" t="e">
        <f t="shared" si="202"/>
        <v>#VALUE!</v>
      </c>
      <c r="AE1133">
        <v>10.210000000000001</v>
      </c>
    </row>
    <row r="1134" spans="12:31" ht="15" x14ac:dyDescent="0.2">
      <c r="L1134" s="150" t="e">
        <f t="shared" si="193"/>
        <v>#VALUE!</v>
      </c>
      <c r="M1134">
        <v>10.220000000000001</v>
      </c>
      <c r="N1134" s="150" t="e">
        <f t="shared" si="194"/>
        <v>#VALUE!</v>
      </c>
      <c r="O1134">
        <v>10.220000000000001</v>
      </c>
      <c r="P1134" s="150" t="e">
        <f t="shared" si="195"/>
        <v>#VALUE!</v>
      </c>
      <c r="Q1134">
        <v>10.220000000000001</v>
      </c>
      <c r="R1134" s="150" t="e">
        <f t="shared" si="196"/>
        <v>#VALUE!</v>
      </c>
      <c r="S1134">
        <v>10.220000000000001</v>
      </c>
      <c r="T1134" s="150" t="e">
        <f t="shared" si="197"/>
        <v>#VALUE!</v>
      </c>
      <c r="U1134">
        <v>10.220000000000001</v>
      </c>
      <c r="V1134" s="150" t="e">
        <f t="shared" si="198"/>
        <v>#VALUE!</v>
      </c>
      <c r="W1134">
        <v>10.220000000000001</v>
      </c>
      <c r="X1134" s="153" t="e">
        <f t="shared" si="199"/>
        <v>#VALUE!</v>
      </c>
      <c r="Y1134">
        <v>10.220000000000001</v>
      </c>
      <c r="Z1134" s="150" t="e">
        <f t="shared" si="200"/>
        <v>#VALUE!</v>
      </c>
      <c r="AA1134">
        <v>10.220000000000001</v>
      </c>
      <c r="AB1134" s="150" t="e">
        <f t="shared" si="201"/>
        <v>#VALUE!</v>
      </c>
      <c r="AC1134">
        <v>10.220000000000001</v>
      </c>
      <c r="AD1134" s="150" t="e">
        <f t="shared" si="202"/>
        <v>#VALUE!</v>
      </c>
      <c r="AE1134">
        <v>10.220000000000001</v>
      </c>
    </row>
    <row r="1135" spans="12:31" ht="15" x14ac:dyDescent="0.2">
      <c r="L1135" s="150" t="e">
        <f t="shared" si="193"/>
        <v>#VALUE!</v>
      </c>
      <c r="M1135">
        <v>10.23</v>
      </c>
      <c r="N1135" s="150" t="e">
        <f t="shared" si="194"/>
        <v>#VALUE!</v>
      </c>
      <c r="O1135">
        <v>10.23</v>
      </c>
      <c r="P1135" s="150" t="e">
        <f t="shared" si="195"/>
        <v>#VALUE!</v>
      </c>
      <c r="Q1135">
        <v>10.23</v>
      </c>
      <c r="R1135" s="150" t="e">
        <f t="shared" si="196"/>
        <v>#VALUE!</v>
      </c>
      <c r="S1135">
        <v>10.23</v>
      </c>
      <c r="T1135" s="150" t="e">
        <f t="shared" si="197"/>
        <v>#VALUE!</v>
      </c>
      <c r="U1135">
        <v>10.23</v>
      </c>
      <c r="V1135" s="150" t="e">
        <f t="shared" si="198"/>
        <v>#VALUE!</v>
      </c>
      <c r="W1135">
        <v>10.23</v>
      </c>
      <c r="X1135" s="153" t="e">
        <f t="shared" si="199"/>
        <v>#VALUE!</v>
      </c>
      <c r="Y1135">
        <v>10.23</v>
      </c>
      <c r="Z1135" s="150" t="e">
        <f t="shared" si="200"/>
        <v>#VALUE!</v>
      </c>
      <c r="AA1135">
        <v>10.23</v>
      </c>
      <c r="AB1135" s="150" t="e">
        <f t="shared" si="201"/>
        <v>#VALUE!</v>
      </c>
      <c r="AC1135">
        <v>10.23</v>
      </c>
      <c r="AD1135" s="150" t="e">
        <f t="shared" si="202"/>
        <v>#VALUE!</v>
      </c>
      <c r="AE1135">
        <v>10.23</v>
      </c>
    </row>
    <row r="1136" spans="12:31" ht="15" x14ac:dyDescent="0.2">
      <c r="L1136" s="150" t="e">
        <f t="shared" si="193"/>
        <v>#VALUE!</v>
      </c>
      <c r="M1136">
        <v>10.24</v>
      </c>
      <c r="N1136" s="150" t="e">
        <f t="shared" si="194"/>
        <v>#VALUE!</v>
      </c>
      <c r="O1136">
        <v>10.24</v>
      </c>
      <c r="P1136" s="150" t="e">
        <f t="shared" si="195"/>
        <v>#VALUE!</v>
      </c>
      <c r="Q1136">
        <v>10.24</v>
      </c>
      <c r="R1136" s="150" t="e">
        <f t="shared" si="196"/>
        <v>#VALUE!</v>
      </c>
      <c r="S1136">
        <v>10.24</v>
      </c>
      <c r="T1136" s="150" t="e">
        <f t="shared" si="197"/>
        <v>#VALUE!</v>
      </c>
      <c r="U1136">
        <v>10.24</v>
      </c>
      <c r="V1136" s="150" t="e">
        <f t="shared" si="198"/>
        <v>#VALUE!</v>
      </c>
      <c r="W1136">
        <v>10.24</v>
      </c>
      <c r="X1136" s="153" t="e">
        <f t="shared" si="199"/>
        <v>#VALUE!</v>
      </c>
      <c r="Y1136">
        <v>10.24</v>
      </c>
      <c r="Z1136" s="150" t="e">
        <f t="shared" si="200"/>
        <v>#VALUE!</v>
      </c>
      <c r="AA1136">
        <v>10.24</v>
      </c>
      <c r="AB1136" s="150" t="e">
        <f t="shared" si="201"/>
        <v>#VALUE!</v>
      </c>
      <c r="AC1136">
        <v>10.24</v>
      </c>
      <c r="AD1136" s="150" t="e">
        <f t="shared" si="202"/>
        <v>#VALUE!</v>
      </c>
      <c r="AE1136">
        <v>10.24</v>
      </c>
    </row>
    <row r="1137" spans="12:31" ht="15" x14ac:dyDescent="0.2">
      <c r="L1137" s="150" t="e">
        <f t="shared" ref="L1137:L1200" si="203">((1.486/$D$33)*((((PI()*($D$46/12)^2)/4)-((($D$46/12)/2)^2*((2*ACOS(((($D$46/12)/2)-(($D$46/12)-(M1137/12)))/(($D$46/12)/2)))-SIN(2*ACOS(((($D$46/12)/2)-(($D$46/12)-(M1137/12)))/(($D$46/12)/2))))/2))/((PI()*($D$46/12))-((2*ACOS(((($D$46/12)/2)-(($D$46/12)-(M1137/12)))/(($D$46/12)/2)))*(($D$46/12)/2))))^(2/3)*$H$17^0.5)*(((PI()*($D$46/12)^2)/4)-((($D$46/12)/2)^2*((2*ACOS(((($D$46/12)/2)-(($D$46/12)-(M1137/12)))/(($D$46/12)/2)))-SIN(2*ACOS(((($D$46/12)/2)-(($D$46/12)-(M1137/12)))/(($D$46/12)/2))))/2))</f>
        <v>#VALUE!</v>
      </c>
      <c r="M1137">
        <v>10.25</v>
      </c>
      <c r="N1137" s="150" t="e">
        <f t="shared" ref="N1137:N1200" si="204">((1.486/$D$34)*((((PI()*($D$47/12)^2)/4)-((($D$47/12)/2)^2*((2*ACOS(((($D$47/12)/2)-(($D$47/12)-(O1137/12)))/(($D$47/12)/2)))-SIN(2*ACOS(((($D$47/12)/2)-(($D$47/12)-(O1137/12)))/(($D$47/12)/2))))/2))/((PI()*($D$47/12))-((2*ACOS(((($D$47/12)/2)-(($D$47/12)-(O1137/12)))/(($D$47/12)/2)))*(($D$47/12)/2))))^(2/3)*$H$18^0.5)*(((PI()*($D$47/12)^2)/4)-((($D$47/12)/2)^2*((2*ACOS(((($D$47/12)/2)-(($D$47/12)-(O1137/12)))/(($D$47/12)/2)))-SIN(2*ACOS(((($D$47/12)/2)-(($D$47/12)-(O1137/12)))/(($D$47/12)/2))))/2))</f>
        <v>#VALUE!</v>
      </c>
      <c r="O1137">
        <v>10.25</v>
      </c>
      <c r="P1137" s="150" t="e">
        <f t="shared" ref="P1137:P1200" si="205">((1.486/$D$35)*((((PI()*($D$48/12)^2)/4)-((($D$48/12)/2)^2*((2*ACOS(((($D$48/12)/2)-(($D$48/12)-(Q1137/12)))/(($D$48/12)/2)))-SIN(2*ACOS(((($D$48/12)/2)-(($D$48/12)-(Q1137/12)))/(($D$48/12)/2))))/2))/((PI()*($D$48/12))-((2*ACOS(((($D$48/12)/2)-(($D$48/12)-(Q1137/12)))/(($D$48/12)/2)))*(($D$48/12)/2))))^(2/3)*$H$19^0.5)*(((PI()*($D$48/12)^2)/4)-((($D$48/12)/2)^2*((2*ACOS(((($D$48/12)/2)-(($D$48/12)-(Q1137/12)))/(($D$48/12)/2)))-SIN(2*ACOS(((($D$48/12)/2)-(($D$48/12)-(Q1137/12)))/(($D$48/12)/2))))/2))</f>
        <v>#VALUE!</v>
      </c>
      <c r="Q1137">
        <v>10.25</v>
      </c>
      <c r="R1137" s="150" t="e">
        <f t="shared" ref="R1137:R1200" si="206">((1.486/$D$36)*((((PI()*($D$49/12)^2)/4)-((($D$49/12)/2)^2*((2*ACOS(((($D$49/12)/2)-(($D$49/12)-(S1137/12)))/(($D$49/12)/2)))-SIN(2*ACOS(((($D$49/12)/2)-(($D$49/12)-(S1137/12)))/(($D$49/12)/2))))/2))/((PI()*($D$49/12))-((2*ACOS(((($D$49/12)/2)-(($D$49/12)-(S1137/12)))/(($D$49/12)/2)))*(($D$49/12)/2))))^(2/3)*$H$20^0.5)*(((PI()*($D$49/12)^2)/4)-((($D$49/12)/2)^2*((2*ACOS(((($D$49/12)/2)-(($D$49/12)-(S1137/12)))/(($D$49/12)/2)))-SIN(2*ACOS(((($D$49/12)/2)-(($D$49/12)-(S1137/12)))/(($D$49/12)/2))))/2))</f>
        <v>#VALUE!</v>
      </c>
      <c r="S1137">
        <v>10.25</v>
      </c>
      <c r="T1137" s="150" t="e">
        <f t="shared" ref="T1137:T1200" si="207">((1.486/$D$37)*((((PI()*($D$50/12)^2)/4)-((($D$50/12)/2)^2*((2*ACOS(((($D$50/12)/2)-(($D$50/12)-(U1137/12)))/(($D$50/12)/2)))-SIN(2*ACOS(((($D$50/12)/2)-(($D$50/12)-(U1137/12)))/(($D$50/12)/2))))/2))/((PI()*($D$50/12))-((2*ACOS(((($D$50/12)/2)-(($D$50/12)-(U1137/12)))/(($D$50/12)/2)))*(($D$50/12)/2))))^(2/3)*$H$21^0.5)*(((PI()*($D$50/12)^2)/4)-((($D$50/12)/2)^2*((2*ACOS(((($D$50/12)/2)-(($D$50/12)-(U1137/12)))/(($D$50/12)/2)))-SIN(2*ACOS(((($D$50/12)/2)-(($D$50/12)-(U1137/12)))/(($D$50/12)/2))))/2))</f>
        <v>#VALUE!</v>
      </c>
      <c r="U1137">
        <v>10.25</v>
      </c>
      <c r="V1137" s="150" t="e">
        <f t="shared" ref="V1137:V1200" si="208">((1.486/$D$38)*((((PI()*($D$51/12)^2)/4)-((($D$51/12)/2)^2*((2*ACOS(((($D$51/12)/2)-(($D$51/12)-(W1137/12)))/(($D$51/12)/2)))-SIN(2*ACOS(((($D$51/12)/2)-(($D$51/12)-(W1137/12)))/(($D$51/12)/2))))/2))/((PI()*($D$51/12))-((2*ACOS(((($D$51/12)/2)-(($D$51/12)-(W1137/12)))/(($D$51/12)/2)))*(($D$51/12)/2))))^(2/3)*$H$22^0.5)*(((PI()*($D$51/12)^2)/4)-((($D$51/12)/2)^2*((2*ACOS(((($D$51/12)/2)-(($D$51/12)-(W1137/12)))/(($D$51/12)/2)))-SIN(2*ACOS(((($D$51/12)/2)-(($D$51/12)-(W1137/12)))/(($D$51/12)/2))))/2))</f>
        <v>#VALUE!</v>
      </c>
      <c r="W1137">
        <v>10.25</v>
      </c>
      <c r="X1137" s="153" t="e">
        <f t="shared" ref="X1137:X1200" si="209">((1.486/$D$39)*((((PI()*($D$52/12)^2)/4)-((($D$52/12)/2)^2*((2*ACOS(((($D$52/12)/2)-(($D$52/12)-(Y1137/12)))/(($D$52/12)/2)))-SIN(2*ACOS(((($D$52/12)/2)-(($D$52/12)-(Y1137/12)))/(($D$52/12)/2))))/2))/((PI()*($D$52/12))-((2*ACOS(((($D$52/12)/2)-(($D$52/12)-(Y1137/12)))/(($D$52/12)/2)))*(($D$52/12)/2))))^(2/3)*$H$23^0.5)*(((PI()*($D$52/12)^2)/4)-((($D$52/12)/2)^2*((2*ACOS(((($D$52/12)/2)-(($D$52/12)-(Y1137/12)))/(($D$52/12)/2)))-SIN(2*ACOS(((($D$52/12)/2)-(($D$52/12)-(Y1137/12)))/(($D$52/12)/2))))/2))</f>
        <v>#VALUE!</v>
      </c>
      <c r="Y1137">
        <v>10.25</v>
      </c>
      <c r="Z1137" s="150" t="e">
        <f t="shared" ref="Z1137:Z1200" si="210">((1.486/$D$40)*((((PI()*($D$53/12)^2)/4)-((($D$53/12)/2)^2*((2*ACOS(((($D$53/12)/2)-(($D$53/12)-(AA1137/12)))/(($D$53/12)/2)))-SIN(2*ACOS(((($D$53/12)/2)-(($D$53/12)-(AA1137/12)))/(($D$53/12)/2))))/2))/((PI()*($D$53/12))-((2*ACOS(((($D$53/12)/2)-(($D$53/12)-(AA1137/12)))/(($D$53/12)/2)))*(($D$53/12)/2))))^(2/3)*$H$24^0.5)*(((PI()*($D$53/12)^2)/4)-((($D$53/12)/2)^2*((2*ACOS(((($D$53/12)/2)-(($D$53/12)-(AA1137/12)))/(($D$53/12)/2)))-SIN(2*ACOS(((($D$53/12)/2)-(($D$53/12)-(AA1137/12)))/(($D$53/12)/2))))/2))</f>
        <v>#VALUE!</v>
      </c>
      <c r="AA1137">
        <v>10.25</v>
      </c>
      <c r="AB1137" s="150" t="e">
        <f t="shared" ref="AB1137:AB1200" si="211">((1.486/$D$41)*((((PI()*($D$54/12)^2)/4)-((($D$54/12)/2)^2*((2*ACOS(((($D$54/12)/2)-(($D$54/12)-(AC1137/12)))/(($D$54/12)/2)))-SIN(2*ACOS(((($D$54/12)/2)-(($D$54/12)-(AC1137/12)))/(($D$54/12)/2))))/2))/((PI()*($D$54/12))-((2*ACOS(((($D$54/12)/2)-(($D$54/12)-(AC1137/12)))/(($D$54/12)/2)))*(($D$54/12)/2))))^(2/3)*$H$25^0.5)*(((PI()*($D$54/12)^2)/4)-((($D$54/12)/2)^2*((2*ACOS(((($D$54/12)/2)-(($D$54/12)-(AC1137/12)))/(($D$54/12)/2)))-SIN(2*ACOS(((($D$54/12)/2)-(($D$54/12)-(AC1137/12)))/(($D$54/12)/2))))/2))</f>
        <v>#VALUE!</v>
      </c>
      <c r="AC1137">
        <v>10.25</v>
      </c>
      <c r="AD1137" s="150" t="e">
        <f t="shared" ref="AD1137:AD1200" si="212">((1.486/$D$42)*((((PI()*($D$55/12)^2)/4)-((($D$55/12)/2)^2*((2*ACOS(((($D$55/12)/2)-(($D$55/12)-(AE1137/12)))/(($D$55/12)/2)))-SIN(2*ACOS(((($D$55/12)/2)-(($D$55/12)-(AE1137/12)))/(($D$55/12)/2))))/2))/((PI()*($D$55/12))-((2*ACOS(((($D$55/12)/2)-(($D$55/12)-(AE1137/12)))/(($D$55/12)/2)))*(($D$55/12)/2))))^(2/3)*$H$26^0.5)*(((PI()*($D$55/12)^2)/4)-((($D$55/12)/2)^2*((2*ACOS(((($D$55/12)/2)-(($D$55/12)-(AE1137/12)))/(($D$55/12)/2)))-SIN(2*ACOS(((($D$55/12)/2)-(($D$55/12)-(AE1137/12)))/(($D$55/12)/2))))/2))</f>
        <v>#VALUE!</v>
      </c>
      <c r="AE1137">
        <v>10.25</v>
      </c>
    </row>
    <row r="1138" spans="12:31" ht="15" x14ac:dyDescent="0.2">
      <c r="L1138" s="150" t="e">
        <f t="shared" si="203"/>
        <v>#VALUE!</v>
      </c>
      <c r="M1138">
        <v>10.26</v>
      </c>
      <c r="N1138" s="150" t="e">
        <f t="shared" si="204"/>
        <v>#VALUE!</v>
      </c>
      <c r="O1138">
        <v>10.26</v>
      </c>
      <c r="P1138" s="150" t="e">
        <f t="shared" si="205"/>
        <v>#VALUE!</v>
      </c>
      <c r="Q1138">
        <v>10.26</v>
      </c>
      <c r="R1138" s="150" t="e">
        <f t="shared" si="206"/>
        <v>#VALUE!</v>
      </c>
      <c r="S1138">
        <v>10.26</v>
      </c>
      <c r="T1138" s="150" t="e">
        <f t="shared" si="207"/>
        <v>#VALUE!</v>
      </c>
      <c r="U1138">
        <v>10.26</v>
      </c>
      <c r="V1138" s="150" t="e">
        <f t="shared" si="208"/>
        <v>#VALUE!</v>
      </c>
      <c r="W1138">
        <v>10.26</v>
      </c>
      <c r="X1138" s="153" t="e">
        <f t="shared" si="209"/>
        <v>#VALUE!</v>
      </c>
      <c r="Y1138">
        <v>10.26</v>
      </c>
      <c r="Z1138" s="150" t="e">
        <f t="shared" si="210"/>
        <v>#VALUE!</v>
      </c>
      <c r="AA1138">
        <v>10.26</v>
      </c>
      <c r="AB1138" s="150" t="e">
        <f t="shared" si="211"/>
        <v>#VALUE!</v>
      </c>
      <c r="AC1138">
        <v>10.26</v>
      </c>
      <c r="AD1138" s="150" t="e">
        <f t="shared" si="212"/>
        <v>#VALUE!</v>
      </c>
      <c r="AE1138">
        <v>10.26</v>
      </c>
    </row>
    <row r="1139" spans="12:31" ht="15" x14ac:dyDescent="0.2">
      <c r="L1139" s="150" t="e">
        <f t="shared" si="203"/>
        <v>#VALUE!</v>
      </c>
      <c r="M1139">
        <v>10.27</v>
      </c>
      <c r="N1139" s="150" t="e">
        <f t="shared" si="204"/>
        <v>#VALUE!</v>
      </c>
      <c r="O1139">
        <v>10.27</v>
      </c>
      <c r="P1139" s="150" t="e">
        <f t="shared" si="205"/>
        <v>#VALUE!</v>
      </c>
      <c r="Q1139">
        <v>10.27</v>
      </c>
      <c r="R1139" s="150" t="e">
        <f t="shared" si="206"/>
        <v>#VALUE!</v>
      </c>
      <c r="S1139">
        <v>10.27</v>
      </c>
      <c r="T1139" s="150" t="e">
        <f t="shared" si="207"/>
        <v>#VALUE!</v>
      </c>
      <c r="U1139">
        <v>10.27</v>
      </c>
      <c r="V1139" s="150" t="e">
        <f t="shared" si="208"/>
        <v>#VALUE!</v>
      </c>
      <c r="W1139">
        <v>10.27</v>
      </c>
      <c r="X1139" s="153" t="e">
        <f t="shared" si="209"/>
        <v>#VALUE!</v>
      </c>
      <c r="Y1139">
        <v>10.27</v>
      </c>
      <c r="Z1139" s="150" t="e">
        <f t="shared" si="210"/>
        <v>#VALUE!</v>
      </c>
      <c r="AA1139">
        <v>10.27</v>
      </c>
      <c r="AB1139" s="150" t="e">
        <f t="shared" si="211"/>
        <v>#VALUE!</v>
      </c>
      <c r="AC1139">
        <v>10.27</v>
      </c>
      <c r="AD1139" s="150" t="e">
        <f t="shared" si="212"/>
        <v>#VALUE!</v>
      </c>
      <c r="AE1139">
        <v>10.27</v>
      </c>
    </row>
    <row r="1140" spans="12:31" ht="15" x14ac:dyDescent="0.2">
      <c r="L1140" s="150" t="e">
        <f t="shared" si="203"/>
        <v>#VALUE!</v>
      </c>
      <c r="M1140">
        <v>10.28</v>
      </c>
      <c r="N1140" s="150" t="e">
        <f t="shared" si="204"/>
        <v>#VALUE!</v>
      </c>
      <c r="O1140">
        <v>10.28</v>
      </c>
      <c r="P1140" s="150" t="e">
        <f t="shared" si="205"/>
        <v>#VALUE!</v>
      </c>
      <c r="Q1140">
        <v>10.28</v>
      </c>
      <c r="R1140" s="150" t="e">
        <f t="shared" si="206"/>
        <v>#VALUE!</v>
      </c>
      <c r="S1140">
        <v>10.28</v>
      </c>
      <c r="T1140" s="150" t="e">
        <f t="shared" si="207"/>
        <v>#VALUE!</v>
      </c>
      <c r="U1140">
        <v>10.28</v>
      </c>
      <c r="V1140" s="150" t="e">
        <f t="shared" si="208"/>
        <v>#VALUE!</v>
      </c>
      <c r="W1140">
        <v>10.28</v>
      </c>
      <c r="X1140" s="153" t="e">
        <f t="shared" si="209"/>
        <v>#VALUE!</v>
      </c>
      <c r="Y1140">
        <v>10.28</v>
      </c>
      <c r="Z1140" s="150" t="e">
        <f t="shared" si="210"/>
        <v>#VALUE!</v>
      </c>
      <c r="AA1140">
        <v>10.28</v>
      </c>
      <c r="AB1140" s="150" t="e">
        <f t="shared" si="211"/>
        <v>#VALUE!</v>
      </c>
      <c r="AC1140">
        <v>10.28</v>
      </c>
      <c r="AD1140" s="150" t="e">
        <f t="shared" si="212"/>
        <v>#VALUE!</v>
      </c>
      <c r="AE1140">
        <v>10.28</v>
      </c>
    </row>
    <row r="1141" spans="12:31" ht="15" x14ac:dyDescent="0.2">
      <c r="L1141" s="150" t="e">
        <f t="shared" si="203"/>
        <v>#VALUE!</v>
      </c>
      <c r="M1141">
        <v>10.29</v>
      </c>
      <c r="N1141" s="150" t="e">
        <f t="shared" si="204"/>
        <v>#VALUE!</v>
      </c>
      <c r="O1141">
        <v>10.29</v>
      </c>
      <c r="P1141" s="150" t="e">
        <f t="shared" si="205"/>
        <v>#VALUE!</v>
      </c>
      <c r="Q1141">
        <v>10.29</v>
      </c>
      <c r="R1141" s="150" t="e">
        <f t="shared" si="206"/>
        <v>#VALUE!</v>
      </c>
      <c r="S1141">
        <v>10.29</v>
      </c>
      <c r="T1141" s="150" t="e">
        <f t="shared" si="207"/>
        <v>#VALUE!</v>
      </c>
      <c r="U1141">
        <v>10.29</v>
      </c>
      <c r="V1141" s="150" t="e">
        <f t="shared" si="208"/>
        <v>#VALUE!</v>
      </c>
      <c r="W1141">
        <v>10.29</v>
      </c>
      <c r="X1141" s="153" t="e">
        <f t="shared" si="209"/>
        <v>#VALUE!</v>
      </c>
      <c r="Y1141">
        <v>10.29</v>
      </c>
      <c r="Z1141" s="150" t="e">
        <f t="shared" si="210"/>
        <v>#VALUE!</v>
      </c>
      <c r="AA1141">
        <v>10.29</v>
      </c>
      <c r="AB1141" s="150" t="e">
        <f t="shared" si="211"/>
        <v>#VALUE!</v>
      </c>
      <c r="AC1141">
        <v>10.29</v>
      </c>
      <c r="AD1141" s="150" t="e">
        <f t="shared" si="212"/>
        <v>#VALUE!</v>
      </c>
      <c r="AE1141">
        <v>10.29</v>
      </c>
    </row>
    <row r="1142" spans="12:31" ht="15" x14ac:dyDescent="0.2">
      <c r="L1142" s="150" t="e">
        <f t="shared" si="203"/>
        <v>#VALUE!</v>
      </c>
      <c r="M1142">
        <v>10.3</v>
      </c>
      <c r="N1142" s="150" t="e">
        <f t="shared" si="204"/>
        <v>#VALUE!</v>
      </c>
      <c r="O1142">
        <v>10.3</v>
      </c>
      <c r="P1142" s="150" t="e">
        <f t="shared" si="205"/>
        <v>#VALUE!</v>
      </c>
      <c r="Q1142">
        <v>10.3</v>
      </c>
      <c r="R1142" s="150" t="e">
        <f t="shared" si="206"/>
        <v>#VALUE!</v>
      </c>
      <c r="S1142">
        <v>10.3</v>
      </c>
      <c r="T1142" s="150" t="e">
        <f t="shared" si="207"/>
        <v>#VALUE!</v>
      </c>
      <c r="U1142">
        <v>10.3</v>
      </c>
      <c r="V1142" s="150" t="e">
        <f t="shared" si="208"/>
        <v>#VALUE!</v>
      </c>
      <c r="W1142">
        <v>10.3</v>
      </c>
      <c r="X1142" s="153" t="e">
        <f t="shared" si="209"/>
        <v>#VALUE!</v>
      </c>
      <c r="Y1142">
        <v>10.3</v>
      </c>
      <c r="Z1142" s="150" t="e">
        <f t="shared" si="210"/>
        <v>#VALUE!</v>
      </c>
      <c r="AA1142">
        <v>10.3</v>
      </c>
      <c r="AB1142" s="150" t="e">
        <f t="shared" si="211"/>
        <v>#VALUE!</v>
      </c>
      <c r="AC1142">
        <v>10.3</v>
      </c>
      <c r="AD1142" s="150" t="e">
        <f t="shared" si="212"/>
        <v>#VALUE!</v>
      </c>
      <c r="AE1142">
        <v>10.3</v>
      </c>
    </row>
    <row r="1143" spans="12:31" ht="15" x14ac:dyDescent="0.2">
      <c r="L1143" s="150" t="e">
        <f t="shared" si="203"/>
        <v>#VALUE!</v>
      </c>
      <c r="M1143">
        <v>10.31</v>
      </c>
      <c r="N1143" s="150" t="e">
        <f t="shared" si="204"/>
        <v>#VALUE!</v>
      </c>
      <c r="O1143">
        <v>10.31</v>
      </c>
      <c r="P1143" s="150" t="e">
        <f t="shared" si="205"/>
        <v>#VALUE!</v>
      </c>
      <c r="Q1143">
        <v>10.31</v>
      </c>
      <c r="R1143" s="150" t="e">
        <f t="shared" si="206"/>
        <v>#VALUE!</v>
      </c>
      <c r="S1143">
        <v>10.31</v>
      </c>
      <c r="T1143" s="150" t="e">
        <f t="shared" si="207"/>
        <v>#VALUE!</v>
      </c>
      <c r="U1143">
        <v>10.31</v>
      </c>
      <c r="V1143" s="150" t="e">
        <f t="shared" si="208"/>
        <v>#VALUE!</v>
      </c>
      <c r="W1143">
        <v>10.31</v>
      </c>
      <c r="X1143" s="153" t="e">
        <f t="shared" si="209"/>
        <v>#VALUE!</v>
      </c>
      <c r="Y1143">
        <v>10.31</v>
      </c>
      <c r="Z1143" s="150" t="e">
        <f t="shared" si="210"/>
        <v>#VALUE!</v>
      </c>
      <c r="AA1143">
        <v>10.31</v>
      </c>
      <c r="AB1143" s="150" t="e">
        <f t="shared" si="211"/>
        <v>#VALUE!</v>
      </c>
      <c r="AC1143">
        <v>10.31</v>
      </c>
      <c r="AD1143" s="150" t="e">
        <f t="shared" si="212"/>
        <v>#VALUE!</v>
      </c>
      <c r="AE1143">
        <v>10.31</v>
      </c>
    </row>
    <row r="1144" spans="12:31" ht="15" x14ac:dyDescent="0.2">
      <c r="L1144" s="150" t="e">
        <f t="shared" si="203"/>
        <v>#VALUE!</v>
      </c>
      <c r="M1144">
        <v>10.32</v>
      </c>
      <c r="N1144" s="150" t="e">
        <f t="shared" si="204"/>
        <v>#VALUE!</v>
      </c>
      <c r="O1144">
        <v>10.32</v>
      </c>
      <c r="P1144" s="150" t="e">
        <f t="shared" si="205"/>
        <v>#VALUE!</v>
      </c>
      <c r="Q1144">
        <v>10.32</v>
      </c>
      <c r="R1144" s="150" t="e">
        <f t="shared" si="206"/>
        <v>#VALUE!</v>
      </c>
      <c r="S1144">
        <v>10.32</v>
      </c>
      <c r="T1144" s="150" t="e">
        <f t="shared" si="207"/>
        <v>#VALUE!</v>
      </c>
      <c r="U1144">
        <v>10.32</v>
      </c>
      <c r="V1144" s="150" t="e">
        <f t="shared" si="208"/>
        <v>#VALUE!</v>
      </c>
      <c r="W1144">
        <v>10.32</v>
      </c>
      <c r="X1144" s="153" t="e">
        <f t="shared" si="209"/>
        <v>#VALUE!</v>
      </c>
      <c r="Y1144">
        <v>10.32</v>
      </c>
      <c r="Z1144" s="150" t="e">
        <f t="shared" si="210"/>
        <v>#VALUE!</v>
      </c>
      <c r="AA1144">
        <v>10.32</v>
      </c>
      <c r="AB1144" s="150" t="e">
        <f t="shared" si="211"/>
        <v>#VALUE!</v>
      </c>
      <c r="AC1144">
        <v>10.32</v>
      </c>
      <c r="AD1144" s="150" t="e">
        <f t="shared" si="212"/>
        <v>#VALUE!</v>
      </c>
      <c r="AE1144">
        <v>10.32</v>
      </c>
    </row>
    <row r="1145" spans="12:31" ht="15" x14ac:dyDescent="0.2">
      <c r="L1145" s="150" t="e">
        <f t="shared" si="203"/>
        <v>#VALUE!</v>
      </c>
      <c r="M1145">
        <v>10.33</v>
      </c>
      <c r="N1145" s="150" t="e">
        <f t="shared" si="204"/>
        <v>#VALUE!</v>
      </c>
      <c r="O1145">
        <v>10.33</v>
      </c>
      <c r="P1145" s="150" t="e">
        <f t="shared" si="205"/>
        <v>#VALUE!</v>
      </c>
      <c r="Q1145">
        <v>10.33</v>
      </c>
      <c r="R1145" s="150" t="e">
        <f t="shared" si="206"/>
        <v>#VALUE!</v>
      </c>
      <c r="S1145">
        <v>10.33</v>
      </c>
      <c r="T1145" s="150" t="e">
        <f t="shared" si="207"/>
        <v>#VALUE!</v>
      </c>
      <c r="U1145">
        <v>10.33</v>
      </c>
      <c r="V1145" s="150" t="e">
        <f t="shared" si="208"/>
        <v>#VALUE!</v>
      </c>
      <c r="W1145">
        <v>10.33</v>
      </c>
      <c r="X1145" s="153" t="e">
        <f t="shared" si="209"/>
        <v>#VALUE!</v>
      </c>
      <c r="Y1145">
        <v>10.33</v>
      </c>
      <c r="Z1145" s="150" t="e">
        <f t="shared" si="210"/>
        <v>#VALUE!</v>
      </c>
      <c r="AA1145">
        <v>10.33</v>
      </c>
      <c r="AB1145" s="150" t="e">
        <f t="shared" si="211"/>
        <v>#VALUE!</v>
      </c>
      <c r="AC1145">
        <v>10.33</v>
      </c>
      <c r="AD1145" s="150" t="e">
        <f t="shared" si="212"/>
        <v>#VALUE!</v>
      </c>
      <c r="AE1145">
        <v>10.33</v>
      </c>
    </row>
    <row r="1146" spans="12:31" ht="15" x14ac:dyDescent="0.2">
      <c r="L1146" s="150" t="e">
        <f t="shared" si="203"/>
        <v>#VALUE!</v>
      </c>
      <c r="M1146">
        <v>10.34</v>
      </c>
      <c r="N1146" s="150" t="e">
        <f t="shared" si="204"/>
        <v>#VALUE!</v>
      </c>
      <c r="O1146">
        <v>10.34</v>
      </c>
      <c r="P1146" s="150" t="e">
        <f t="shared" si="205"/>
        <v>#VALUE!</v>
      </c>
      <c r="Q1146">
        <v>10.34</v>
      </c>
      <c r="R1146" s="150" t="e">
        <f t="shared" si="206"/>
        <v>#VALUE!</v>
      </c>
      <c r="S1146">
        <v>10.34</v>
      </c>
      <c r="T1146" s="150" t="e">
        <f t="shared" si="207"/>
        <v>#VALUE!</v>
      </c>
      <c r="U1146">
        <v>10.34</v>
      </c>
      <c r="V1146" s="150" t="e">
        <f t="shared" si="208"/>
        <v>#VALUE!</v>
      </c>
      <c r="W1146">
        <v>10.34</v>
      </c>
      <c r="X1146" s="153" t="e">
        <f t="shared" si="209"/>
        <v>#VALUE!</v>
      </c>
      <c r="Y1146">
        <v>10.34</v>
      </c>
      <c r="Z1146" s="150" t="e">
        <f t="shared" si="210"/>
        <v>#VALUE!</v>
      </c>
      <c r="AA1146">
        <v>10.34</v>
      </c>
      <c r="AB1146" s="150" t="e">
        <f t="shared" si="211"/>
        <v>#VALUE!</v>
      </c>
      <c r="AC1146">
        <v>10.34</v>
      </c>
      <c r="AD1146" s="150" t="e">
        <f t="shared" si="212"/>
        <v>#VALUE!</v>
      </c>
      <c r="AE1146">
        <v>10.34</v>
      </c>
    </row>
    <row r="1147" spans="12:31" ht="15" x14ac:dyDescent="0.2">
      <c r="L1147" s="150" t="e">
        <f t="shared" si="203"/>
        <v>#VALUE!</v>
      </c>
      <c r="M1147">
        <v>10.35</v>
      </c>
      <c r="N1147" s="150" t="e">
        <f t="shared" si="204"/>
        <v>#VALUE!</v>
      </c>
      <c r="O1147">
        <v>10.35</v>
      </c>
      <c r="P1147" s="150" t="e">
        <f t="shared" si="205"/>
        <v>#VALUE!</v>
      </c>
      <c r="Q1147">
        <v>10.35</v>
      </c>
      <c r="R1147" s="150" t="e">
        <f t="shared" si="206"/>
        <v>#VALUE!</v>
      </c>
      <c r="S1147">
        <v>10.35</v>
      </c>
      <c r="T1147" s="150" t="e">
        <f t="shared" si="207"/>
        <v>#VALUE!</v>
      </c>
      <c r="U1147">
        <v>10.35</v>
      </c>
      <c r="V1147" s="150" t="e">
        <f t="shared" si="208"/>
        <v>#VALUE!</v>
      </c>
      <c r="W1147">
        <v>10.35</v>
      </c>
      <c r="X1147" s="153" t="e">
        <f t="shared" si="209"/>
        <v>#VALUE!</v>
      </c>
      <c r="Y1147">
        <v>10.35</v>
      </c>
      <c r="Z1147" s="150" t="e">
        <f t="shared" si="210"/>
        <v>#VALUE!</v>
      </c>
      <c r="AA1147">
        <v>10.35</v>
      </c>
      <c r="AB1147" s="150" t="e">
        <f t="shared" si="211"/>
        <v>#VALUE!</v>
      </c>
      <c r="AC1147">
        <v>10.35</v>
      </c>
      <c r="AD1147" s="150" t="e">
        <f t="shared" si="212"/>
        <v>#VALUE!</v>
      </c>
      <c r="AE1147">
        <v>10.35</v>
      </c>
    </row>
    <row r="1148" spans="12:31" ht="15" x14ac:dyDescent="0.2">
      <c r="L1148" s="150" t="e">
        <f t="shared" si="203"/>
        <v>#VALUE!</v>
      </c>
      <c r="M1148">
        <v>10.36</v>
      </c>
      <c r="N1148" s="150" t="e">
        <f t="shared" si="204"/>
        <v>#VALUE!</v>
      </c>
      <c r="O1148">
        <v>10.36</v>
      </c>
      <c r="P1148" s="150" t="e">
        <f t="shared" si="205"/>
        <v>#VALUE!</v>
      </c>
      <c r="Q1148">
        <v>10.36</v>
      </c>
      <c r="R1148" s="150" t="e">
        <f t="shared" si="206"/>
        <v>#VALUE!</v>
      </c>
      <c r="S1148">
        <v>10.36</v>
      </c>
      <c r="T1148" s="150" t="e">
        <f t="shared" si="207"/>
        <v>#VALUE!</v>
      </c>
      <c r="U1148">
        <v>10.36</v>
      </c>
      <c r="V1148" s="150" t="e">
        <f t="shared" si="208"/>
        <v>#VALUE!</v>
      </c>
      <c r="W1148">
        <v>10.36</v>
      </c>
      <c r="X1148" s="153" t="e">
        <f t="shared" si="209"/>
        <v>#VALUE!</v>
      </c>
      <c r="Y1148">
        <v>10.36</v>
      </c>
      <c r="Z1148" s="150" t="e">
        <f t="shared" si="210"/>
        <v>#VALUE!</v>
      </c>
      <c r="AA1148">
        <v>10.36</v>
      </c>
      <c r="AB1148" s="150" t="e">
        <f t="shared" si="211"/>
        <v>#VALUE!</v>
      </c>
      <c r="AC1148">
        <v>10.36</v>
      </c>
      <c r="AD1148" s="150" t="e">
        <f t="shared" si="212"/>
        <v>#VALUE!</v>
      </c>
      <c r="AE1148">
        <v>10.36</v>
      </c>
    </row>
    <row r="1149" spans="12:31" ht="15" x14ac:dyDescent="0.2">
      <c r="L1149" s="150" t="e">
        <f t="shared" si="203"/>
        <v>#VALUE!</v>
      </c>
      <c r="M1149">
        <v>10.37</v>
      </c>
      <c r="N1149" s="150" t="e">
        <f t="shared" si="204"/>
        <v>#VALUE!</v>
      </c>
      <c r="O1149">
        <v>10.37</v>
      </c>
      <c r="P1149" s="150" t="e">
        <f t="shared" si="205"/>
        <v>#VALUE!</v>
      </c>
      <c r="Q1149">
        <v>10.37</v>
      </c>
      <c r="R1149" s="150" t="e">
        <f t="shared" si="206"/>
        <v>#VALUE!</v>
      </c>
      <c r="S1149">
        <v>10.37</v>
      </c>
      <c r="T1149" s="150" t="e">
        <f t="shared" si="207"/>
        <v>#VALUE!</v>
      </c>
      <c r="U1149">
        <v>10.37</v>
      </c>
      <c r="V1149" s="150" t="e">
        <f t="shared" si="208"/>
        <v>#VALUE!</v>
      </c>
      <c r="W1149">
        <v>10.37</v>
      </c>
      <c r="X1149" s="153" t="e">
        <f t="shared" si="209"/>
        <v>#VALUE!</v>
      </c>
      <c r="Y1149">
        <v>10.37</v>
      </c>
      <c r="Z1149" s="150" t="e">
        <f t="shared" si="210"/>
        <v>#VALUE!</v>
      </c>
      <c r="AA1149">
        <v>10.37</v>
      </c>
      <c r="AB1149" s="150" t="e">
        <f t="shared" si="211"/>
        <v>#VALUE!</v>
      </c>
      <c r="AC1149">
        <v>10.37</v>
      </c>
      <c r="AD1149" s="150" t="e">
        <f t="shared" si="212"/>
        <v>#VALUE!</v>
      </c>
      <c r="AE1149">
        <v>10.37</v>
      </c>
    </row>
    <row r="1150" spans="12:31" ht="15" x14ac:dyDescent="0.2">
      <c r="L1150" s="150" t="e">
        <f t="shared" si="203"/>
        <v>#VALUE!</v>
      </c>
      <c r="M1150">
        <v>10.38</v>
      </c>
      <c r="N1150" s="150" t="e">
        <f t="shared" si="204"/>
        <v>#VALUE!</v>
      </c>
      <c r="O1150">
        <v>10.38</v>
      </c>
      <c r="P1150" s="150" t="e">
        <f t="shared" si="205"/>
        <v>#VALUE!</v>
      </c>
      <c r="Q1150">
        <v>10.38</v>
      </c>
      <c r="R1150" s="150" t="e">
        <f t="shared" si="206"/>
        <v>#VALUE!</v>
      </c>
      <c r="S1150">
        <v>10.38</v>
      </c>
      <c r="T1150" s="150" t="e">
        <f t="shared" si="207"/>
        <v>#VALUE!</v>
      </c>
      <c r="U1150">
        <v>10.38</v>
      </c>
      <c r="V1150" s="150" t="e">
        <f t="shared" si="208"/>
        <v>#VALUE!</v>
      </c>
      <c r="W1150">
        <v>10.38</v>
      </c>
      <c r="X1150" s="153" t="e">
        <f t="shared" si="209"/>
        <v>#VALUE!</v>
      </c>
      <c r="Y1150">
        <v>10.38</v>
      </c>
      <c r="Z1150" s="150" t="e">
        <f t="shared" si="210"/>
        <v>#VALUE!</v>
      </c>
      <c r="AA1150">
        <v>10.38</v>
      </c>
      <c r="AB1150" s="150" t="e">
        <f t="shared" si="211"/>
        <v>#VALUE!</v>
      </c>
      <c r="AC1150">
        <v>10.38</v>
      </c>
      <c r="AD1150" s="150" t="e">
        <f t="shared" si="212"/>
        <v>#VALUE!</v>
      </c>
      <c r="AE1150">
        <v>10.38</v>
      </c>
    </row>
    <row r="1151" spans="12:31" ht="15" x14ac:dyDescent="0.2">
      <c r="L1151" s="150" t="e">
        <f t="shared" si="203"/>
        <v>#VALUE!</v>
      </c>
      <c r="M1151">
        <v>10.39</v>
      </c>
      <c r="N1151" s="150" t="e">
        <f t="shared" si="204"/>
        <v>#VALUE!</v>
      </c>
      <c r="O1151">
        <v>10.39</v>
      </c>
      <c r="P1151" s="150" t="e">
        <f t="shared" si="205"/>
        <v>#VALUE!</v>
      </c>
      <c r="Q1151">
        <v>10.39</v>
      </c>
      <c r="R1151" s="150" t="e">
        <f t="shared" si="206"/>
        <v>#VALUE!</v>
      </c>
      <c r="S1151">
        <v>10.39</v>
      </c>
      <c r="T1151" s="150" t="e">
        <f t="shared" si="207"/>
        <v>#VALUE!</v>
      </c>
      <c r="U1151">
        <v>10.39</v>
      </c>
      <c r="V1151" s="150" t="e">
        <f t="shared" si="208"/>
        <v>#VALUE!</v>
      </c>
      <c r="W1151">
        <v>10.39</v>
      </c>
      <c r="X1151" s="153" t="e">
        <f t="shared" si="209"/>
        <v>#VALUE!</v>
      </c>
      <c r="Y1151">
        <v>10.39</v>
      </c>
      <c r="Z1151" s="150" t="e">
        <f t="shared" si="210"/>
        <v>#VALUE!</v>
      </c>
      <c r="AA1151">
        <v>10.39</v>
      </c>
      <c r="AB1151" s="150" t="e">
        <f t="shared" si="211"/>
        <v>#VALUE!</v>
      </c>
      <c r="AC1151">
        <v>10.39</v>
      </c>
      <c r="AD1151" s="150" t="e">
        <f t="shared" si="212"/>
        <v>#VALUE!</v>
      </c>
      <c r="AE1151">
        <v>10.39</v>
      </c>
    </row>
    <row r="1152" spans="12:31" ht="15" x14ac:dyDescent="0.2">
      <c r="L1152" s="150" t="e">
        <f t="shared" si="203"/>
        <v>#VALUE!</v>
      </c>
      <c r="M1152">
        <v>10.4</v>
      </c>
      <c r="N1152" s="150" t="e">
        <f t="shared" si="204"/>
        <v>#VALUE!</v>
      </c>
      <c r="O1152">
        <v>10.4</v>
      </c>
      <c r="P1152" s="150" t="e">
        <f t="shared" si="205"/>
        <v>#VALUE!</v>
      </c>
      <c r="Q1152">
        <v>10.4</v>
      </c>
      <c r="R1152" s="150" t="e">
        <f t="shared" si="206"/>
        <v>#VALUE!</v>
      </c>
      <c r="S1152">
        <v>10.4</v>
      </c>
      <c r="T1152" s="150" t="e">
        <f t="shared" si="207"/>
        <v>#VALUE!</v>
      </c>
      <c r="U1152">
        <v>10.4</v>
      </c>
      <c r="V1152" s="150" t="e">
        <f t="shared" si="208"/>
        <v>#VALUE!</v>
      </c>
      <c r="W1152">
        <v>10.4</v>
      </c>
      <c r="X1152" s="153" t="e">
        <f t="shared" si="209"/>
        <v>#VALUE!</v>
      </c>
      <c r="Y1152">
        <v>10.4</v>
      </c>
      <c r="Z1152" s="150" t="e">
        <f t="shared" si="210"/>
        <v>#VALUE!</v>
      </c>
      <c r="AA1152">
        <v>10.4</v>
      </c>
      <c r="AB1152" s="150" t="e">
        <f t="shared" si="211"/>
        <v>#VALUE!</v>
      </c>
      <c r="AC1152">
        <v>10.4</v>
      </c>
      <c r="AD1152" s="150" t="e">
        <f t="shared" si="212"/>
        <v>#VALUE!</v>
      </c>
      <c r="AE1152">
        <v>10.4</v>
      </c>
    </row>
    <row r="1153" spans="12:31" ht="15" x14ac:dyDescent="0.2">
      <c r="L1153" s="150" t="e">
        <f t="shared" si="203"/>
        <v>#VALUE!</v>
      </c>
      <c r="M1153">
        <v>10.41</v>
      </c>
      <c r="N1153" s="150" t="e">
        <f t="shared" si="204"/>
        <v>#VALUE!</v>
      </c>
      <c r="O1153">
        <v>10.41</v>
      </c>
      <c r="P1153" s="150" t="e">
        <f t="shared" si="205"/>
        <v>#VALUE!</v>
      </c>
      <c r="Q1153">
        <v>10.41</v>
      </c>
      <c r="R1153" s="150" t="e">
        <f t="shared" si="206"/>
        <v>#VALUE!</v>
      </c>
      <c r="S1153">
        <v>10.41</v>
      </c>
      <c r="T1153" s="150" t="e">
        <f t="shared" si="207"/>
        <v>#VALUE!</v>
      </c>
      <c r="U1153">
        <v>10.41</v>
      </c>
      <c r="V1153" s="150" t="e">
        <f t="shared" si="208"/>
        <v>#VALUE!</v>
      </c>
      <c r="W1153">
        <v>10.41</v>
      </c>
      <c r="X1153" s="153" t="e">
        <f t="shared" si="209"/>
        <v>#VALUE!</v>
      </c>
      <c r="Y1153">
        <v>10.41</v>
      </c>
      <c r="Z1153" s="150" t="e">
        <f t="shared" si="210"/>
        <v>#VALUE!</v>
      </c>
      <c r="AA1153">
        <v>10.41</v>
      </c>
      <c r="AB1153" s="150" t="e">
        <f t="shared" si="211"/>
        <v>#VALUE!</v>
      </c>
      <c r="AC1153">
        <v>10.41</v>
      </c>
      <c r="AD1153" s="150" t="e">
        <f t="shared" si="212"/>
        <v>#VALUE!</v>
      </c>
      <c r="AE1153">
        <v>10.41</v>
      </c>
    </row>
    <row r="1154" spans="12:31" ht="15" x14ac:dyDescent="0.2">
      <c r="L1154" s="150" t="e">
        <f t="shared" si="203"/>
        <v>#VALUE!</v>
      </c>
      <c r="M1154">
        <v>10.42</v>
      </c>
      <c r="N1154" s="150" t="e">
        <f t="shared" si="204"/>
        <v>#VALUE!</v>
      </c>
      <c r="O1154">
        <v>10.42</v>
      </c>
      <c r="P1154" s="150" t="e">
        <f t="shared" si="205"/>
        <v>#VALUE!</v>
      </c>
      <c r="Q1154">
        <v>10.42</v>
      </c>
      <c r="R1154" s="150" t="e">
        <f t="shared" si="206"/>
        <v>#VALUE!</v>
      </c>
      <c r="S1154">
        <v>10.42</v>
      </c>
      <c r="T1154" s="150" t="e">
        <f t="shared" si="207"/>
        <v>#VALUE!</v>
      </c>
      <c r="U1154">
        <v>10.42</v>
      </c>
      <c r="V1154" s="150" t="e">
        <f t="shared" si="208"/>
        <v>#VALUE!</v>
      </c>
      <c r="W1154">
        <v>10.42</v>
      </c>
      <c r="X1154" s="153" t="e">
        <f t="shared" si="209"/>
        <v>#VALUE!</v>
      </c>
      <c r="Y1154">
        <v>10.42</v>
      </c>
      <c r="Z1154" s="150" t="e">
        <f t="shared" si="210"/>
        <v>#VALUE!</v>
      </c>
      <c r="AA1154">
        <v>10.42</v>
      </c>
      <c r="AB1154" s="150" t="e">
        <f t="shared" si="211"/>
        <v>#VALUE!</v>
      </c>
      <c r="AC1154">
        <v>10.42</v>
      </c>
      <c r="AD1154" s="150" t="e">
        <f t="shared" si="212"/>
        <v>#VALUE!</v>
      </c>
      <c r="AE1154">
        <v>10.42</v>
      </c>
    </row>
    <row r="1155" spans="12:31" ht="15" x14ac:dyDescent="0.2">
      <c r="L1155" s="150" t="e">
        <f t="shared" si="203"/>
        <v>#VALUE!</v>
      </c>
      <c r="M1155">
        <v>10.43</v>
      </c>
      <c r="N1155" s="150" t="e">
        <f t="shared" si="204"/>
        <v>#VALUE!</v>
      </c>
      <c r="O1155">
        <v>10.43</v>
      </c>
      <c r="P1155" s="150" t="e">
        <f t="shared" si="205"/>
        <v>#VALUE!</v>
      </c>
      <c r="Q1155">
        <v>10.43</v>
      </c>
      <c r="R1155" s="150" t="e">
        <f t="shared" si="206"/>
        <v>#VALUE!</v>
      </c>
      <c r="S1155">
        <v>10.43</v>
      </c>
      <c r="T1155" s="150" t="e">
        <f t="shared" si="207"/>
        <v>#VALUE!</v>
      </c>
      <c r="U1155">
        <v>10.43</v>
      </c>
      <c r="V1155" s="150" t="e">
        <f t="shared" si="208"/>
        <v>#VALUE!</v>
      </c>
      <c r="W1155">
        <v>10.43</v>
      </c>
      <c r="X1155" s="153" t="e">
        <f t="shared" si="209"/>
        <v>#VALUE!</v>
      </c>
      <c r="Y1155">
        <v>10.43</v>
      </c>
      <c r="Z1155" s="150" t="e">
        <f t="shared" si="210"/>
        <v>#VALUE!</v>
      </c>
      <c r="AA1155">
        <v>10.43</v>
      </c>
      <c r="AB1155" s="150" t="e">
        <f t="shared" si="211"/>
        <v>#VALUE!</v>
      </c>
      <c r="AC1155">
        <v>10.43</v>
      </c>
      <c r="AD1155" s="150" t="e">
        <f t="shared" si="212"/>
        <v>#VALUE!</v>
      </c>
      <c r="AE1155">
        <v>10.43</v>
      </c>
    </row>
    <row r="1156" spans="12:31" ht="15" x14ac:dyDescent="0.2">
      <c r="L1156" s="150" t="e">
        <f t="shared" si="203"/>
        <v>#VALUE!</v>
      </c>
      <c r="M1156">
        <v>10.44</v>
      </c>
      <c r="N1156" s="150" t="e">
        <f t="shared" si="204"/>
        <v>#VALUE!</v>
      </c>
      <c r="O1156">
        <v>10.44</v>
      </c>
      <c r="P1156" s="150" t="e">
        <f t="shared" si="205"/>
        <v>#VALUE!</v>
      </c>
      <c r="Q1156">
        <v>10.44</v>
      </c>
      <c r="R1156" s="150" t="e">
        <f t="shared" si="206"/>
        <v>#VALUE!</v>
      </c>
      <c r="S1156">
        <v>10.44</v>
      </c>
      <c r="T1156" s="150" t="e">
        <f t="shared" si="207"/>
        <v>#VALUE!</v>
      </c>
      <c r="U1156">
        <v>10.44</v>
      </c>
      <c r="V1156" s="150" t="e">
        <f t="shared" si="208"/>
        <v>#VALUE!</v>
      </c>
      <c r="W1156">
        <v>10.44</v>
      </c>
      <c r="X1156" s="153" t="e">
        <f t="shared" si="209"/>
        <v>#VALUE!</v>
      </c>
      <c r="Y1156">
        <v>10.44</v>
      </c>
      <c r="Z1156" s="150" t="e">
        <f t="shared" si="210"/>
        <v>#VALUE!</v>
      </c>
      <c r="AA1156">
        <v>10.44</v>
      </c>
      <c r="AB1156" s="150" t="e">
        <f t="shared" si="211"/>
        <v>#VALUE!</v>
      </c>
      <c r="AC1156">
        <v>10.44</v>
      </c>
      <c r="AD1156" s="150" t="e">
        <f t="shared" si="212"/>
        <v>#VALUE!</v>
      </c>
      <c r="AE1156">
        <v>10.44</v>
      </c>
    </row>
    <row r="1157" spans="12:31" ht="15" x14ac:dyDescent="0.2">
      <c r="L1157" s="150" t="e">
        <f t="shared" si="203"/>
        <v>#VALUE!</v>
      </c>
      <c r="M1157">
        <v>10.45</v>
      </c>
      <c r="N1157" s="150" t="e">
        <f t="shared" si="204"/>
        <v>#VALUE!</v>
      </c>
      <c r="O1157">
        <v>10.45</v>
      </c>
      <c r="P1157" s="150" t="e">
        <f t="shared" si="205"/>
        <v>#VALUE!</v>
      </c>
      <c r="Q1157">
        <v>10.45</v>
      </c>
      <c r="R1157" s="150" t="e">
        <f t="shared" si="206"/>
        <v>#VALUE!</v>
      </c>
      <c r="S1157">
        <v>10.45</v>
      </c>
      <c r="T1157" s="150" t="e">
        <f t="shared" si="207"/>
        <v>#VALUE!</v>
      </c>
      <c r="U1157">
        <v>10.45</v>
      </c>
      <c r="V1157" s="150" t="e">
        <f t="shared" si="208"/>
        <v>#VALUE!</v>
      </c>
      <c r="W1157">
        <v>10.45</v>
      </c>
      <c r="X1157" s="153" t="e">
        <f t="shared" si="209"/>
        <v>#VALUE!</v>
      </c>
      <c r="Y1157">
        <v>10.45</v>
      </c>
      <c r="Z1157" s="150" t="e">
        <f t="shared" si="210"/>
        <v>#VALUE!</v>
      </c>
      <c r="AA1157">
        <v>10.45</v>
      </c>
      <c r="AB1157" s="150" t="e">
        <f t="shared" si="211"/>
        <v>#VALUE!</v>
      </c>
      <c r="AC1157">
        <v>10.45</v>
      </c>
      <c r="AD1157" s="150" t="e">
        <f t="shared" si="212"/>
        <v>#VALUE!</v>
      </c>
      <c r="AE1157">
        <v>10.45</v>
      </c>
    </row>
    <row r="1158" spans="12:31" ht="15" x14ac:dyDescent="0.2">
      <c r="L1158" s="150" t="e">
        <f t="shared" si="203"/>
        <v>#VALUE!</v>
      </c>
      <c r="M1158">
        <v>10.46</v>
      </c>
      <c r="N1158" s="150" t="e">
        <f t="shared" si="204"/>
        <v>#VALUE!</v>
      </c>
      <c r="O1158">
        <v>10.46</v>
      </c>
      <c r="P1158" s="150" t="e">
        <f t="shared" si="205"/>
        <v>#VALUE!</v>
      </c>
      <c r="Q1158">
        <v>10.46</v>
      </c>
      <c r="R1158" s="150" t="e">
        <f t="shared" si="206"/>
        <v>#VALUE!</v>
      </c>
      <c r="S1158">
        <v>10.46</v>
      </c>
      <c r="T1158" s="150" t="e">
        <f t="shared" si="207"/>
        <v>#VALUE!</v>
      </c>
      <c r="U1158">
        <v>10.46</v>
      </c>
      <c r="V1158" s="150" t="e">
        <f t="shared" si="208"/>
        <v>#VALUE!</v>
      </c>
      <c r="W1158">
        <v>10.46</v>
      </c>
      <c r="X1158" s="153" t="e">
        <f t="shared" si="209"/>
        <v>#VALUE!</v>
      </c>
      <c r="Y1158">
        <v>10.46</v>
      </c>
      <c r="Z1158" s="150" t="e">
        <f t="shared" si="210"/>
        <v>#VALUE!</v>
      </c>
      <c r="AA1158">
        <v>10.46</v>
      </c>
      <c r="AB1158" s="150" t="e">
        <f t="shared" si="211"/>
        <v>#VALUE!</v>
      </c>
      <c r="AC1158">
        <v>10.46</v>
      </c>
      <c r="AD1158" s="150" t="e">
        <f t="shared" si="212"/>
        <v>#VALUE!</v>
      </c>
      <c r="AE1158">
        <v>10.46</v>
      </c>
    </row>
    <row r="1159" spans="12:31" ht="15" x14ac:dyDescent="0.2">
      <c r="L1159" s="150" t="e">
        <f t="shared" si="203"/>
        <v>#VALUE!</v>
      </c>
      <c r="M1159">
        <v>10.47</v>
      </c>
      <c r="N1159" s="150" t="e">
        <f t="shared" si="204"/>
        <v>#VALUE!</v>
      </c>
      <c r="O1159">
        <v>10.47</v>
      </c>
      <c r="P1159" s="150" t="e">
        <f t="shared" si="205"/>
        <v>#VALUE!</v>
      </c>
      <c r="Q1159">
        <v>10.47</v>
      </c>
      <c r="R1159" s="150" t="e">
        <f t="shared" si="206"/>
        <v>#VALUE!</v>
      </c>
      <c r="S1159">
        <v>10.47</v>
      </c>
      <c r="T1159" s="150" t="e">
        <f t="shared" si="207"/>
        <v>#VALUE!</v>
      </c>
      <c r="U1159">
        <v>10.47</v>
      </c>
      <c r="V1159" s="150" t="e">
        <f t="shared" si="208"/>
        <v>#VALUE!</v>
      </c>
      <c r="W1159">
        <v>10.47</v>
      </c>
      <c r="X1159" s="153" t="e">
        <f t="shared" si="209"/>
        <v>#VALUE!</v>
      </c>
      <c r="Y1159">
        <v>10.47</v>
      </c>
      <c r="Z1159" s="150" t="e">
        <f t="shared" si="210"/>
        <v>#VALUE!</v>
      </c>
      <c r="AA1159">
        <v>10.47</v>
      </c>
      <c r="AB1159" s="150" t="e">
        <f t="shared" si="211"/>
        <v>#VALUE!</v>
      </c>
      <c r="AC1159">
        <v>10.47</v>
      </c>
      <c r="AD1159" s="150" t="e">
        <f t="shared" si="212"/>
        <v>#VALUE!</v>
      </c>
      <c r="AE1159">
        <v>10.47</v>
      </c>
    </row>
    <row r="1160" spans="12:31" ht="15" x14ac:dyDescent="0.2">
      <c r="L1160" s="150" t="e">
        <f t="shared" si="203"/>
        <v>#VALUE!</v>
      </c>
      <c r="M1160">
        <v>10.48</v>
      </c>
      <c r="N1160" s="150" t="e">
        <f t="shared" si="204"/>
        <v>#VALUE!</v>
      </c>
      <c r="O1160">
        <v>10.48</v>
      </c>
      <c r="P1160" s="150" t="e">
        <f t="shared" si="205"/>
        <v>#VALUE!</v>
      </c>
      <c r="Q1160">
        <v>10.48</v>
      </c>
      <c r="R1160" s="150" t="e">
        <f t="shared" si="206"/>
        <v>#VALUE!</v>
      </c>
      <c r="S1160">
        <v>10.48</v>
      </c>
      <c r="T1160" s="150" t="e">
        <f t="shared" si="207"/>
        <v>#VALUE!</v>
      </c>
      <c r="U1160">
        <v>10.48</v>
      </c>
      <c r="V1160" s="150" t="e">
        <f t="shared" si="208"/>
        <v>#VALUE!</v>
      </c>
      <c r="W1160">
        <v>10.48</v>
      </c>
      <c r="X1160" s="153" t="e">
        <f t="shared" si="209"/>
        <v>#VALUE!</v>
      </c>
      <c r="Y1160">
        <v>10.48</v>
      </c>
      <c r="Z1160" s="150" t="e">
        <f t="shared" si="210"/>
        <v>#VALUE!</v>
      </c>
      <c r="AA1160">
        <v>10.48</v>
      </c>
      <c r="AB1160" s="150" t="e">
        <f t="shared" si="211"/>
        <v>#VALUE!</v>
      </c>
      <c r="AC1160">
        <v>10.48</v>
      </c>
      <c r="AD1160" s="150" t="e">
        <f t="shared" si="212"/>
        <v>#VALUE!</v>
      </c>
      <c r="AE1160">
        <v>10.48</v>
      </c>
    </row>
    <row r="1161" spans="12:31" ht="15" x14ac:dyDescent="0.2">
      <c r="L1161" s="150" t="e">
        <f t="shared" si="203"/>
        <v>#VALUE!</v>
      </c>
      <c r="M1161">
        <v>10.49</v>
      </c>
      <c r="N1161" s="150" t="e">
        <f t="shared" si="204"/>
        <v>#VALUE!</v>
      </c>
      <c r="O1161">
        <v>10.49</v>
      </c>
      <c r="P1161" s="150" t="e">
        <f t="shared" si="205"/>
        <v>#VALUE!</v>
      </c>
      <c r="Q1161">
        <v>10.49</v>
      </c>
      <c r="R1161" s="150" t="e">
        <f t="shared" si="206"/>
        <v>#VALUE!</v>
      </c>
      <c r="S1161">
        <v>10.49</v>
      </c>
      <c r="T1161" s="150" t="e">
        <f t="shared" si="207"/>
        <v>#VALUE!</v>
      </c>
      <c r="U1161">
        <v>10.49</v>
      </c>
      <c r="V1161" s="150" t="e">
        <f t="shared" si="208"/>
        <v>#VALUE!</v>
      </c>
      <c r="W1161">
        <v>10.49</v>
      </c>
      <c r="X1161" s="153" t="e">
        <f t="shared" si="209"/>
        <v>#VALUE!</v>
      </c>
      <c r="Y1161">
        <v>10.49</v>
      </c>
      <c r="Z1161" s="150" t="e">
        <f t="shared" si="210"/>
        <v>#VALUE!</v>
      </c>
      <c r="AA1161">
        <v>10.49</v>
      </c>
      <c r="AB1161" s="150" t="e">
        <f t="shared" si="211"/>
        <v>#VALUE!</v>
      </c>
      <c r="AC1161">
        <v>10.49</v>
      </c>
      <c r="AD1161" s="150" t="e">
        <f t="shared" si="212"/>
        <v>#VALUE!</v>
      </c>
      <c r="AE1161">
        <v>10.49</v>
      </c>
    </row>
    <row r="1162" spans="12:31" ht="15" x14ac:dyDescent="0.2">
      <c r="L1162" s="150" t="e">
        <f t="shared" si="203"/>
        <v>#VALUE!</v>
      </c>
      <c r="M1162">
        <v>10.5</v>
      </c>
      <c r="N1162" s="150" t="e">
        <f t="shared" si="204"/>
        <v>#VALUE!</v>
      </c>
      <c r="O1162">
        <v>10.5</v>
      </c>
      <c r="P1162" s="150" t="e">
        <f t="shared" si="205"/>
        <v>#VALUE!</v>
      </c>
      <c r="Q1162">
        <v>10.5</v>
      </c>
      <c r="R1162" s="150" t="e">
        <f t="shared" si="206"/>
        <v>#VALUE!</v>
      </c>
      <c r="S1162">
        <v>10.5</v>
      </c>
      <c r="T1162" s="150" t="e">
        <f t="shared" si="207"/>
        <v>#VALUE!</v>
      </c>
      <c r="U1162">
        <v>10.5</v>
      </c>
      <c r="V1162" s="150" t="e">
        <f t="shared" si="208"/>
        <v>#VALUE!</v>
      </c>
      <c r="W1162">
        <v>10.5</v>
      </c>
      <c r="X1162" s="153" t="e">
        <f t="shared" si="209"/>
        <v>#VALUE!</v>
      </c>
      <c r="Y1162">
        <v>10.5</v>
      </c>
      <c r="Z1162" s="150" t="e">
        <f t="shared" si="210"/>
        <v>#VALUE!</v>
      </c>
      <c r="AA1162">
        <v>10.5</v>
      </c>
      <c r="AB1162" s="150" t="e">
        <f t="shared" si="211"/>
        <v>#VALUE!</v>
      </c>
      <c r="AC1162">
        <v>10.5</v>
      </c>
      <c r="AD1162" s="150" t="e">
        <f t="shared" si="212"/>
        <v>#VALUE!</v>
      </c>
      <c r="AE1162">
        <v>10.5</v>
      </c>
    </row>
    <row r="1163" spans="12:31" ht="15" x14ac:dyDescent="0.2">
      <c r="L1163" s="150" t="e">
        <f t="shared" si="203"/>
        <v>#VALUE!</v>
      </c>
      <c r="M1163">
        <v>10.51</v>
      </c>
      <c r="N1163" s="150" t="e">
        <f t="shared" si="204"/>
        <v>#VALUE!</v>
      </c>
      <c r="O1163">
        <v>10.51</v>
      </c>
      <c r="P1163" s="150" t="e">
        <f t="shared" si="205"/>
        <v>#VALUE!</v>
      </c>
      <c r="Q1163">
        <v>10.51</v>
      </c>
      <c r="R1163" s="150" t="e">
        <f t="shared" si="206"/>
        <v>#VALUE!</v>
      </c>
      <c r="S1163">
        <v>10.51</v>
      </c>
      <c r="T1163" s="150" t="e">
        <f t="shared" si="207"/>
        <v>#VALUE!</v>
      </c>
      <c r="U1163">
        <v>10.51</v>
      </c>
      <c r="V1163" s="150" t="e">
        <f t="shared" si="208"/>
        <v>#VALUE!</v>
      </c>
      <c r="W1163">
        <v>10.51</v>
      </c>
      <c r="X1163" s="153" t="e">
        <f t="shared" si="209"/>
        <v>#VALUE!</v>
      </c>
      <c r="Y1163">
        <v>10.51</v>
      </c>
      <c r="Z1163" s="150" t="e">
        <f t="shared" si="210"/>
        <v>#VALUE!</v>
      </c>
      <c r="AA1163">
        <v>10.51</v>
      </c>
      <c r="AB1163" s="150" t="e">
        <f t="shared" si="211"/>
        <v>#VALUE!</v>
      </c>
      <c r="AC1163">
        <v>10.51</v>
      </c>
      <c r="AD1163" s="150" t="e">
        <f t="shared" si="212"/>
        <v>#VALUE!</v>
      </c>
      <c r="AE1163">
        <v>10.51</v>
      </c>
    </row>
    <row r="1164" spans="12:31" ht="15" x14ac:dyDescent="0.2">
      <c r="L1164" s="150" t="e">
        <f t="shared" si="203"/>
        <v>#VALUE!</v>
      </c>
      <c r="M1164">
        <v>10.52</v>
      </c>
      <c r="N1164" s="150" t="e">
        <f t="shared" si="204"/>
        <v>#VALUE!</v>
      </c>
      <c r="O1164">
        <v>10.52</v>
      </c>
      <c r="P1164" s="150" t="e">
        <f t="shared" si="205"/>
        <v>#VALUE!</v>
      </c>
      <c r="Q1164">
        <v>10.52</v>
      </c>
      <c r="R1164" s="150" t="e">
        <f t="shared" si="206"/>
        <v>#VALUE!</v>
      </c>
      <c r="S1164">
        <v>10.52</v>
      </c>
      <c r="T1164" s="150" t="e">
        <f t="shared" si="207"/>
        <v>#VALUE!</v>
      </c>
      <c r="U1164">
        <v>10.52</v>
      </c>
      <c r="V1164" s="150" t="e">
        <f t="shared" si="208"/>
        <v>#VALUE!</v>
      </c>
      <c r="W1164">
        <v>10.52</v>
      </c>
      <c r="X1164" s="153" t="e">
        <f t="shared" si="209"/>
        <v>#VALUE!</v>
      </c>
      <c r="Y1164">
        <v>10.52</v>
      </c>
      <c r="Z1164" s="150" t="e">
        <f t="shared" si="210"/>
        <v>#VALUE!</v>
      </c>
      <c r="AA1164">
        <v>10.52</v>
      </c>
      <c r="AB1164" s="150" t="e">
        <f t="shared" si="211"/>
        <v>#VALUE!</v>
      </c>
      <c r="AC1164">
        <v>10.52</v>
      </c>
      <c r="AD1164" s="150" t="e">
        <f t="shared" si="212"/>
        <v>#VALUE!</v>
      </c>
      <c r="AE1164">
        <v>10.52</v>
      </c>
    </row>
    <row r="1165" spans="12:31" ht="15" x14ac:dyDescent="0.2">
      <c r="L1165" s="150" t="e">
        <f t="shared" si="203"/>
        <v>#VALUE!</v>
      </c>
      <c r="M1165">
        <v>10.53</v>
      </c>
      <c r="N1165" s="150" t="e">
        <f t="shared" si="204"/>
        <v>#VALUE!</v>
      </c>
      <c r="O1165">
        <v>10.53</v>
      </c>
      <c r="P1165" s="150" t="e">
        <f t="shared" si="205"/>
        <v>#VALUE!</v>
      </c>
      <c r="Q1165">
        <v>10.53</v>
      </c>
      <c r="R1165" s="150" t="e">
        <f t="shared" si="206"/>
        <v>#VALUE!</v>
      </c>
      <c r="S1165">
        <v>10.53</v>
      </c>
      <c r="T1165" s="150" t="e">
        <f t="shared" si="207"/>
        <v>#VALUE!</v>
      </c>
      <c r="U1165">
        <v>10.53</v>
      </c>
      <c r="V1165" s="150" t="e">
        <f t="shared" si="208"/>
        <v>#VALUE!</v>
      </c>
      <c r="W1165">
        <v>10.53</v>
      </c>
      <c r="X1165" s="153" t="e">
        <f t="shared" si="209"/>
        <v>#VALUE!</v>
      </c>
      <c r="Y1165">
        <v>10.53</v>
      </c>
      <c r="Z1165" s="150" t="e">
        <f t="shared" si="210"/>
        <v>#VALUE!</v>
      </c>
      <c r="AA1165">
        <v>10.53</v>
      </c>
      <c r="AB1165" s="150" t="e">
        <f t="shared" si="211"/>
        <v>#VALUE!</v>
      </c>
      <c r="AC1165">
        <v>10.53</v>
      </c>
      <c r="AD1165" s="150" t="e">
        <f t="shared" si="212"/>
        <v>#VALUE!</v>
      </c>
      <c r="AE1165">
        <v>10.53</v>
      </c>
    </row>
    <row r="1166" spans="12:31" ht="15" x14ac:dyDescent="0.2">
      <c r="L1166" s="150" t="e">
        <f t="shared" si="203"/>
        <v>#VALUE!</v>
      </c>
      <c r="M1166">
        <v>10.54</v>
      </c>
      <c r="N1166" s="150" t="e">
        <f t="shared" si="204"/>
        <v>#VALUE!</v>
      </c>
      <c r="O1166">
        <v>10.54</v>
      </c>
      <c r="P1166" s="150" t="e">
        <f t="shared" si="205"/>
        <v>#VALUE!</v>
      </c>
      <c r="Q1166">
        <v>10.54</v>
      </c>
      <c r="R1166" s="150" t="e">
        <f t="shared" si="206"/>
        <v>#VALUE!</v>
      </c>
      <c r="S1166">
        <v>10.54</v>
      </c>
      <c r="T1166" s="150" t="e">
        <f t="shared" si="207"/>
        <v>#VALUE!</v>
      </c>
      <c r="U1166">
        <v>10.54</v>
      </c>
      <c r="V1166" s="150" t="e">
        <f t="shared" si="208"/>
        <v>#VALUE!</v>
      </c>
      <c r="W1166">
        <v>10.54</v>
      </c>
      <c r="X1166" s="153" t="e">
        <f t="shared" si="209"/>
        <v>#VALUE!</v>
      </c>
      <c r="Y1166">
        <v>10.54</v>
      </c>
      <c r="Z1166" s="150" t="e">
        <f t="shared" si="210"/>
        <v>#VALUE!</v>
      </c>
      <c r="AA1166">
        <v>10.54</v>
      </c>
      <c r="AB1166" s="150" t="e">
        <f t="shared" si="211"/>
        <v>#VALUE!</v>
      </c>
      <c r="AC1166">
        <v>10.54</v>
      </c>
      <c r="AD1166" s="150" t="e">
        <f t="shared" si="212"/>
        <v>#VALUE!</v>
      </c>
      <c r="AE1166">
        <v>10.54</v>
      </c>
    </row>
    <row r="1167" spans="12:31" ht="15" x14ac:dyDescent="0.2">
      <c r="L1167" s="150" t="e">
        <f t="shared" si="203"/>
        <v>#VALUE!</v>
      </c>
      <c r="M1167">
        <v>10.55</v>
      </c>
      <c r="N1167" s="150" t="e">
        <f t="shared" si="204"/>
        <v>#VALUE!</v>
      </c>
      <c r="O1167">
        <v>10.55</v>
      </c>
      <c r="P1167" s="150" t="e">
        <f t="shared" si="205"/>
        <v>#VALUE!</v>
      </c>
      <c r="Q1167">
        <v>10.55</v>
      </c>
      <c r="R1167" s="150" t="e">
        <f t="shared" si="206"/>
        <v>#VALUE!</v>
      </c>
      <c r="S1167">
        <v>10.55</v>
      </c>
      <c r="T1167" s="150" t="e">
        <f t="shared" si="207"/>
        <v>#VALUE!</v>
      </c>
      <c r="U1167">
        <v>10.55</v>
      </c>
      <c r="V1167" s="150" t="e">
        <f t="shared" si="208"/>
        <v>#VALUE!</v>
      </c>
      <c r="W1167">
        <v>10.55</v>
      </c>
      <c r="X1167" s="153" t="e">
        <f t="shared" si="209"/>
        <v>#VALUE!</v>
      </c>
      <c r="Y1167">
        <v>10.55</v>
      </c>
      <c r="Z1167" s="150" t="e">
        <f t="shared" si="210"/>
        <v>#VALUE!</v>
      </c>
      <c r="AA1167">
        <v>10.55</v>
      </c>
      <c r="AB1167" s="150" t="e">
        <f t="shared" si="211"/>
        <v>#VALUE!</v>
      </c>
      <c r="AC1167">
        <v>10.55</v>
      </c>
      <c r="AD1167" s="150" t="e">
        <f t="shared" si="212"/>
        <v>#VALUE!</v>
      </c>
      <c r="AE1167">
        <v>10.55</v>
      </c>
    </row>
    <row r="1168" spans="12:31" ht="15" x14ac:dyDescent="0.2">
      <c r="L1168" s="150" t="e">
        <f t="shared" si="203"/>
        <v>#VALUE!</v>
      </c>
      <c r="M1168">
        <v>10.56</v>
      </c>
      <c r="N1168" s="150" t="e">
        <f t="shared" si="204"/>
        <v>#VALUE!</v>
      </c>
      <c r="O1168">
        <v>10.56</v>
      </c>
      <c r="P1168" s="150" t="e">
        <f t="shared" si="205"/>
        <v>#VALUE!</v>
      </c>
      <c r="Q1168">
        <v>10.56</v>
      </c>
      <c r="R1168" s="150" t="e">
        <f t="shared" si="206"/>
        <v>#VALUE!</v>
      </c>
      <c r="S1168">
        <v>10.56</v>
      </c>
      <c r="T1168" s="150" t="e">
        <f t="shared" si="207"/>
        <v>#VALUE!</v>
      </c>
      <c r="U1168">
        <v>10.56</v>
      </c>
      <c r="V1168" s="150" t="e">
        <f t="shared" si="208"/>
        <v>#VALUE!</v>
      </c>
      <c r="W1168">
        <v>10.56</v>
      </c>
      <c r="X1168" s="153" t="e">
        <f t="shared" si="209"/>
        <v>#VALUE!</v>
      </c>
      <c r="Y1168">
        <v>10.56</v>
      </c>
      <c r="Z1168" s="150" t="e">
        <f t="shared" si="210"/>
        <v>#VALUE!</v>
      </c>
      <c r="AA1168">
        <v>10.56</v>
      </c>
      <c r="AB1168" s="150" t="e">
        <f t="shared" si="211"/>
        <v>#VALUE!</v>
      </c>
      <c r="AC1168">
        <v>10.56</v>
      </c>
      <c r="AD1168" s="150" t="e">
        <f t="shared" si="212"/>
        <v>#VALUE!</v>
      </c>
      <c r="AE1168">
        <v>10.56</v>
      </c>
    </row>
    <row r="1169" spans="12:31" ht="15" x14ac:dyDescent="0.2">
      <c r="L1169" s="150" t="e">
        <f t="shared" si="203"/>
        <v>#VALUE!</v>
      </c>
      <c r="M1169">
        <v>10.57</v>
      </c>
      <c r="N1169" s="150" t="e">
        <f t="shared" si="204"/>
        <v>#VALUE!</v>
      </c>
      <c r="O1169">
        <v>10.57</v>
      </c>
      <c r="P1169" s="150" t="e">
        <f t="shared" si="205"/>
        <v>#VALUE!</v>
      </c>
      <c r="Q1169">
        <v>10.57</v>
      </c>
      <c r="R1169" s="150" t="e">
        <f t="shared" si="206"/>
        <v>#VALUE!</v>
      </c>
      <c r="S1169">
        <v>10.57</v>
      </c>
      <c r="T1169" s="150" t="e">
        <f t="shared" si="207"/>
        <v>#VALUE!</v>
      </c>
      <c r="U1169">
        <v>10.57</v>
      </c>
      <c r="V1169" s="150" t="e">
        <f t="shared" si="208"/>
        <v>#VALUE!</v>
      </c>
      <c r="W1169">
        <v>10.57</v>
      </c>
      <c r="X1169" s="153" t="e">
        <f t="shared" si="209"/>
        <v>#VALUE!</v>
      </c>
      <c r="Y1169">
        <v>10.57</v>
      </c>
      <c r="Z1169" s="150" t="e">
        <f t="shared" si="210"/>
        <v>#VALUE!</v>
      </c>
      <c r="AA1169">
        <v>10.57</v>
      </c>
      <c r="AB1169" s="150" t="e">
        <f t="shared" si="211"/>
        <v>#VALUE!</v>
      </c>
      <c r="AC1169">
        <v>10.57</v>
      </c>
      <c r="AD1169" s="150" t="e">
        <f t="shared" si="212"/>
        <v>#VALUE!</v>
      </c>
      <c r="AE1169">
        <v>10.57</v>
      </c>
    </row>
    <row r="1170" spans="12:31" ht="15" x14ac:dyDescent="0.2">
      <c r="L1170" s="150" t="e">
        <f t="shared" si="203"/>
        <v>#VALUE!</v>
      </c>
      <c r="M1170">
        <v>10.58</v>
      </c>
      <c r="N1170" s="150" t="e">
        <f t="shared" si="204"/>
        <v>#VALUE!</v>
      </c>
      <c r="O1170">
        <v>10.58</v>
      </c>
      <c r="P1170" s="150" t="e">
        <f t="shared" si="205"/>
        <v>#VALUE!</v>
      </c>
      <c r="Q1170">
        <v>10.58</v>
      </c>
      <c r="R1170" s="150" t="e">
        <f t="shared" si="206"/>
        <v>#VALUE!</v>
      </c>
      <c r="S1170">
        <v>10.58</v>
      </c>
      <c r="T1170" s="150" t="e">
        <f t="shared" si="207"/>
        <v>#VALUE!</v>
      </c>
      <c r="U1170">
        <v>10.58</v>
      </c>
      <c r="V1170" s="150" t="e">
        <f t="shared" si="208"/>
        <v>#VALUE!</v>
      </c>
      <c r="W1170">
        <v>10.58</v>
      </c>
      <c r="X1170" s="153" t="e">
        <f t="shared" si="209"/>
        <v>#VALUE!</v>
      </c>
      <c r="Y1170">
        <v>10.58</v>
      </c>
      <c r="Z1170" s="150" t="e">
        <f t="shared" si="210"/>
        <v>#VALUE!</v>
      </c>
      <c r="AA1170">
        <v>10.58</v>
      </c>
      <c r="AB1170" s="150" t="e">
        <f t="shared" si="211"/>
        <v>#VALUE!</v>
      </c>
      <c r="AC1170">
        <v>10.58</v>
      </c>
      <c r="AD1170" s="150" t="e">
        <f t="shared" si="212"/>
        <v>#VALUE!</v>
      </c>
      <c r="AE1170">
        <v>10.58</v>
      </c>
    </row>
    <row r="1171" spans="12:31" ht="15" x14ac:dyDescent="0.2">
      <c r="L1171" s="150" t="e">
        <f t="shared" si="203"/>
        <v>#VALUE!</v>
      </c>
      <c r="M1171">
        <v>10.59</v>
      </c>
      <c r="N1171" s="150" t="e">
        <f t="shared" si="204"/>
        <v>#VALUE!</v>
      </c>
      <c r="O1171">
        <v>10.59</v>
      </c>
      <c r="P1171" s="150" t="e">
        <f t="shared" si="205"/>
        <v>#VALUE!</v>
      </c>
      <c r="Q1171">
        <v>10.59</v>
      </c>
      <c r="R1171" s="150" t="e">
        <f t="shared" si="206"/>
        <v>#VALUE!</v>
      </c>
      <c r="S1171">
        <v>10.59</v>
      </c>
      <c r="T1171" s="150" t="e">
        <f t="shared" si="207"/>
        <v>#VALUE!</v>
      </c>
      <c r="U1171">
        <v>10.59</v>
      </c>
      <c r="V1171" s="150" t="e">
        <f t="shared" si="208"/>
        <v>#VALUE!</v>
      </c>
      <c r="W1171">
        <v>10.59</v>
      </c>
      <c r="X1171" s="153" t="e">
        <f t="shared" si="209"/>
        <v>#VALUE!</v>
      </c>
      <c r="Y1171">
        <v>10.59</v>
      </c>
      <c r="Z1171" s="150" t="e">
        <f t="shared" si="210"/>
        <v>#VALUE!</v>
      </c>
      <c r="AA1171">
        <v>10.59</v>
      </c>
      <c r="AB1171" s="150" t="e">
        <f t="shared" si="211"/>
        <v>#VALUE!</v>
      </c>
      <c r="AC1171">
        <v>10.59</v>
      </c>
      <c r="AD1171" s="150" t="e">
        <f t="shared" si="212"/>
        <v>#VALUE!</v>
      </c>
      <c r="AE1171">
        <v>10.59</v>
      </c>
    </row>
    <row r="1172" spans="12:31" ht="15" x14ac:dyDescent="0.2">
      <c r="L1172" s="150" t="e">
        <f t="shared" si="203"/>
        <v>#VALUE!</v>
      </c>
      <c r="M1172">
        <v>10.6</v>
      </c>
      <c r="N1172" s="150" t="e">
        <f t="shared" si="204"/>
        <v>#VALUE!</v>
      </c>
      <c r="O1172">
        <v>10.6</v>
      </c>
      <c r="P1172" s="150" t="e">
        <f t="shared" si="205"/>
        <v>#VALUE!</v>
      </c>
      <c r="Q1172">
        <v>10.6</v>
      </c>
      <c r="R1172" s="150" t="e">
        <f t="shared" si="206"/>
        <v>#VALUE!</v>
      </c>
      <c r="S1172">
        <v>10.6</v>
      </c>
      <c r="T1172" s="150" t="e">
        <f t="shared" si="207"/>
        <v>#VALUE!</v>
      </c>
      <c r="U1172">
        <v>10.6</v>
      </c>
      <c r="V1172" s="150" t="e">
        <f t="shared" si="208"/>
        <v>#VALUE!</v>
      </c>
      <c r="W1172">
        <v>10.6</v>
      </c>
      <c r="X1172" s="153" t="e">
        <f t="shared" si="209"/>
        <v>#VALUE!</v>
      </c>
      <c r="Y1172">
        <v>10.6</v>
      </c>
      <c r="Z1172" s="150" t="e">
        <f t="shared" si="210"/>
        <v>#VALUE!</v>
      </c>
      <c r="AA1172">
        <v>10.6</v>
      </c>
      <c r="AB1172" s="150" t="e">
        <f t="shared" si="211"/>
        <v>#VALUE!</v>
      </c>
      <c r="AC1172">
        <v>10.6</v>
      </c>
      <c r="AD1172" s="150" t="e">
        <f t="shared" si="212"/>
        <v>#VALUE!</v>
      </c>
      <c r="AE1172">
        <v>10.6</v>
      </c>
    </row>
    <row r="1173" spans="12:31" ht="15" x14ac:dyDescent="0.2">
      <c r="L1173" s="150" t="e">
        <f t="shared" si="203"/>
        <v>#VALUE!</v>
      </c>
      <c r="M1173">
        <v>10.61</v>
      </c>
      <c r="N1173" s="150" t="e">
        <f t="shared" si="204"/>
        <v>#VALUE!</v>
      </c>
      <c r="O1173">
        <v>10.61</v>
      </c>
      <c r="P1173" s="150" t="e">
        <f t="shared" si="205"/>
        <v>#VALUE!</v>
      </c>
      <c r="Q1173">
        <v>10.61</v>
      </c>
      <c r="R1173" s="150" t="e">
        <f t="shared" si="206"/>
        <v>#VALUE!</v>
      </c>
      <c r="S1173">
        <v>10.61</v>
      </c>
      <c r="T1173" s="150" t="e">
        <f t="shared" si="207"/>
        <v>#VALUE!</v>
      </c>
      <c r="U1173">
        <v>10.61</v>
      </c>
      <c r="V1173" s="150" t="e">
        <f t="shared" si="208"/>
        <v>#VALUE!</v>
      </c>
      <c r="W1173">
        <v>10.61</v>
      </c>
      <c r="X1173" s="153" t="e">
        <f t="shared" si="209"/>
        <v>#VALUE!</v>
      </c>
      <c r="Y1173">
        <v>10.61</v>
      </c>
      <c r="Z1173" s="150" t="e">
        <f t="shared" si="210"/>
        <v>#VALUE!</v>
      </c>
      <c r="AA1173">
        <v>10.61</v>
      </c>
      <c r="AB1173" s="150" t="e">
        <f t="shared" si="211"/>
        <v>#VALUE!</v>
      </c>
      <c r="AC1173">
        <v>10.61</v>
      </c>
      <c r="AD1173" s="150" t="e">
        <f t="shared" si="212"/>
        <v>#VALUE!</v>
      </c>
      <c r="AE1173">
        <v>10.61</v>
      </c>
    </row>
    <row r="1174" spans="12:31" ht="15" x14ac:dyDescent="0.2">
      <c r="L1174" s="150" t="e">
        <f t="shared" si="203"/>
        <v>#VALUE!</v>
      </c>
      <c r="M1174">
        <v>10.62</v>
      </c>
      <c r="N1174" s="150" t="e">
        <f t="shared" si="204"/>
        <v>#VALUE!</v>
      </c>
      <c r="O1174">
        <v>10.62</v>
      </c>
      <c r="P1174" s="150" t="e">
        <f t="shared" si="205"/>
        <v>#VALUE!</v>
      </c>
      <c r="Q1174">
        <v>10.62</v>
      </c>
      <c r="R1174" s="150" t="e">
        <f t="shared" si="206"/>
        <v>#VALUE!</v>
      </c>
      <c r="S1174">
        <v>10.62</v>
      </c>
      <c r="T1174" s="150" t="e">
        <f t="shared" si="207"/>
        <v>#VALUE!</v>
      </c>
      <c r="U1174">
        <v>10.62</v>
      </c>
      <c r="V1174" s="150" t="e">
        <f t="shared" si="208"/>
        <v>#VALUE!</v>
      </c>
      <c r="W1174">
        <v>10.62</v>
      </c>
      <c r="X1174" s="153" t="e">
        <f t="shared" si="209"/>
        <v>#VALUE!</v>
      </c>
      <c r="Y1174">
        <v>10.62</v>
      </c>
      <c r="Z1174" s="150" t="e">
        <f t="shared" si="210"/>
        <v>#VALUE!</v>
      </c>
      <c r="AA1174">
        <v>10.62</v>
      </c>
      <c r="AB1174" s="150" t="e">
        <f t="shared" si="211"/>
        <v>#VALUE!</v>
      </c>
      <c r="AC1174">
        <v>10.62</v>
      </c>
      <c r="AD1174" s="150" t="e">
        <f t="shared" si="212"/>
        <v>#VALUE!</v>
      </c>
      <c r="AE1174">
        <v>10.62</v>
      </c>
    </row>
    <row r="1175" spans="12:31" ht="15" x14ac:dyDescent="0.2">
      <c r="L1175" s="150" t="e">
        <f t="shared" si="203"/>
        <v>#VALUE!</v>
      </c>
      <c r="M1175">
        <v>10.63</v>
      </c>
      <c r="N1175" s="150" t="e">
        <f t="shared" si="204"/>
        <v>#VALUE!</v>
      </c>
      <c r="O1175">
        <v>10.63</v>
      </c>
      <c r="P1175" s="150" t="e">
        <f t="shared" si="205"/>
        <v>#VALUE!</v>
      </c>
      <c r="Q1175">
        <v>10.63</v>
      </c>
      <c r="R1175" s="150" t="e">
        <f t="shared" si="206"/>
        <v>#VALUE!</v>
      </c>
      <c r="S1175">
        <v>10.63</v>
      </c>
      <c r="T1175" s="150" t="e">
        <f t="shared" si="207"/>
        <v>#VALUE!</v>
      </c>
      <c r="U1175">
        <v>10.63</v>
      </c>
      <c r="V1175" s="150" t="e">
        <f t="shared" si="208"/>
        <v>#VALUE!</v>
      </c>
      <c r="W1175">
        <v>10.63</v>
      </c>
      <c r="X1175" s="153" t="e">
        <f t="shared" si="209"/>
        <v>#VALUE!</v>
      </c>
      <c r="Y1175">
        <v>10.63</v>
      </c>
      <c r="Z1175" s="150" t="e">
        <f t="shared" si="210"/>
        <v>#VALUE!</v>
      </c>
      <c r="AA1175">
        <v>10.63</v>
      </c>
      <c r="AB1175" s="150" t="e">
        <f t="shared" si="211"/>
        <v>#VALUE!</v>
      </c>
      <c r="AC1175">
        <v>10.63</v>
      </c>
      <c r="AD1175" s="150" t="e">
        <f t="shared" si="212"/>
        <v>#VALUE!</v>
      </c>
      <c r="AE1175">
        <v>10.63</v>
      </c>
    </row>
    <row r="1176" spans="12:31" ht="15" x14ac:dyDescent="0.2">
      <c r="L1176" s="150" t="e">
        <f t="shared" si="203"/>
        <v>#VALUE!</v>
      </c>
      <c r="M1176">
        <v>10.64</v>
      </c>
      <c r="N1176" s="150" t="e">
        <f t="shared" si="204"/>
        <v>#VALUE!</v>
      </c>
      <c r="O1176">
        <v>10.64</v>
      </c>
      <c r="P1176" s="150" t="e">
        <f t="shared" si="205"/>
        <v>#VALUE!</v>
      </c>
      <c r="Q1176">
        <v>10.64</v>
      </c>
      <c r="R1176" s="150" t="e">
        <f t="shared" si="206"/>
        <v>#VALUE!</v>
      </c>
      <c r="S1176">
        <v>10.64</v>
      </c>
      <c r="T1176" s="150" t="e">
        <f t="shared" si="207"/>
        <v>#VALUE!</v>
      </c>
      <c r="U1176">
        <v>10.64</v>
      </c>
      <c r="V1176" s="150" t="e">
        <f t="shared" si="208"/>
        <v>#VALUE!</v>
      </c>
      <c r="W1176">
        <v>10.64</v>
      </c>
      <c r="X1176" s="153" t="e">
        <f t="shared" si="209"/>
        <v>#VALUE!</v>
      </c>
      <c r="Y1176">
        <v>10.64</v>
      </c>
      <c r="Z1176" s="150" t="e">
        <f t="shared" si="210"/>
        <v>#VALUE!</v>
      </c>
      <c r="AA1176">
        <v>10.64</v>
      </c>
      <c r="AB1176" s="150" t="e">
        <f t="shared" si="211"/>
        <v>#VALUE!</v>
      </c>
      <c r="AC1176">
        <v>10.64</v>
      </c>
      <c r="AD1176" s="150" t="e">
        <f t="shared" si="212"/>
        <v>#VALUE!</v>
      </c>
      <c r="AE1176">
        <v>10.64</v>
      </c>
    </row>
    <row r="1177" spans="12:31" ht="15" x14ac:dyDescent="0.2">
      <c r="L1177" s="150" t="e">
        <f t="shared" si="203"/>
        <v>#VALUE!</v>
      </c>
      <c r="M1177">
        <v>10.65</v>
      </c>
      <c r="N1177" s="150" t="e">
        <f t="shared" si="204"/>
        <v>#VALUE!</v>
      </c>
      <c r="O1177">
        <v>10.65</v>
      </c>
      <c r="P1177" s="150" t="e">
        <f t="shared" si="205"/>
        <v>#VALUE!</v>
      </c>
      <c r="Q1177">
        <v>10.65</v>
      </c>
      <c r="R1177" s="150" t="e">
        <f t="shared" si="206"/>
        <v>#VALUE!</v>
      </c>
      <c r="S1177">
        <v>10.65</v>
      </c>
      <c r="T1177" s="150" t="e">
        <f t="shared" si="207"/>
        <v>#VALUE!</v>
      </c>
      <c r="U1177">
        <v>10.65</v>
      </c>
      <c r="V1177" s="150" t="e">
        <f t="shared" si="208"/>
        <v>#VALUE!</v>
      </c>
      <c r="W1177">
        <v>10.65</v>
      </c>
      <c r="X1177" s="153" t="e">
        <f t="shared" si="209"/>
        <v>#VALUE!</v>
      </c>
      <c r="Y1177">
        <v>10.65</v>
      </c>
      <c r="Z1177" s="150" t="e">
        <f t="shared" si="210"/>
        <v>#VALUE!</v>
      </c>
      <c r="AA1177">
        <v>10.65</v>
      </c>
      <c r="AB1177" s="150" t="e">
        <f t="shared" si="211"/>
        <v>#VALUE!</v>
      </c>
      <c r="AC1177">
        <v>10.65</v>
      </c>
      <c r="AD1177" s="150" t="e">
        <f t="shared" si="212"/>
        <v>#VALUE!</v>
      </c>
      <c r="AE1177">
        <v>10.65</v>
      </c>
    </row>
    <row r="1178" spans="12:31" ht="15" x14ac:dyDescent="0.2">
      <c r="L1178" s="150" t="e">
        <f t="shared" si="203"/>
        <v>#VALUE!</v>
      </c>
      <c r="M1178">
        <v>10.66</v>
      </c>
      <c r="N1178" s="150" t="e">
        <f t="shared" si="204"/>
        <v>#VALUE!</v>
      </c>
      <c r="O1178">
        <v>10.66</v>
      </c>
      <c r="P1178" s="150" t="e">
        <f t="shared" si="205"/>
        <v>#VALUE!</v>
      </c>
      <c r="Q1178">
        <v>10.66</v>
      </c>
      <c r="R1178" s="150" t="e">
        <f t="shared" si="206"/>
        <v>#VALUE!</v>
      </c>
      <c r="S1178">
        <v>10.66</v>
      </c>
      <c r="T1178" s="150" t="e">
        <f t="shared" si="207"/>
        <v>#VALUE!</v>
      </c>
      <c r="U1178">
        <v>10.66</v>
      </c>
      <c r="V1178" s="150" t="e">
        <f t="shared" si="208"/>
        <v>#VALUE!</v>
      </c>
      <c r="W1178">
        <v>10.66</v>
      </c>
      <c r="X1178" s="153" t="e">
        <f t="shared" si="209"/>
        <v>#VALUE!</v>
      </c>
      <c r="Y1178">
        <v>10.66</v>
      </c>
      <c r="Z1178" s="150" t="e">
        <f t="shared" si="210"/>
        <v>#VALUE!</v>
      </c>
      <c r="AA1178">
        <v>10.66</v>
      </c>
      <c r="AB1178" s="150" t="e">
        <f t="shared" si="211"/>
        <v>#VALUE!</v>
      </c>
      <c r="AC1178">
        <v>10.66</v>
      </c>
      <c r="AD1178" s="150" t="e">
        <f t="shared" si="212"/>
        <v>#VALUE!</v>
      </c>
      <c r="AE1178">
        <v>10.66</v>
      </c>
    </row>
    <row r="1179" spans="12:31" ht="15" x14ac:dyDescent="0.2">
      <c r="L1179" s="150" t="e">
        <f t="shared" si="203"/>
        <v>#VALUE!</v>
      </c>
      <c r="M1179">
        <v>10.67</v>
      </c>
      <c r="N1179" s="150" t="e">
        <f t="shared" si="204"/>
        <v>#VALUE!</v>
      </c>
      <c r="O1179">
        <v>10.67</v>
      </c>
      <c r="P1179" s="150" t="e">
        <f t="shared" si="205"/>
        <v>#VALUE!</v>
      </c>
      <c r="Q1179">
        <v>10.67</v>
      </c>
      <c r="R1179" s="150" t="e">
        <f t="shared" si="206"/>
        <v>#VALUE!</v>
      </c>
      <c r="S1179">
        <v>10.67</v>
      </c>
      <c r="T1179" s="150" t="e">
        <f t="shared" si="207"/>
        <v>#VALUE!</v>
      </c>
      <c r="U1179">
        <v>10.67</v>
      </c>
      <c r="V1179" s="150" t="e">
        <f t="shared" si="208"/>
        <v>#VALUE!</v>
      </c>
      <c r="W1179">
        <v>10.67</v>
      </c>
      <c r="X1179" s="153" t="e">
        <f t="shared" si="209"/>
        <v>#VALUE!</v>
      </c>
      <c r="Y1179">
        <v>10.67</v>
      </c>
      <c r="Z1179" s="150" t="e">
        <f t="shared" si="210"/>
        <v>#VALUE!</v>
      </c>
      <c r="AA1179">
        <v>10.67</v>
      </c>
      <c r="AB1179" s="150" t="e">
        <f t="shared" si="211"/>
        <v>#VALUE!</v>
      </c>
      <c r="AC1179">
        <v>10.67</v>
      </c>
      <c r="AD1179" s="150" t="e">
        <f t="shared" si="212"/>
        <v>#VALUE!</v>
      </c>
      <c r="AE1179">
        <v>10.67</v>
      </c>
    </row>
    <row r="1180" spans="12:31" ht="15" x14ac:dyDescent="0.2">
      <c r="L1180" s="150" t="e">
        <f t="shared" si="203"/>
        <v>#VALUE!</v>
      </c>
      <c r="M1180">
        <v>10.68</v>
      </c>
      <c r="N1180" s="150" t="e">
        <f t="shared" si="204"/>
        <v>#VALUE!</v>
      </c>
      <c r="O1180">
        <v>10.68</v>
      </c>
      <c r="P1180" s="150" t="e">
        <f t="shared" si="205"/>
        <v>#VALUE!</v>
      </c>
      <c r="Q1180">
        <v>10.68</v>
      </c>
      <c r="R1180" s="150" t="e">
        <f t="shared" si="206"/>
        <v>#VALUE!</v>
      </c>
      <c r="S1180">
        <v>10.68</v>
      </c>
      <c r="T1180" s="150" t="e">
        <f t="shared" si="207"/>
        <v>#VALUE!</v>
      </c>
      <c r="U1180">
        <v>10.68</v>
      </c>
      <c r="V1180" s="150" t="e">
        <f t="shared" si="208"/>
        <v>#VALUE!</v>
      </c>
      <c r="W1180">
        <v>10.68</v>
      </c>
      <c r="X1180" s="153" t="e">
        <f t="shared" si="209"/>
        <v>#VALUE!</v>
      </c>
      <c r="Y1180">
        <v>10.68</v>
      </c>
      <c r="Z1180" s="150" t="e">
        <f t="shared" si="210"/>
        <v>#VALUE!</v>
      </c>
      <c r="AA1180">
        <v>10.68</v>
      </c>
      <c r="AB1180" s="150" t="e">
        <f t="shared" si="211"/>
        <v>#VALUE!</v>
      </c>
      <c r="AC1180">
        <v>10.68</v>
      </c>
      <c r="AD1180" s="150" t="e">
        <f t="shared" si="212"/>
        <v>#VALUE!</v>
      </c>
      <c r="AE1180">
        <v>10.68</v>
      </c>
    </row>
    <row r="1181" spans="12:31" ht="15" x14ac:dyDescent="0.2">
      <c r="L1181" s="150" t="e">
        <f t="shared" si="203"/>
        <v>#VALUE!</v>
      </c>
      <c r="M1181">
        <v>10.69</v>
      </c>
      <c r="N1181" s="150" t="e">
        <f t="shared" si="204"/>
        <v>#VALUE!</v>
      </c>
      <c r="O1181">
        <v>10.69</v>
      </c>
      <c r="P1181" s="150" t="e">
        <f t="shared" si="205"/>
        <v>#VALUE!</v>
      </c>
      <c r="Q1181">
        <v>10.69</v>
      </c>
      <c r="R1181" s="150" t="e">
        <f t="shared" si="206"/>
        <v>#VALUE!</v>
      </c>
      <c r="S1181">
        <v>10.69</v>
      </c>
      <c r="T1181" s="150" t="e">
        <f t="shared" si="207"/>
        <v>#VALUE!</v>
      </c>
      <c r="U1181">
        <v>10.69</v>
      </c>
      <c r="V1181" s="150" t="e">
        <f t="shared" si="208"/>
        <v>#VALUE!</v>
      </c>
      <c r="W1181">
        <v>10.69</v>
      </c>
      <c r="X1181" s="153" t="e">
        <f t="shared" si="209"/>
        <v>#VALUE!</v>
      </c>
      <c r="Y1181">
        <v>10.69</v>
      </c>
      <c r="Z1181" s="150" t="e">
        <f t="shared" si="210"/>
        <v>#VALUE!</v>
      </c>
      <c r="AA1181">
        <v>10.69</v>
      </c>
      <c r="AB1181" s="150" t="e">
        <f t="shared" si="211"/>
        <v>#VALUE!</v>
      </c>
      <c r="AC1181">
        <v>10.69</v>
      </c>
      <c r="AD1181" s="150" t="e">
        <f t="shared" si="212"/>
        <v>#VALUE!</v>
      </c>
      <c r="AE1181">
        <v>10.69</v>
      </c>
    </row>
    <row r="1182" spans="12:31" ht="15" x14ac:dyDescent="0.2">
      <c r="L1182" s="150" t="e">
        <f t="shared" si="203"/>
        <v>#VALUE!</v>
      </c>
      <c r="M1182">
        <v>10.7</v>
      </c>
      <c r="N1182" s="150" t="e">
        <f t="shared" si="204"/>
        <v>#VALUE!</v>
      </c>
      <c r="O1182">
        <v>10.7</v>
      </c>
      <c r="P1182" s="150" t="e">
        <f t="shared" si="205"/>
        <v>#VALUE!</v>
      </c>
      <c r="Q1182">
        <v>10.7</v>
      </c>
      <c r="R1182" s="150" t="e">
        <f t="shared" si="206"/>
        <v>#VALUE!</v>
      </c>
      <c r="S1182">
        <v>10.7</v>
      </c>
      <c r="T1182" s="150" t="e">
        <f t="shared" si="207"/>
        <v>#VALUE!</v>
      </c>
      <c r="U1182">
        <v>10.7</v>
      </c>
      <c r="V1182" s="150" t="e">
        <f t="shared" si="208"/>
        <v>#VALUE!</v>
      </c>
      <c r="W1182">
        <v>10.7</v>
      </c>
      <c r="X1182" s="153" t="e">
        <f t="shared" si="209"/>
        <v>#VALUE!</v>
      </c>
      <c r="Y1182">
        <v>10.7</v>
      </c>
      <c r="Z1182" s="150" t="e">
        <f t="shared" si="210"/>
        <v>#VALUE!</v>
      </c>
      <c r="AA1182">
        <v>10.7</v>
      </c>
      <c r="AB1182" s="150" t="e">
        <f t="shared" si="211"/>
        <v>#VALUE!</v>
      </c>
      <c r="AC1182">
        <v>10.7</v>
      </c>
      <c r="AD1182" s="150" t="e">
        <f t="shared" si="212"/>
        <v>#VALUE!</v>
      </c>
      <c r="AE1182">
        <v>10.7</v>
      </c>
    </row>
    <row r="1183" spans="12:31" ht="15" x14ac:dyDescent="0.2">
      <c r="L1183" s="150" t="e">
        <f t="shared" si="203"/>
        <v>#VALUE!</v>
      </c>
      <c r="M1183">
        <v>10.71</v>
      </c>
      <c r="N1183" s="150" t="e">
        <f t="shared" si="204"/>
        <v>#VALUE!</v>
      </c>
      <c r="O1183">
        <v>10.71</v>
      </c>
      <c r="P1183" s="150" t="e">
        <f t="shared" si="205"/>
        <v>#VALUE!</v>
      </c>
      <c r="Q1183">
        <v>10.71</v>
      </c>
      <c r="R1183" s="150" t="e">
        <f t="shared" si="206"/>
        <v>#VALUE!</v>
      </c>
      <c r="S1183">
        <v>10.71</v>
      </c>
      <c r="T1183" s="150" t="e">
        <f t="shared" si="207"/>
        <v>#VALUE!</v>
      </c>
      <c r="U1183">
        <v>10.71</v>
      </c>
      <c r="V1183" s="150" t="e">
        <f t="shared" si="208"/>
        <v>#VALUE!</v>
      </c>
      <c r="W1183">
        <v>10.71</v>
      </c>
      <c r="X1183" s="153" t="e">
        <f t="shared" si="209"/>
        <v>#VALUE!</v>
      </c>
      <c r="Y1183">
        <v>10.71</v>
      </c>
      <c r="Z1183" s="150" t="e">
        <f t="shared" si="210"/>
        <v>#VALUE!</v>
      </c>
      <c r="AA1183">
        <v>10.71</v>
      </c>
      <c r="AB1183" s="150" t="e">
        <f t="shared" si="211"/>
        <v>#VALUE!</v>
      </c>
      <c r="AC1183">
        <v>10.71</v>
      </c>
      <c r="AD1183" s="150" t="e">
        <f t="shared" si="212"/>
        <v>#VALUE!</v>
      </c>
      <c r="AE1183">
        <v>10.71</v>
      </c>
    </row>
    <row r="1184" spans="12:31" ht="15" x14ac:dyDescent="0.2">
      <c r="L1184" s="150" t="e">
        <f t="shared" si="203"/>
        <v>#VALUE!</v>
      </c>
      <c r="M1184">
        <v>10.72</v>
      </c>
      <c r="N1184" s="150" t="e">
        <f t="shared" si="204"/>
        <v>#VALUE!</v>
      </c>
      <c r="O1184">
        <v>10.72</v>
      </c>
      <c r="P1184" s="150" t="e">
        <f t="shared" si="205"/>
        <v>#VALUE!</v>
      </c>
      <c r="Q1184">
        <v>10.72</v>
      </c>
      <c r="R1184" s="150" t="e">
        <f t="shared" si="206"/>
        <v>#VALUE!</v>
      </c>
      <c r="S1184">
        <v>10.72</v>
      </c>
      <c r="T1184" s="150" t="e">
        <f t="shared" si="207"/>
        <v>#VALUE!</v>
      </c>
      <c r="U1184">
        <v>10.72</v>
      </c>
      <c r="V1184" s="150" t="e">
        <f t="shared" si="208"/>
        <v>#VALUE!</v>
      </c>
      <c r="W1184">
        <v>10.72</v>
      </c>
      <c r="X1184" s="153" t="e">
        <f t="shared" si="209"/>
        <v>#VALUE!</v>
      </c>
      <c r="Y1184">
        <v>10.72</v>
      </c>
      <c r="Z1184" s="150" t="e">
        <f t="shared" si="210"/>
        <v>#VALUE!</v>
      </c>
      <c r="AA1184">
        <v>10.72</v>
      </c>
      <c r="AB1184" s="150" t="e">
        <f t="shared" si="211"/>
        <v>#VALUE!</v>
      </c>
      <c r="AC1184">
        <v>10.72</v>
      </c>
      <c r="AD1184" s="150" t="e">
        <f t="shared" si="212"/>
        <v>#VALUE!</v>
      </c>
      <c r="AE1184">
        <v>10.72</v>
      </c>
    </row>
    <row r="1185" spans="12:31" ht="15" x14ac:dyDescent="0.2">
      <c r="L1185" s="150" t="e">
        <f t="shared" si="203"/>
        <v>#VALUE!</v>
      </c>
      <c r="M1185">
        <v>10.73</v>
      </c>
      <c r="N1185" s="150" t="e">
        <f t="shared" si="204"/>
        <v>#VALUE!</v>
      </c>
      <c r="O1185">
        <v>10.73</v>
      </c>
      <c r="P1185" s="150" t="e">
        <f t="shared" si="205"/>
        <v>#VALUE!</v>
      </c>
      <c r="Q1185">
        <v>10.73</v>
      </c>
      <c r="R1185" s="150" t="e">
        <f t="shared" si="206"/>
        <v>#VALUE!</v>
      </c>
      <c r="S1185">
        <v>10.73</v>
      </c>
      <c r="T1185" s="150" t="e">
        <f t="shared" si="207"/>
        <v>#VALUE!</v>
      </c>
      <c r="U1185">
        <v>10.73</v>
      </c>
      <c r="V1185" s="150" t="e">
        <f t="shared" si="208"/>
        <v>#VALUE!</v>
      </c>
      <c r="W1185">
        <v>10.73</v>
      </c>
      <c r="X1185" s="153" t="e">
        <f t="shared" si="209"/>
        <v>#VALUE!</v>
      </c>
      <c r="Y1185">
        <v>10.73</v>
      </c>
      <c r="Z1185" s="150" t="e">
        <f t="shared" si="210"/>
        <v>#VALUE!</v>
      </c>
      <c r="AA1185">
        <v>10.73</v>
      </c>
      <c r="AB1185" s="150" t="e">
        <f t="shared" si="211"/>
        <v>#VALUE!</v>
      </c>
      <c r="AC1185">
        <v>10.73</v>
      </c>
      <c r="AD1185" s="150" t="e">
        <f t="shared" si="212"/>
        <v>#VALUE!</v>
      </c>
      <c r="AE1185">
        <v>10.73</v>
      </c>
    </row>
    <row r="1186" spans="12:31" ht="15" x14ac:dyDescent="0.2">
      <c r="L1186" s="150" t="e">
        <f t="shared" si="203"/>
        <v>#VALUE!</v>
      </c>
      <c r="M1186">
        <v>10.74</v>
      </c>
      <c r="N1186" s="150" t="e">
        <f t="shared" si="204"/>
        <v>#VALUE!</v>
      </c>
      <c r="O1186">
        <v>10.74</v>
      </c>
      <c r="P1186" s="150" t="e">
        <f t="shared" si="205"/>
        <v>#VALUE!</v>
      </c>
      <c r="Q1186">
        <v>10.74</v>
      </c>
      <c r="R1186" s="150" t="e">
        <f t="shared" si="206"/>
        <v>#VALUE!</v>
      </c>
      <c r="S1186">
        <v>10.74</v>
      </c>
      <c r="T1186" s="150" t="e">
        <f t="shared" si="207"/>
        <v>#VALUE!</v>
      </c>
      <c r="U1186">
        <v>10.74</v>
      </c>
      <c r="V1186" s="150" t="e">
        <f t="shared" si="208"/>
        <v>#VALUE!</v>
      </c>
      <c r="W1186">
        <v>10.74</v>
      </c>
      <c r="X1186" s="153" t="e">
        <f t="shared" si="209"/>
        <v>#VALUE!</v>
      </c>
      <c r="Y1186">
        <v>10.74</v>
      </c>
      <c r="Z1186" s="150" t="e">
        <f t="shared" si="210"/>
        <v>#VALUE!</v>
      </c>
      <c r="AA1186">
        <v>10.74</v>
      </c>
      <c r="AB1186" s="150" t="e">
        <f t="shared" si="211"/>
        <v>#VALUE!</v>
      </c>
      <c r="AC1186">
        <v>10.74</v>
      </c>
      <c r="AD1186" s="150" t="e">
        <f t="shared" si="212"/>
        <v>#VALUE!</v>
      </c>
      <c r="AE1186">
        <v>10.74</v>
      </c>
    </row>
    <row r="1187" spans="12:31" ht="15" x14ac:dyDescent="0.2">
      <c r="L1187" s="150" t="e">
        <f t="shared" si="203"/>
        <v>#VALUE!</v>
      </c>
      <c r="M1187">
        <v>10.75</v>
      </c>
      <c r="N1187" s="150" t="e">
        <f t="shared" si="204"/>
        <v>#VALUE!</v>
      </c>
      <c r="O1187">
        <v>10.75</v>
      </c>
      <c r="P1187" s="150" t="e">
        <f t="shared" si="205"/>
        <v>#VALUE!</v>
      </c>
      <c r="Q1187">
        <v>10.75</v>
      </c>
      <c r="R1187" s="150" t="e">
        <f t="shared" si="206"/>
        <v>#VALUE!</v>
      </c>
      <c r="S1187">
        <v>10.75</v>
      </c>
      <c r="T1187" s="150" t="e">
        <f t="shared" si="207"/>
        <v>#VALUE!</v>
      </c>
      <c r="U1187">
        <v>10.75</v>
      </c>
      <c r="V1187" s="150" t="e">
        <f t="shared" si="208"/>
        <v>#VALUE!</v>
      </c>
      <c r="W1187">
        <v>10.75</v>
      </c>
      <c r="X1187" s="153" t="e">
        <f t="shared" si="209"/>
        <v>#VALUE!</v>
      </c>
      <c r="Y1187">
        <v>10.75</v>
      </c>
      <c r="Z1187" s="150" t="e">
        <f t="shared" si="210"/>
        <v>#VALUE!</v>
      </c>
      <c r="AA1187">
        <v>10.75</v>
      </c>
      <c r="AB1187" s="150" t="e">
        <f t="shared" si="211"/>
        <v>#VALUE!</v>
      </c>
      <c r="AC1187">
        <v>10.75</v>
      </c>
      <c r="AD1187" s="150" t="e">
        <f t="shared" si="212"/>
        <v>#VALUE!</v>
      </c>
      <c r="AE1187">
        <v>10.75</v>
      </c>
    </row>
    <row r="1188" spans="12:31" ht="15" x14ac:dyDescent="0.2">
      <c r="L1188" s="150" t="e">
        <f t="shared" si="203"/>
        <v>#VALUE!</v>
      </c>
      <c r="M1188">
        <v>10.76</v>
      </c>
      <c r="N1188" s="150" t="e">
        <f t="shared" si="204"/>
        <v>#VALUE!</v>
      </c>
      <c r="O1188">
        <v>10.76</v>
      </c>
      <c r="P1188" s="150" t="e">
        <f t="shared" si="205"/>
        <v>#VALUE!</v>
      </c>
      <c r="Q1188">
        <v>10.76</v>
      </c>
      <c r="R1188" s="150" t="e">
        <f t="shared" si="206"/>
        <v>#VALUE!</v>
      </c>
      <c r="S1188">
        <v>10.76</v>
      </c>
      <c r="T1188" s="150" t="e">
        <f t="shared" si="207"/>
        <v>#VALUE!</v>
      </c>
      <c r="U1188">
        <v>10.76</v>
      </c>
      <c r="V1188" s="150" t="e">
        <f t="shared" si="208"/>
        <v>#VALUE!</v>
      </c>
      <c r="W1188">
        <v>10.76</v>
      </c>
      <c r="X1188" s="153" t="e">
        <f t="shared" si="209"/>
        <v>#VALUE!</v>
      </c>
      <c r="Y1188">
        <v>10.76</v>
      </c>
      <c r="Z1188" s="150" t="e">
        <f t="shared" si="210"/>
        <v>#VALUE!</v>
      </c>
      <c r="AA1188">
        <v>10.76</v>
      </c>
      <c r="AB1188" s="150" t="e">
        <f t="shared" si="211"/>
        <v>#VALUE!</v>
      </c>
      <c r="AC1188">
        <v>10.76</v>
      </c>
      <c r="AD1188" s="150" t="e">
        <f t="shared" si="212"/>
        <v>#VALUE!</v>
      </c>
      <c r="AE1188">
        <v>10.76</v>
      </c>
    </row>
    <row r="1189" spans="12:31" ht="15" x14ac:dyDescent="0.2">
      <c r="L1189" s="150" t="e">
        <f t="shared" si="203"/>
        <v>#VALUE!</v>
      </c>
      <c r="M1189">
        <v>10.77</v>
      </c>
      <c r="N1189" s="150" t="e">
        <f t="shared" si="204"/>
        <v>#VALUE!</v>
      </c>
      <c r="O1189">
        <v>10.77</v>
      </c>
      <c r="P1189" s="150" t="e">
        <f t="shared" si="205"/>
        <v>#VALUE!</v>
      </c>
      <c r="Q1189">
        <v>10.77</v>
      </c>
      <c r="R1189" s="150" t="e">
        <f t="shared" si="206"/>
        <v>#VALUE!</v>
      </c>
      <c r="S1189">
        <v>10.77</v>
      </c>
      <c r="T1189" s="150" t="e">
        <f t="shared" si="207"/>
        <v>#VALUE!</v>
      </c>
      <c r="U1189">
        <v>10.77</v>
      </c>
      <c r="V1189" s="150" t="e">
        <f t="shared" si="208"/>
        <v>#VALUE!</v>
      </c>
      <c r="W1189">
        <v>10.77</v>
      </c>
      <c r="X1189" s="153" t="e">
        <f t="shared" si="209"/>
        <v>#VALUE!</v>
      </c>
      <c r="Y1189">
        <v>10.77</v>
      </c>
      <c r="Z1189" s="150" t="e">
        <f t="shared" si="210"/>
        <v>#VALUE!</v>
      </c>
      <c r="AA1189">
        <v>10.77</v>
      </c>
      <c r="AB1189" s="150" t="e">
        <f t="shared" si="211"/>
        <v>#VALUE!</v>
      </c>
      <c r="AC1189">
        <v>10.77</v>
      </c>
      <c r="AD1189" s="150" t="e">
        <f t="shared" si="212"/>
        <v>#VALUE!</v>
      </c>
      <c r="AE1189">
        <v>10.77</v>
      </c>
    </row>
    <row r="1190" spans="12:31" ht="15" x14ac:dyDescent="0.2">
      <c r="L1190" s="150" t="e">
        <f t="shared" si="203"/>
        <v>#VALUE!</v>
      </c>
      <c r="M1190">
        <v>10.78</v>
      </c>
      <c r="N1190" s="150" t="e">
        <f t="shared" si="204"/>
        <v>#VALUE!</v>
      </c>
      <c r="O1190">
        <v>10.78</v>
      </c>
      <c r="P1190" s="150" t="e">
        <f t="shared" si="205"/>
        <v>#VALUE!</v>
      </c>
      <c r="Q1190">
        <v>10.78</v>
      </c>
      <c r="R1190" s="150" t="e">
        <f t="shared" si="206"/>
        <v>#VALUE!</v>
      </c>
      <c r="S1190">
        <v>10.78</v>
      </c>
      <c r="T1190" s="150" t="e">
        <f t="shared" si="207"/>
        <v>#VALUE!</v>
      </c>
      <c r="U1190">
        <v>10.78</v>
      </c>
      <c r="V1190" s="150" t="e">
        <f t="shared" si="208"/>
        <v>#VALUE!</v>
      </c>
      <c r="W1190">
        <v>10.78</v>
      </c>
      <c r="X1190" s="153" t="e">
        <f t="shared" si="209"/>
        <v>#VALUE!</v>
      </c>
      <c r="Y1190">
        <v>10.78</v>
      </c>
      <c r="Z1190" s="150" t="e">
        <f t="shared" si="210"/>
        <v>#VALUE!</v>
      </c>
      <c r="AA1190">
        <v>10.78</v>
      </c>
      <c r="AB1190" s="150" t="e">
        <f t="shared" si="211"/>
        <v>#VALUE!</v>
      </c>
      <c r="AC1190">
        <v>10.78</v>
      </c>
      <c r="AD1190" s="150" t="e">
        <f t="shared" si="212"/>
        <v>#VALUE!</v>
      </c>
      <c r="AE1190">
        <v>10.78</v>
      </c>
    </row>
    <row r="1191" spans="12:31" ht="15" x14ac:dyDescent="0.2">
      <c r="L1191" s="150" t="e">
        <f t="shared" si="203"/>
        <v>#VALUE!</v>
      </c>
      <c r="M1191">
        <v>10.79</v>
      </c>
      <c r="N1191" s="150" t="e">
        <f t="shared" si="204"/>
        <v>#VALUE!</v>
      </c>
      <c r="O1191">
        <v>10.79</v>
      </c>
      <c r="P1191" s="150" t="e">
        <f t="shared" si="205"/>
        <v>#VALUE!</v>
      </c>
      <c r="Q1191">
        <v>10.79</v>
      </c>
      <c r="R1191" s="150" t="e">
        <f t="shared" si="206"/>
        <v>#VALUE!</v>
      </c>
      <c r="S1191">
        <v>10.79</v>
      </c>
      <c r="T1191" s="150" t="e">
        <f t="shared" si="207"/>
        <v>#VALUE!</v>
      </c>
      <c r="U1191">
        <v>10.79</v>
      </c>
      <c r="V1191" s="150" t="e">
        <f t="shared" si="208"/>
        <v>#VALUE!</v>
      </c>
      <c r="W1191">
        <v>10.79</v>
      </c>
      <c r="X1191" s="153" t="e">
        <f t="shared" si="209"/>
        <v>#VALUE!</v>
      </c>
      <c r="Y1191">
        <v>10.79</v>
      </c>
      <c r="Z1191" s="150" t="e">
        <f t="shared" si="210"/>
        <v>#VALUE!</v>
      </c>
      <c r="AA1191">
        <v>10.79</v>
      </c>
      <c r="AB1191" s="150" t="e">
        <f t="shared" si="211"/>
        <v>#VALUE!</v>
      </c>
      <c r="AC1191">
        <v>10.79</v>
      </c>
      <c r="AD1191" s="150" t="e">
        <f t="shared" si="212"/>
        <v>#VALUE!</v>
      </c>
      <c r="AE1191">
        <v>10.79</v>
      </c>
    </row>
    <row r="1192" spans="12:31" ht="15" x14ac:dyDescent="0.2">
      <c r="L1192" s="150" t="e">
        <f t="shared" si="203"/>
        <v>#VALUE!</v>
      </c>
      <c r="M1192">
        <v>10.8</v>
      </c>
      <c r="N1192" s="150" t="e">
        <f t="shared" si="204"/>
        <v>#VALUE!</v>
      </c>
      <c r="O1192">
        <v>10.8</v>
      </c>
      <c r="P1192" s="150" t="e">
        <f t="shared" si="205"/>
        <v>#VALUE!</v>
      </c>
      <c r="Q1192">
        <v>10.8</v>
      </c>
      <c r="R1192" s="150" t="e">
        <f t="shared" si="206"/>
        <v>#VALUE!</v>
      </c>
      <c r="S1192">
        <v>10.8</v>
      </c>
      <c r="T1192" s="150" t="e">
        <f t="shared" si="207"/>
        <v>#VALUE!</v>
      </c>
      <c r="U1192">
        <v>10.8</v>
      </c>
      <c r="V1192" s="150" t="e">
        <f t="shared" si="208"/>
        <v>#VALUE!</v>
      </c>
      <c r="W1192">
        <v>10.8</v>
      </c>
      <c r="X1192" s="153" t="e">
        <f t="shared" si="209"/>
        <v>#VALUE!</v>
      </c>
      <c r="Y1192">
        <v>10.8</v>
      </c>
      <c r="Z1192" s="150" t="e">
        <f t="shared" si="210"/>
        <v>#VALUE!</v>
      </c>
      <c r="AA1192">
        <v>10.8</v>
      </c>
      <c r="AB1192" s="150" t="e">
        <f t="shared" si="211"/>
        <v>#VALUE!</v>
      </c>
      <c r="AC1192">
        <v>10.8</v>
      </c>
      <c r="AD1192" s="150" t="e">
        <f t="shared" si="212"/>
        <v>#VALUE!</v>
      </c>
      <c r="AE1192">
        <v>10.8</v>
      </c>
    </row>
    <row r="1193" spans="12:31" ht="15" x14ac:dyDescent="0.2">
      <c r="L1193" s="150" t="e">
        <f t="shared" si="203"/>
        <v>#VALUE!</v>
      </c>
      <c r="M1193">
        <v>10.81</v>
      </c>
      <c r="N1193" s="150" t="e">
        <f t="shared" si="204"/>
        <v>#VALUE!</v>
      </c>
      <c r="O1193">
        <v>10.81</v>
      </c>
      <c r="P1193" s="150" t="e">
        <f t="shared" si="205"/>
        <v>#VALUE!</v>
      </c>
      <c r="Q1193">
        <v>10.81</v>
      </c>
      <c r="R1193" s="150" t="e">
        <f t="shared" si="206"/>
        <v>#VALUE!</v>
      </c>
      <c r="S1193">
        <v>10.81</v>
      </c>
      <c r="T1193" s="150" t="e">
        <f t="shared" si="207"/>
        <v>#VALUE!</v>
      </c>
      <c r="U1193">
        <v>10.81</v>
      </c>
      <c r="V1193" s="150" t="e">
        <f t="shared" si="208"/>
        <v>#VALUE!</v>
      </c>
      <c r="W1193">
        <v>10.81</v>
      </c>
      <c r="X1193" s="153" t="e">
        <f t="shared" si="209"/>
        <v>#VALUE!</v>
      </c>
      <c r="Y1193">
        <v>10.81</v>
      </c>
      <c r="Z1193" s="150" t="e">
        <f t="shared" si="210"/>
        <v>#VALUE!</v>
      </c>
      <c r="AA1193">
        <v>10.81</v>
      </c>
      <c r="AB1193" s="150" t="e">
        <f t="shared" si="211"/>
        <v>#VALUE!</v>
      </c>
      <c r="AC1193">
        <v>10.81</v>
      </c>
      <c r="AD1193" s="150" t="e">
        <f t="shared" si="212"/>
        <v>#VALUE!</v>
      </c>
      <c r="AE1193">
        <v>10.81</v>
      </c>
    </row>
    <row r="1194" spans="12:31" ht="15" x14ac:dyDescent="0.2">
      <c r="L1194" s="150" t="e">
        <f t="shared" si="203"/>
        <v>#VALUE!</v>
      </c>
      <c r="M1194">
        <v>10.82</v>
      </c>
      <c r="N1194" s="150" t="e">
        <f t="shared" si="204"/>
        <v>#VALUE!</v>
      </c>
      <c r="O1194">
        <v>10.82</v>
      </c>
      <c r="P1194" s="150" t="e">
        <f t="shared" si="205"/>
        <v>#VALUE!</v>
      </c>
      <c r="Q1194">
        <v>10.82</v>
      </c>
      <c r="R1194" s="150" t="e">
        <f t="shared" si="206"/>
        <v>#VALUE!</v>
      </c>
      <c r="S1194">
        <v>10.82</v>
      </c>
      <c r="T1194" s="150" t="e">
        <f t="shared" si="207"/>
        <v>#VALUE!</v>
      </c>
      <c r="U1194">
        <v>10.82</v>
      </c>
      <c r="V1194" s="150" t="e">
        <f t="shared" si="208"/>
        <v>#VALUE!</v>
      </c>
      <c r="W1194">
        <v>10.82</v>
      </c>
      <c r="X1194" s="153" t="e">
        <f t="shared" si="209"/>
        <v>#VALUE!</v>
      </c>
      <c r="Y1194">
        <v>10.82</v>
      </c>
      <c r="Z1194" s="150" t="e">
        <f t="shared" si="210"/>
        <v>#VALUE!</v>
      </c>
      <c r="AA1194">
        <v>10.82</v>
      </c>
      <c r="AB1194" s="150" t="e">
        <f t="shared" si="211"/>
        <v>#VALUE!</v>
      </c>
      <c r="AC1194">
        <v>10.82</v>
      </c>
      <c r="AD1194" s="150" t="e">
        <f t="shared" si="212"/>
        <v>#VALUE!</v>
      </c>
      <c r="AE1194">
        <v>10.82</v>
      </c>
    </row>
    <row r="1195" spans="12:31" ht="15" x14ac:dyDescent="0.2">
      <c r="L1195" s="150" t="e">
        <f t="shared" si="203"/>
        <v>#VALUE!</v>
      </c>
      <c r="M1195">
        <v>10.83</v>
      </c>
      <c r="N1195" s="150" t="e">
        <f t="shared" si="204"/>
        <v>#VALUE!</v>
      </c>
      <c r="O1195">
        <v>10.83</v>
      </c>
      <c r="P1195" s="150" t="e">
        <f t="shared" si="205"/>
        <v>#VALUE!</v>
      </c>
      <c r="Q1195">
        <v>10.83</v>
      </c>
      <c r="R1195" s="150" t="e">
        <f t="shared" si="206"/>
        <v>#VALUE!</v>
      </c>
      <c r="S1195">
        <v>10.83</v>
      </c>
      <c r="T1195" s="150" t="e">
        <f t="shared" si="207"/>
        <v>#VALUE!</v>
      </c>
      <c r="U1195">
        <v>10.83</v>
      </c>
      <c r="V1195" s="150" t="e">
        <f t="shared" si="208"/>
        <v>#VALUE!</v>
      </c>
      <c r="W1195">
        <v>10.83</v>
      </c>
      <c r="X1195" s="153" t="e">
        <f t="shared" si="209"/>
        <v>#VALUE!</v>
      </c>
      <c r="Y1195">
        <v>10.83</v>
      </c>
      <c r="Z1195" s="150" t="e">
        <f t="shared" si="210"/>
        <v>#VALUE!</v>
      </c>
      <c r="AA1195">
        <v>10.83</v>
      </c>
      <c r="AB1195" s="150" t="e">
        <f t="shared" si="211"/>
        <v>#VALUE!</v>
      </c>
      <c r="AC1195">
        <v>10.83</v>
      </c>
      <c r="AD1195" s="150" t="e">
        <f t="shared" si="212"/>
        <v>#VALUE!</v>
      </c>
      <c r="AE1195">
        <v>10.83</v>
      </c>
    </row>
    <row r="1196" spans="12:31" ht="15" x14ac:dyDescent="0.2">
      <c r="L1196" s="150" t="e">
        <f t="shared" si="203"/>
        <v>#VALUE!</v>
      </c>
      <c r="M1196">
        <v>10.84</v>
      </c>
      <c r="N1196" s="150" t="e">
        <f t="shared" si="204"/>
        <v>#VALUE!</v>
      </c>
      <c r="O1196">
        <v>10.84</v>
      </c>
      <c r="P1196" s="150" t="e">
        <f t="shared" si="205"/>
        <v>#VALUE!</v>
      </c>
      <c r="Q1196">
        <v>10.84</v>
      </c>
      <c r="R1196" s="150" t="e">
        <f t="shared" si="206"/>
        <v>#VALUE!</v>
      </c>
      <c r="S1196">
        <v>10.84</v>
      </c>
      <c r="T1196" s="150" t="e">
        <f t="shared" si="207"/>
        <v>#VALUE!</v>
      </c>
      <c r="U1196">
        <v>10.84</v>
      </c>
      <c r="V1196" s="150" t="e">
        <f t="shared" si="208"/>
        <v>#VALUE!</v>
      </c>
      <c r="W1196">
        <v>10.84</v>
      </c>
      <c r="X1196" s="153" t="e">
        <f t="shared" si="209"/>
        <v>#VALUE!</v>
      </c>
      <c r="Y1196">
        <v>10.84</v>
      </c>
      <c r="Z1196" s="150" t="e">
        <f t="shared" si="210"/>
        <v>#VALUE!</v>
      </c>
      <c r="AA1196">
        <v>10.84</v>
      </c>
      <c r="AB1196" s="150" t="e">
        <f t="shared" si="211"/>
        <v>#VALUE!</v>
      </c>
      <c r="AC1196">
        <v>10.84</v>
      </c>
      <c r="AD1196" s="150" t="e">
        <f t="shared" si="212"/>
        <v>#VALUE!</v>
      </c>
      <c r="AE1196">
        <v>10.84</v>
      </c>
    </row>
    <row r="1197" spans="12:31" ht="15" x14ac:dyDescent="0.2">
      <c r="L1197" s="150" t="e">
        <f t="shared" si="203"/>
        <v>#VALUE!</v>
      </c>
      <c r="M1197">
        <v>10.85</v>
      </c>
      <c r="N1197" s="150" t="e">
        <f t="shared" si="204"/>
        <v>#VALUE!</v>
      </c>
      <c r="O1197">
        <v>10.85</v>
      </c>
      <c r="P1197" s="150" t="e">
        <f t="shared" si="205"/>
        <v>#VALUE!</v>
      </c>
      <c r="Q1197">
        <v>10.85</v>
      </c>
      <c r="R1197" s="150" t="e">
        <f t="shared" si="206"/>
        <v>#VALUE!</v>
      </c>
      <c r="S1197">
        <v>10.85</v>
      </c>
      <c r="T1197" s="150" t="e">
        <f t="shared" si="207"/>
        <v>#VALUE!</v>
      </c>
      <c r="U1197">
        <v>10.85</v>
      </c>
      <c r="V1197" s="150" t="e">
        <f t="shared" si="208"/>
        <v>#VALUE!</v>
      </c>
      <c r="W1197">
        <v>10.85</v>
      </c>
      <c r="X1197" s="153" t="e">
        <f t="shared" si="209"/>
        <v>#VALUE!</v>
      </c>
      <c r="Y1197">
        <v>10.85</v>
      </c>
      <c r="Z1197" s="150" t="e">
        <f t="shared" si="210"/>
        <v>#VALUE!</v>
      </c>
      <c r="AA1197">
        <v>10.85</v>
      </c>
      <c r="AB1197" s="150" t="e">
        <f t="shared" si="211"/>
        <v>#VALUE!</v>
      </c>
      <c r="AC1197">
        <v>10.85</v>
      </c>
      <c r="AD1197" s="150" t="e">
        <f t="shared" si="212"/>
        <v>#VALUE!</v>
      </c>
      <c r="AE1197">
        <v>10.85</v>
      </c>
    </row>
    <row r="1198" spans="12:31" ht="15" x14ac:dyDescent="0.2">
      <c r="L1198" s="150" t="e">
        <f t="shared" si="203"/>
        <v>#VALUE!</v>
      </c>
      <c r="M1198">
        <v>10.86</v>
      </c>
      <c r="N1198" s="150" t="e">
        <f t="shared" si="204"/>
        <v>#VALUE!</v>
      </c>
      <c r="O1198">
        <v>10.86</v>
      </c>
      <c r="P1198" s="150" t="e">
        <f t="shared" si="205"/>
        <v>#VALUE!</v>
      </c>
      <c r="Q1198">
        <v>10.86</v>
      </c>
      <c r="R1198" s="150" t="e">
        <f t="shared" si="206"/>
        <v>#VALUE!</v>
      </c>
      <c r="S1198">
        <v>10.86</v>
      </c>
      <c r="T1198" s="150" t="e">
        <f t="shared" si="207"/>
        <v>#VALUE!</v>
      </c>
      <c r="U1198">
        <v>10.86</v>
      </c>
      <c r="V1198" s="150" t="e">
        <f t="shared" si="208"/>
        <v>#VALUE!</v>
      </c>
      <c r="W1198">
        <v>10.86</v>
      </c>
      <c r="X1198" s="153" t="e">
        <f t="shared" si="209"/>
        <v>#VALUE!</v>
      </c>
      <c r="Y1198">
        <v>10.86</v>
      </c>
      <c r="Z1198" s="150" t="e">
        <f t="shared" si="210"/>
        <v>#VALUE!</v>
      </c>
      <c r="AA1198">
        <v>10.86</v>
      </c>
      <c r="AB1198" s="150" t="e">
        <f t="shared" si="211"/>
        <v>#VALUE!</v>
      </c>
      <c r="AC1198">
        <v>10.86</v>
      </c>
      <c r="AD1198" s="150" t="e">
        <f t="shared" si="212"/>
        <v>#VALUE!</v>
      </c>
      <c r="AE1198">
        <v>10.86</v>
      </c>
    </row>
    <row r="1199" spans="12:31" ht="15" x14ac:dyDescent="0.2">
      <c r="L1199" s="150" t="e">
        <f t="shared" si="203"/>
        <v>#VALUE!</v>
      </c>
      <c r="M1199">
        <v>10.87</v>
      </c>
      <c r="N1199" s="150" t="e">
        <f t="shared" si="204"/>
        <v>#VALUE!</v>
      </c>
      <c r="O1199">
        <v>10.87</v>
      </c>
      <c r="P1199" s="150" t="e">
        <f t="shared" si="205"/>
        <v>#VALUE!</v>
      </c>
      <c r="Q1199">
        <v>10.87</v>
      </c>
      <c r="R1199" s="150" t="e">
        <f t="shared" si="206"/>
        <v>#VALUE!</v>
      </c>
      <c r="S1199">
        <v>10.87</v>
      </c>
      <c r="T1199" s="150" t="e">
        <f t="shared" si="207"/>
        <v>#VALUE!</v>
      </c>
      <c r="U1199">
        <v>10.87</v>
      </c>
      <c r="V1199" s="150" t="e">
        <f t="shared" si="208"/>
        <v>#VALUE!</v>
      </c>
      <c r="W1199">
        <v>10.87</v>
      </c>
      <c r="X1199" s="153" t="e">
        <f t="shared" si="209"/>
        <v>#VALUE!</v>
      </c>
      <c r="Y1199">
        <v>10.87</v>
      </c>
      <c r="Z1199" s="150" t="e">
        <f t="shared" si="210"/>
        <v>#VALUE!</v>
      </c>
      <c r="AA1199">
        <v>10.87</v>
      </c>
      <c r="AB1199" s="150" t="e">
        <f t="shared" si="211"/>
        <v>#VALUE!</v>
      </c>
      <c r="AC1199">
        <v>10.87</v>
      </c>
      <c r="AD1199" s="150" t="e">
        <f t="shared" si="212"/>
        <v>#VALUE!</v>
      </c>
      <c r="AE1199">
        <v>10.87</v>
      </c>
    </row>
    <row r="1200" spans="12:31" ht="15" x14ac:dyDescent="0.2">
      <c r="L1200" s="150" t="e">
        <f t="shared" si="203"/>
        <v>#VALUE!</v>
      </c>
      <c r="M1200">
        <v>10.88</v>
      </c>
      <c r="N1200" s="150" t="e">
        <f t="shared" si="204"/>
        <v>#VALUE!</v>
      </c>
      <c r="O1200">
        <v>10.88</v>
      </c>
      <c r="P1200" s="150" t="e">
        <f t="shared" si="205"/>
        <v>#VALUE!</v>
      </c>
      <c r="Q1200">
        <v>10.88</v>
      </c>
      <c r="R1200" s="150" t="e">
        <f t="shared" si="206"/>
        <v>#VALUE!</v>
      </c>
      <c r="S1200">
        <v>10.88</v>
      </c>
      <c r="T1200" s="150" t="e">
        <f t="shared" si="207"/>
        <v>#VALUE!</v>
      </c>
      <c r="U1200">
        <v>10.88</v>
      </c>
      <c r="V1200" s="150" t="e">
        <f t="shared" si="208"/>
        <v>#VALUE!</v>
      </c>
      <c r="W1200">
        <v>10.88</v>
      </c>
      <c r="X1200" s="153" t="e">
        <f t="shared" si="209"/>
        <v>#VALUE!</v>
      </c>
      <c r="Y1200">
        <v>10.88</v>
      </c>
      <c r="Z1200" s="150" t="e">
        <f t="shared" si="210"/>
        <v>#VALUE!</v>
      </c>
      <c r="AA1200">
        <v>10.88</v>
      </c>
      <c r="AB1200" s="150" t="e">
        <f t="shared" si="211"/>
        <v>#VALUE!</v>
      </c>
      <c r="AC1200">
        <v>10.88</v>
      </c>
      <c r="AD1200" s="150" t="e">
        <f t="shared" si="212"/>
        <v>#VALUE!</v>
      </c>
      <c r="AE1200">
        <v>10.88</v>
      </c>
    </row>
    <row r="1201" spans="12:31" ht="15" x14ac:dyDescent="0.2">
      <c r="L1201" s="150" t="e">
        <f t="shared" ref="L1201:L1264" si="213">((1.486/$D$33)*((((PI()*($D$46/12)^2)/4)-((($D$46/12)/2)^2*((2*ACOS(((($D$46/12)/2)-(($D$46/12)-(M1201/12)))/(($D$46/12)/2)))-SIN(2*ACOS(((($D$46/12)/2)-(($D$46/12)-(M1201/12)))/(($D$46/12)/2))))/2))/((PI()*($D$46/12))-((2*ACOS(((($D$46/12)/2)-(($D$46/12)-(M1201/12)))/(($D$46/12)/2)))*(($D$46/12)/2))))^(2/3)*$H$17^0.5)*(((PI()*($D$46/12)^2)/4)-((($D$46/12)/2)^2*((2*ACOS(((($D$46/12)/2)-(($D$46/12)-(M1201/12)))/(($D$46/12)/2)))-SIN(2*ACOS(((($D$46/12)/2)-(($D$46/12)-(M1201/12)))/(($D$46/12)/2))))/2))</f>
        <v>#VALUE!</v>
      </c>
      <c r="M1201">
        <v>10.89</v>
      </c>
      <c r="N1201" s="150" t="e">
        <f t="shared" ref="N1201:N1264" si="214">((1.486/$D$34)*((((PI()*($D$47/12)^2)/4)-((($D$47/12)/2)^2*((2*ACOS(((($D$47/12)/2)-(($D$47/12)-(O1201/12)))/(($D$47/12)/2)))-SIN(2*ACOS(((($D$47/12)/2)-(($D$47/12)-(O1201/12)))/(($D$47/12)/2))))/2))/((PI()*($D$47/12))-((2*ACOS(((($D$47/12)/2)-(($D$47/12)-(O1201/12)))/(($D$47/12)/2)))*(($D$47/12)/2))))^(2/3)*$H$18^0.5)*(((PI()*($D$47/12)^2)/4)-((($D$47/12)/2)^2*((2*ACOS(((($D$47/12)/2)-(($D$47/12)-(O1201/12)))/(($D$47/12)/2)))-SIN(2*ACOS(((($D$47/12)/2)-(($D$47/12)-(O1201/12)))/(($D$47/12)/2))))/2))</f>
        <v>#VALUE!</v>
      </c>
      <c r="O1201">
        <v>10.89</v>
      </c>
      <c r="P1201" s="150" t="e">
        <f t="shared" ref="P1201:P1264" si="215">((1.486/$D$35)*((((PI()*($D$48/12)^2)/4)-((($D$48/12)/2)^2*((2*ACOS(((($D$48/12)/2)-(($D$48/12)-(Q1201/12)))/(($D$48/12)/2)))-SIN(2*ACOS(((($D$48/12)/2)-(($D$48/12)-(Q1201/12)))/(($D$48/12)/2))))/2))/((PI()*($D$48/12))-((2*ACOS(((($D$48/12)/2)-(($D$48/12)-(Q1201/12)))/(($D$48/12)/2)))*(($D$48/12)/2))))^(2/3)*$H$19^0.5)*(((PI()*($D$48/12)^2)/4)-((($D$48/12)/2)^2*((2*ACOS(((($D$48/12)/2)-(($D$48/12)-(Q1201/12)))/(($D$48/12)/2)))-SIN(2*ACOS(((($D$48/12)/2)-(($D$48/12)-(Q1201/12)))/(($D$48/12)/2))))/2))</f>
        <v>#VALUE!</v>
      </c>
      <c r="Q1201">
        <v>10.89</v>
      </c>
      <c r="R1201" s="150" t="e">
        <f t="shared" ref="R1201:R1264" si="216">((1.486/$D$36)*((((PI()*($D$49/12)^2)/4)-((($D$49/12)/2)^2*((2*ACOS(((($D$49/12)/2)-(($D$49/12)-(S1201/12)))/(($D$49/12)/2)))-SIN(2*ACOS(((($D$49/12)/2)-(($D$49/12)-(S1201/12)))/(($D$49/12)/2))))/2))/((PI()*($D$49/12))-((2*ACOS(((($D$49/12)/2)-(($D$49/12)-(S1201/12)))/(($D$49/12)/2)))*(($D$49/12)/2))))^(2/3)*$H$20^0.5)*(((PI()*($D$49/12)^2)/4)-((($D$49/12)/2)^2*((2*ACOS(((($D$49/12)/2)-(($D$49/12)-(S1201/12)))/(($D$49/12)/2)))-SIN(2*ACOS(((($D$49/12)/2)-(($D$49/12)-(S1201/12)))/(($D$49/12)/2))))/2))</f>
        <v>#VALUE!</v>
      </c>
      <c r="S1201">
        <v>10.89</v>
      </c>
      <c r="T1201" s="150" t="e">
        <f t="shared" ref="T1201:T1264" si="217">((1.486/$D$37)*((((PI()*($D$50/12)^2)/4)-((($D$50/12)/2)^2*((2*ACOS(((($D$50/12)/2)-(($D$50/12)-(U1201/12)))/(($D$50/12)/2)))-SIN(2*ACOS(((($D$50/12)/2)-(($D$50/12)-(U1201/12)))/(($D$50/12)/2))))/2))/((PI()*($D$50/12))-((2*ACOS(((($D$50/12)/2)-(($D$50/12)-(U1201/12)))/(($D$50/12)/2)))*(($D$50/12)/2))))^(2/3)*$H$21^0.5)*(((PI()*($D$50/12)^2)/4)-((($D$50/12)/2)^2*((2*ACOS(((($D$50/12)/2)-(($D$50/12)-(U1201/12)))/(($D$50/12)/2)))-SIN(2*ACOS(((($D$50/12)/2)-(($D$50/12)-(U1201/12)))/(($D$50/12)/2))))/2))</f>
        <v>#VALUE!</v>
      </c>
      <c r="U1201">
        <v>10.89</v>
      </c>
      <c r="V1201" s="150" t="e">
        <f t="shared" ref="V1201:V1264" si="218">((1.486/$D$38)*((((PI()*($D$51/12)^2)/4)-((($D$51/12)/2)^2*((2*ACOS(((($D$51/12)/2)-(($D$51/12)-(W1201/12)))/(($D$51/12)/2)))-SIN(2*ACOS(((($D$51/12)/2)-(($D$51/12)-(W1201/12)))/(($D$51/12)/2))))/2))/((PI()*($D$51/12))-((2*ACOS(((($D$51/12)/2)-(($D$51/12)-(W1201/12)))/(($D$51/12)/2)))*(($D$51/12)/2))))^(2/3)*$H$22^0.5)*(((PI()*($D$51/12)^2)/4)-((($D$51/12)/2)^2*((2*ACOS(((($D$51/12)/2)-(($D$51/12)-(W1201/12)))/(($D$51/12)/2)))-SIN(2*ACOS(((($D$51/12)/2)-(($D$51/12)-(W1201/12)))/(($D$51/12)/2))))/2))</f>
        <v>#VALUE!</v>
      </c>
      <c r="W1201">
        <v>10.89</v>
      </c>
      <c r="X1201" s="153" t="e">
        <f t="shared" ref="X1201:X1264" si="219">((1.486/$D$39)*((((PI()*($D$52/12)^2)/4)-((($D$52/12)/2)^2*((2*ACOS(((($D$52/12)/2)-(($D$52/12)-(Y1201/12)))/(($D$52/12)/2)))-SIN(2*ACOS(((($D$52/12)/2)-(($D$52/12)-(Y1201/12)))/(($D$52/12)/2))))/2))/((PI()*($D$52/12))-((2*ACOS(((($D$52/12)/2)-(($D$52/12)-(Y1201/12)))/(($D$52/12)/2)))*(($D$52/12)/2))))^(2/3)*$H$23^0.5)*(((PI()*($D$52/12)^2)/4)-((($D$52/12)/2)^2*((2*ACOS(((($D$52/12)/2)-(($D$52/12)-(Y1201/12)))/(($D$52/12)/2)))-SIN(2*ACOS(((($D$52/12)/2)-(($D$52/12)-(Y1201/12)))/(($D$52/12)/2))))/2))</f>
        <v>#VALUE!</v>
      </c>
      <c r="Y1201">
        <v>10.89</v>
      </c>
      <c r="Z1201" s="150" t="e">
        <f t="shared" ref="Z1201:Z1264" si="220">((1.486/$D$40)*((((PI()*($D$53/12)^2)/4)-((($D$53/12)/2)^2*((2*ACOS(((($D$53/12)/2)-(($D$53/12)-(AA1201/12)))/(($D$53/12)/2)))-SIN(2*ACOS(((($D$53/12)/2)-(($D$53/12)-(AA1201/12)))/(($D$53/12)/2))))/2))/((PI()*($D$53/12))-((2*ACOS(((($D$53/12)/2)-(($D$53/12)-(AA1201/12)))/(($D$53/12)/2)))*(($D$53/12)/2))))^(2/3)*$H$24^0.5)*(((PI()*($D$53/12)^2)/4)-((($D$53/12)/2)^2*((2*ACOS(((($D$53/12)/2)-(($D$53/12)-(AA1201/12)))/(($D$53/12)/2)))-SIN(2*ACOS(((($D$53/12)/2)-(($D$53/12)-(AA1201/12)))/(($D$53/12)/2))))/2))</f>
        <v>#VALUE!</v>
      </c>
      <c r="AA1201">
        <v>10.89</v>
      </c>
      <c r="AB1201" s="150" t="e">
        <f t="shared" ref="AB1201:AB1264" si="221">((1.486/$D$41)*((((PI()*($D$54/12)^2)/4)-((($D$54/12)/2)^2*((2*ACOS(((($D$54/12)/2)-(($D$54/12)-(AC1201/12)))/(($D$54/12)/2)))-SIN(2*ACOS(((($D$54/12)/2)-(($D$54/12)-(AC1201/12)))/(($D$54/12)/2))))/2))/((PI()*($D$54/12))-((2*ACOS(((($D$54/12)/2)-(($D$54/12)-(AC1201/12)))/(($D$54/12)/2)))*(($D$54/12)/2))))^(2/3)*$H$25^0.5)*(((PI()*($D$54/12)^2)/4)-((($D$54/12)/2)^2*((2*ACOS(((($D$54/12)/2)-(($D$54/12)-(AC1201/12)))/(($D$54/12)/2)))-SIN(2*ACOS(((($D$54/12)/2)-(($D$54/12)-(AC1201/12)))/(($D$54/12)/2))))/2))</f>
        <v>#VALUE!</v>
      </c>
      <c r="AC1201">
        <v>10.89</v>
      </c>
      <c r="AD1201" s="150" t="e">
        <f t="shared" ref="AD1201:AD1264" si="222">((1.486/$D$42)*((((PI()*($D$55/12)^2)/4)-((($D$55/12)/2)^2*((2*ACOS(((($D$55/12)/2)-(($D$55/12)-(AE1201/12)))/(($D$55/12)/2)))-SIN(2*ACOS(((($D$55/12)/2)-(($D$55/12)-(AE1201/12)))/(($D$55/12)/2))))/2))/((PI()*($D$55/12))-((2*ACOS(((($D$55/12)/2)-(($D$55/12)-(AE1201/12)))/(($D$55/12)/2)))*(($D$55/12)/2))))^(2/3)*$H$26^0.5)*(((PI()*($D$55/12)^2)/4)-((($D$55/12)/2)^2*((2*ACOS(((($D$55/12)/2)-(($D$55/12)-(AE1201/12)))/(($D$55/12)/2)))-SIN(2*ACOS(((($D$55/12)/2)-(($D$55/12)-(AE1201/12)))/(($D$55/12)/2))))/2))</f>
        <v>#VALUE!</v>
      </c>
      <c r="AE1201">
        <v>10.89</v>
      </c>
    </row>
    <row r="1202" spans="12:31" ht="15" x14ac:dyDescent="0.2">
      <c r="L1202" s="150" t="e">
        <f t="shared" si="213"/>
        <v>#VALUE!</v>
      </c>
      <c r="M1202">
        <v>10.9</v>
      </c>
      <c r="N1202" s="150" t="e">
        <f t="shared" si="214"/>
        <v>#VALUE!</v>
      </c>
      <c r="O1202">
        <v>10.9</v>
      </c>
      <c r="P1202" s="150" t="e">
        <f t="shared" si="215"/>
        <v>#VALUE!</v>
      </c>
      <c r="Q1202">
        <v>10.9</v>
      </c>
      <c r="R1202" s="150" t="e">
        <f t="shared" si="216"/>
        <v>#VALUE!</v>
      </c>
      <c r="S1202">
        <v>10.9</v>
      </c>
      <c r="T1202" s="150" t="e">
        <f t="shared" si="217"/>
        <v>#VALUE!</v>
      </c>
      <c r="U1202">
        <v>10.9</v>
      </c>
      <c r="V1202" s="150" t="e">
        <f t="shared" si="218"/>
        <v>#VALUE!</v>
      </c>
      <c r="W1202">
        <v>10.9</v>
      </c>
      <c r="X1202" s="153" t="e">
        <f t="shared" si="219"/>
        <v>#VALUE!</v>
      </c>
      <c r="Y1202">
        <v>10.9</v>
      </c>
      <c r="Z1202" s="150" t="e">
        <f t="shared" si="220"/>
        <v>#VALUE!</v>
      </c>
      <c r="AA1202">
        <v>10.9</v>
      </c>
      <c r="AB1202" s="150" t="e">
        <f t="shared" si="221"/>
        <v>#VALUE!</v>
      </c>
      <c r="AC1202">
        <v>10.9</v>
      </c>
      <c r="AD1202" s="150" t="e">
        <f t="shared" si="222"/>
        <v>#VALUE!</v>
      </c>
      <c r="AE1202">
        <v>10.9</v>
      </c>
    </row>
    <row r="1203" spans="12:31" ht="15" x14ac:dyDescent="0.2">
      <c r="L1203" s="150" t="e">
        <f t="shared" si="213"/>
        <v>#VALUE!</v>
      </c>
      <c r="M1203">
        <v>10.91</v>
      </c>
      <c r="N1203" s="150" t="e">
        <f t="shared" si="214"/>
        <v>#VALUE!</v>
      </c>
      <c r="O1203">
        <v>10.91</v>
      </c>
      <c r="P1203" s="150" t="e">
        <f t="shared" si="215"/>
        <v>#VALUE!</v>
      </c>
      <c r="Q1203">
        <v>10.91</v>
      </c>
      <c r="R1203" s="150" t="e">
        <f t="shared" si="216"/>
        <v>#VALUE!</v>
      </c>
      <c r="S1203">
        <v>10.91</v>
      </c>
      <c r="T1203" s="150" t="e">
        <f t="shared" si="217"/>
        <v>#VALUE!</v>
      </c>
      <c r="U1203">
        <v>10.91</v>
      </c>
      <c r="V1203" s="150" t="e">
        <f t="shared" si="218"/>
        <v>#VALUE!</v>
      </c>
      <c r="W1203">
        <v>10.91</v>
      </c>
      <c r="X1203" s="153" t="e">
        <f t="shared" si="219"/>
        <v>#VALUE!</v>
      </c>
      <c r="Y1203">
        <v>10.91</v>
      </c>
      <c r="Z1203" s="150" t="e">
        <f t="shared" si="220"/>
        <v>#VALUE!</v>
      </c>
      <c r="AA1203">
        <v>10.91</v>
      </c>
      <c r="AB1203" s="150" t="e">
        <f t="shared" si="221"/>
        <v>#VALUE!</v>
      </c>
      <c r="AC1203">
        <v>10.91</v>
      </c>
      <c r="AD1203" s="150" t="e">
        <f t="shared" si="222"/>
        <v>#VALUE!</v>
      </c>
      <c r="AE1203">
        <v>10.91</v>
      </c>
    </row>
    <row r="1204" spans="12:31" ht="15" x14ac:dyDescent="0.2">
      <c r="L1204" s="150" t="e">
        <f t="shared" si="213"/>
        <v>#VALUE!</v>
      </c>
      <c r="M1204">
        <v>10.92</v>
      </c>
      <c r="N1204" s="150" t="e">
        <f t="shared" si="214"/>
        <v>#VALUE!</v>
      </c>
      <c r="O1204">
        <v>10.92</v>
      </c>
      <c r="P1204" s="150" t="e">
        <f t="shared" si="215"/>
        <v>#VALUE!</v>
      </c>
      <c r="Q1204">
        <v>10.92</v>
      </c>
      <c r="R1204" s="150" t="e">
        <f t="shared" si="216"/>
        <v>#VALUE!</v>
      </c>
      <c r="S1204">
        <v>10.92</v>
      </c>
      <c r="T1204" s="150" t="e">
        <f t="shared" si="217"/>
        <v>#VALUE!</v>
      </c>
      <c r="U1204">
        <v>10.92</v>
      </c>
      <c r="V1204" s="150" t="e">
        <f t="shared" si="218"/>
        <v>#VALUE!</v>
      </c>
      <c r="W1204">
        <v>10.92</v>
      </c>
      <c r="X1204" s="153" t="e">
        <f t="shared" si="219"/>
        <v>#VALUE!</v>
      </c>
      <c r="Y1204">
        <v>10.92</v>
      </c>
      <c r="Z1204" s="150" t="e">
        <f t="shared" si="220"/>
        <v>#VALUE!</v>
      </c>
      <c r="AA1204">
        <v>10.92</v>
      </c>
      <c r="AB1204" s="150" t="e">
        <f t="shared" si="221"/>
        <v>#VALUE!</v>
      </c>
      <c r="AC1204">
        <v>10.92</v>
      </c>
      <c r="AD1204" s="150" t="e">
        <f t="shared" si="222"/>
        <v>#VALUE!</v>
      </c>
      <c r="AE1204">
        <v>10.92</v>
      </c>
    </row>
    <row r="1205" spans="12:31" ht="15" x14ac:dyDescent="0.2">
      <c r="L1205" s="150" t="e">
        <f t="shared" si="213"/>
        <v>#VALUE!</v>
      </c>
      <c r="M1205">
        <v>10.93</v>
      </c>
      <c r="N1205" s="150" t="e">
        <f t="shared" si="214"/>
        <v>#VALUE!</v>
      </c>
      <c r="O1205">
        <v>10.93</v>
      </c>
      <c r="P1205" s="150" t="e">
        <f t="shared" si="215"/>
        <v>#VALUE!</v>
      </c>
      <c r="Q1205">
        <v>10.93</v>
      </c>
      <c r="R1205" s="150" t="e">
        <f t="shared" si="216"/>
        <v>#VALUE!</v>
      </c>
      <c r="S1205">
        <v>10.93</v>
      </c>
      <c r="T1205" s="150" t="e">
        <f t="shared" si="217"/>
        <v>#VALUE!</v>
      </c>
      <c r="U1205">
        <v>10.93</v>
      </c>
      <c r="V1205" s="150" t="e">
        <f t="shared" si="218"/>
        <v>#VALUE!</v>
      </c>
      <c r="W1205">
        <v>10.93</v>
      </c>
      <c r="X1205" s="153" t="e">
        <f t="shared" si="219"/>
        <v>#VALUE!</v>
      </c>
      <c r="Y1205">
        <v>10.93</v>
      </c>
      <c r="Z1205" s="150" t="e">
        <f t="shared" si="220"/>
        <v>#VALUE!</v>
      </c>
      <c r="AA1205">
        <v>10.93</v>
      </c>
      <c r="AB1205" s="150" t="e">
        <f t="shared" si="221"/>
        <v>#VALUE!</v>
      </c>
      <c r="AC1205">
        <v>10.93</v>
      </c>
      <c r="AD1205" s="150" t="e">
        <f t="shared" si="222"/>
        <v>#VALUE!</v>
      </c>
      <c r="AE1205">
        <v>10.93</v>
      </c>
    </row>
    <row r="1206" spans="12:31" ht="15" x14ac:dyDescent="0.2">
      <c r="L1206" s="150" t="e">
        <f t="shared" si="213"/>
        <v>#VALUE!</v>
      </c>
      <c r="M1206">
        <v>10.94</v>
      </c>
      <c r="N1206" s="150" t="e">
        <f t="shared" si="214"/>
        <v>#VALUE!</v>
      </c>
      <c r="O1206">
        <v>10.94</v>
      </c>
      <c r="P1206" s="150" t="e">
        <f t="shared" si="215"/>
        <v>#VALUE!</v>
      </c>
      <c r="Q1206">
        <v>10.94</v>
      </c>
      <c r="R1206" s="150" t="e">
        <f t="shared" si="216"/>
        <v>#VALUE!</v>
      </c>
      <c r="S1206">
        <v>10.94</v>
      </c>
      <c r="T1206" s="150" t="e">
        <f t="shared" si="217"/>
        <v>#VALUE!</v>
      </c>
      <c r="U1206">
        <v>10.94</v>
      </c>
      <c r="V1206" s="150" t="e">
        <f t="shared" si="218"/>
        <v>#VALUE!</v>
      </c>
      <c r="W1206">
        <v>10.94</v>
      </c>
      <c r="X1206" s="153" t="e">
        <f t="shared" si="219"/>
        <v>#VALUE!</v>
      </c>
      <c r="Y1206">
        <v>10.94</v>
      </c>
      <c r="Z1206" s="150" t="e">
        <f t="shared" si="220"/>
        <v>#VALUE!</v>
      </c>
      <c r="AA1206">
        <v>10.94</v>
      </c>
      <c r="AB1206" s="150" t="e">
        <f t="shared" si="221"/>
        <v>#VALUE!</v>
      </c>
      <c r="AC1206">
        <v>10.94</v>
      </c>
      <c r="AD1206" s="150" t="e">
        <f t="shared" si="222"/>
        <v>#VALUE!</v>
      </c>
      <c r="AE1206">
        <v>10.94</v>
      </c>
    </row>
    <row r="1207" spans="12:31" ht="15" x14ac:dyDescent="0.2">
      <c r="L1207" s="150" t="e">
        <f t="shared" si="213"/>
        <v>#VALUE!</v>
      </c>
      <c r="M1207">
        <v>10.95</v>
      </c>
      <c r="N1207" s="150" t="e">
        <f t="shared" si="214"/>
        <v>#VALUE!</v>
      </c>
      <c r="O1207">
        <v>10.95</v>
      </c>
      <c r="P1207" s="150" t="e">
        <f t="shared" si="215"/>
        <v>#VALUE!</v>
      </c>
      <c r="Q1207">
        <v>10.95</v>
      </c>
      <c r="R1207" s="150" t="e">
        <f t="shared" si="216"/>
        <v>#VALUE!</v>
      </c>
      <c r="S1207">
        <v>10.95</v>
      </c>
      <c r="T1207" s="150" t="e">
        <f t="shared" si="217"/>
        <v>#VALUE!</v>
      </c>
      <c r="U1207">
        <v>10.95</v>
      </c>
      <c r="V1207" s="150" t="e">
        <f t="shared" si="218"/>
        <v>#VALUE!</v>
      </c>
      <c r="W1207">
        <v>10.95</v>
      </c>
      <c r="X1207" s="153" t="e">
        <f t="shared" si="219"/>
        <v>#VALUE!</v>
      </c>
      <c r="Y1207">
        <v>10.95</v>
      </c>
      <c r="Z1207" s="150" t="e">
        <f t="shared" si="220"/>
        <v>#VALUE!</v>
      </c>
      <c r="AA1207">
        <v>10.95</v>
      </c>
      <c r="AB1207" s="150" t="e">
        <f t="shared" si="221"/>
        <v>#VALUE!</v>
      </c>
      <c r="AC1207">
        <v>10.95</v>
      </c>
      <c r="AD1207" s="150" t="e">
        <f t="shared" si="222"/>
        <v>#VALUE!</v>
      </c>
      <c r="AE1207">
        <v>10.95</v>
      </c>
    </row>
    <row r="1208" spans="12:31" ht="15" x14ac:dyDescent="0.2">
      <c r="L1208" s="150" t="e">
        <f t="shared" si="213"/>
        <v>#VALUE!</v>
      </c>
      <c r="M1208">
        <v>10.96</v>
      </c>
      <c r="N1208" s="150" t="e">
        <f t="shared" si="214"/>
        <v>#VALUE!</v>
      </c>
      <c r="O1208">
        <v>10.96</v>
      </c>
      <c r="P1208" s="150" t="e">
        <f t="shared" si="215"/>
        <v>#VALUE!</v>
      </c>
      <c r="Q1208">
        <v>10.96</v>
      </c>
      <c r="R1208" s="150" t="e">
        <f t="shared" si="216"/>
        <v>#VALUE!</v>
      </c>
      <c r="S1208">
        <v>10.96</v>
      </c>
      <c r="T1208" s="150" t="e">
        <f t="shared" si="217"/>
        <v>#VALUE!</v>
      </c>
      <c r="U1208">
        <v>10.96</v>
      </c>
      <c r="V1208" s="150" t="e">
        <f t="shared" si="218"/>
        <v>#VALUE!</v>
      </c>
      <c r="W1208">
        <v>10.96</v>
      </c>
      <c r="X1208" s="153" t="e">
        <f t="shared" si="219"/>
        <v>#VALUE!</v>
      </c>
      <c r="Y1208">
        <v>10.96</v>
      </c>
      <c r="Z1208" s="150" t="e">
        <f t="shared" si="220"/>
        <v>#VALUE!</v>
      </c>
      <c r="AA1208">
        <v>10.96</v>
      </c>
      <c r="AB1208" s="150" t="e">
        <f t="shared" si="221"/>
        <v>#VALUE!</v>
      </c>
      <c r="AC1208">
        <v>10.96</v>
      </c>
      <c r="AD1208" s="150" t="e">
        <f t="shared" si="222"/>
        <v>#VALUE!</v>
      </c>
      <c r="AE1208">
        <v>10.96</v>
      </c>
    </row>
    <row r="1209" spans="12:31" ht="15" x14ac:dyDescent="0.2">
      <c r="L1209" s="150" t="e">
        <f t="shared" si="213"/>
        <v>#VALUE!</v>
      </c>
      <c r="M1209">
        <v>10.97</v>
      </c>
      <c r="N1209" s="150" t="e">
        <f t="shared" si="214"/>
        <v>#VALUE!</v>
      </c>
      <c r="O1209">
        <v>10.97</v>
      </c>
      <c r="P1209" s="150" t="e">
        <f t="shared" si="215"/>
        <v>#VALUE!</v>
      </c>
      <c r="Q1209">
        <v>10.97</v>
      </c>
      <c r="R1209" s="150" t="e">
        <f t="shared" si="216"/>
        <v>#VALUE!</v>
      </c>
      <c r="S1209">
        <v>10.97</v>
      </c>
      <c r="T1209" s="150" t="e">
        <f t="shared" si="217"/>
        <v>#VALUE!</v>
      </c>
      <c r="U1209">
        <v>10.97</v>
      </c>
      <c r="V1209" s="150" t="e">
        <f t="shared" si="218"/>
        <v>#VALUE!</v>
      </c>
      <c r="W1209">
        <v>10.97</v>
      </c>
      <c r="X1209" s="153" t="e">
        <f t="shared" si="219"/>
        <v>#VALUE!</v>
      </c>
      <c r="Y1209">
        <v>10.97</v>
      </c>
      <c r="Z1209" s="150" t="e">
        <f t="shared" si="220"/>
        <v>#VALUE!</v>
      </c>
      <c r="AA1209">
        <v>10.97</v>
      </c>
      <c r="AB1209" s="150" t="e">
        <f t="shared" si="221"/>
        <v>#VALUE!</v>
      </c>
      <c r="AC1209">
        <v>10.97</v>
      </c>
      <c r="AD1209" s="150" t="e">
        <f t="shared" si="222"/>
        <v>#VALUE!</v>
      </c>
      <c r="AE1209">
        <v>10.97</v>
      </c>
    </row>
    <row r="1210" spans="12:31" ht="15" x14ac:dyDescent="0.2">
      <c r="L1210" s="150" t="e">
        <f t="shared" si="213"/>
        <v>#VALUE!</v>
      </c>
      <c r="M1210">
        <v>10.98</v>
      </c>
      <c r="N1210" s="150" t="e">
        <f t="shared" si="214"/>
        <v>#VALUE!</v>
      </c>
      <c r="O1210">
        <v>10.98</v>
      </c>
      <c r="P1210" s="150" t="e">
        <f t="shared" si="215"/>
        <v>#VALUE!</v>
      </c>
      <c r="Q1210">
        <v>10.98</v>
      </c>
      <c r="R1210" s="150" t="e">
        <f t="shared" si="216"/>
        <v>#VALUE!</v>
      </c>
      <c r="S1210">
        <v>10.98</v>
      </c>
      <c r="T1210" s="150" t="e">
        <f t="shared" si="217"/>
        <v>#VALUE!</v>
      </c>
      <c r="U1210">
        <v>10.98</v>
      </c>
      <c r="V1210" s="150" t="e">
        <f t="shared" si="218"/>
        <v>#VALUE!</v>
      </c>
      <c r="W1210">
        <v>10.98</v>
      </c>
      <c r="X1210" s="153" t="e">
        <f t="shared" si="219"/>
        <v>#VALUE!</v>
      </c>
      <c r="Y1210">
        <v>10.98</v>
      </c>
      <c r="Z1210" s="150" t="e">
        <f t="shared" si="220"/>
        <v>#VALUE!</v>
      </c>
      <c r="AA1210">
        <v>10.98</v>
      </c>
      <c r="AB1210" s="150" t="e">
        <f t="shared" si="221"/>
        <v>#VALUE!</v>
      </c>
      <c r="AC1210">
        <v>10.98</v>
      </c>
      <c r="AD1210" s="150" t="e">
        <f t="shared" si="222"/>
        <v>#VALUE!</v>
      </c>
      <c r="AE1210">
        <v>10.98</v>
      </c>
    </row>
    <row r="1211" spans="12:31" ht="15" x14ac:dyDescent="0.2">
      <c r="L1211" s="150" t="e">
        <f t="shared" si="213"/>
        <v>#VALUE!</v>
      </c>
      <c r="M1211">
        <v>10.99</v>
      </c>
      <c r="N1211" s="150" t="e">
        <f t="shared" si="214"/>
        <v>#VALUE!</v>
      </c>
      <c r="O1211">
        <v>10.99</v>
      </c>
      <c r="P1211" s="150" t="e">
        <f t="shared" si="215"/>
        <v>#VALUE!</v>
      </c>
      <c r="Q1211">
        <v>10.99</v>
      </c>
      <c r="R1211" s="150" t="e">
        <f t="shared" si="216"/>
        <v>#VALUE!</v>
      </c>
      <c r="S1211">
        <v>10.99</v>
      </c>
      <c r="T1211" s="150" t="e">
        <f t="shared" si="217"/>
        <v>#VALUE!</v>
      </c>
      <c r="U1211">
        <v>10.99</v>
      </c>
      <c r="V1211" s="150" t="e">
        <f t="shared" si="218"/>
        <v>#VALUE!</v>
      </c>
      <c r="W1211">
        <v>10.99</v>
      </c>
      <c r="X1211" s="153" t="e">
        <f t="shared" si="219"/>
        <v>#VALUE!</v>
      </c>
      <c r="Y1211">
        <v>10.99</v>
      </c>
      <c r="Z1211" s="150" t="e">
        <f t="shared" si="220"/>
        <v>#VALUE!</v>
      </c>
      <c r="AA1211">
        <v>10.99</v>
      </c>
      <c r="AB1211" s="150" t="e">
        <f t="shared" si="221"/>
        <v>#VALUE!</v>
      </c>
      <c r="AC1211">
        <v>10.99</v>
      </c>
      <c r="AD1211" s="150" t="e">
        <f t="shared" si="222"/>
        <v>#VALUE!</v>
      </c>
      <c r="AE1211">
        <v>10.99</v>
      </c>
    </row>
    <row r="1212" spans="12:31" ht="15" x14ac:dyDescent="0.2">
      <c r="L1212" s="150" t="e">
        <f t="shared" si="213"/>
        <v>#VALUE!</v>
      </c>
      <c r="M1212">
        <v>11</v>
      </c>
      <c r="N1212" s="150" t="e">
        <f t="shared" si="214"/>
        <v>#VALUE!</v>
      </c>
      <c r="O1212">
        <v>11</v>
      </c>
      <c r="P1212" s="150" t="e">
        <f t="shared" si="215"/>
        <v>#VALUE!</v>
      </c>
      <c r="Q1212">
        <v>11</v>
      </c>
      <c r="R1212" s="150" t="e">
        <f t="shared" si="216"/>
        <v>#VALUE!</v>
      </c>
      <c r="S1212">
        <v>11</v>
      </c>
      <c r="T1212" s="150" t="e">
        <f t="shared" si="217"/>
        <v>#VALUE!</v>
      </c>
      <c r="U1212">
        <v>11</v>
      </c>
      <c r="V1212" s="150" t="e">
        <f t="shared" si="218"/>
        <v>#VALUE!</v>
      </c>
      <c r="W1212">
        <v>11</v>
      </c>
      <c r="X1212" s="153" t="e">
        <f t="shared" si="219"/>
        <v>#VALUE!</v>
      </c>
      <c r="Y1212">
        <v>11</v>
      </c>
      <c r="Z1212" s="150" t="e">
        <f t="shared" si="220"/>
        <v>#VALUE!</v>
      </c>
      <c r="AA1212">
        <v>11</v>
      </c>
      <c r="AB1212" s="150" t="e">
        <f t="shared" si="221"/>
        <v>#VALUE!</v>
      </c>
      <c r="AC1212">
        <v>11</v>
      </c>
      <c r="AD1212" s="150" t="e">
        <f t="shared" si="222"/>
        <v>#VALUE!</v>
      </c>
      <c r="AE1212">
        <v>11</v>
      </c>
    </row>
    <row r="1213" spans="12:31" ht="15" x14ac:dyDescent="0.2">
      <c r="L1213" s="150" t="e">
        <f t="shared" si="213"/>
        <v>#VALUE!</v>
      </c>
      <c r="M1213">
        <v>11.01</v>
      </c>
      <c r="N1213" s="150" t="e">
        <f t="shared" si="214"/>
        <v>#VALUE!</v>
      </c>
      <c r="O1213">
        <v>11.01</v>
      </c>
      <c r="P1213" s="150" t="e">
        <f t="shared" si="215"/>
        <v>#VALUE!</v>
      </c>
      <c r="Q1213">
        <v>11.01</v>
      </c>
      <c r="R1213" s="150" t="e">
        <f t="shared" si="216"/>
        <v>#VALUE!</v>
      </c>
      <c r="S1213">
        <v>11.01</v>
      </c>
      <c r="T1213" s="150" t="e">
        <f t="shared" si="217"/>
        <v>#VALUE!</v>
      </c>
      <c r="U1213">
        <v>11.01</v>
      </c>
      <c r="V1213" s="150" t="e">
        <f t="shared" si="218"/>
        <v>#VALUE!</v>
      </c>
      <c r="W1213">
        <v>11.01</v>
      </c>
      <c r="X1213" s="153" t="e">
        <f t="shared" si="219"/>
        <v>#VALUE!</v>
      </c>
      <c r="Y1213">
        <v>11.01</v>
      </c>
      <c r="Z1213" s="150" t="e">
        <f t="shared" si="220"/>
        <v>#VALUE!</v>
      </c>
      <c r="AA1213">
        <v>11.01</v>
      </c>
      <c r="AB1213" s="150" t="e">
        <f t="shared" si="221"/>
        <v>#VALUE!</v>
      </c>
      <c r="AC1213">
        <v>11.01</v>
      </c>
      <c r="AD1213" s="150" t="e">
        <f t="shared" si="222"/>
        <v>#VALUE!</v>
      </c>
      <c r="AE1213">
        <v>11.01</v>
      </c>
    </row>
    <row r="1214" spans="12:31" ht="15" x14ac:dyDescent="0.2">
      <c r="L1214" s="150" t="e">
        <f t="shared" si="213"/>
        <v>#VALUE!</v>
      </c>
      <c r="M1214">
        <v>11.02</v>
      </c>
      <c r="N1214" s="150" t="e">
        <f t="shared" si="214"/>
        <v>#VALUE!</v>
      </c>
      <c r="O1214">
        <v>11.02</v>
      </c>
      <c r="P1214" s="150" t="e">
        <f t="shared" si="215"/>
        <v>#VALUE!</v>
      </c>
      <c r="Q1214">
        <v>11.02</v>
      </c>
      <c r="R1214" s="150" t="e">
        <f t="shared" si="216"/>
        <v>#VALUE!</v>
      </c>
      <c r="S1214">
        <v>11.02</v>
      </c>
      <c r="T1214" s="150" t="e">
        <f t="shared" si="217"/>
        <v>#VALUE!</v>
      </c>
      <c r="U1214">
        <v>11.02</v>
      </c>
      <c r="V1214" s="150" t="e">
        <f t="shared" si="218"/>
        <v>#VALUE!</v>
      </c>
      <c r="W1214">
        <v>11.02</v>
      </c>
      <c r="X1214" s="153" t="e">
        <f t="shared" si="219"/>
        <v>#VALUE!</v>
      </c>
      <c r="Y1214">
        <v>11.02</v>
      </c>
      <c r="Z1214" s="150" t="e">
        <f t="shared" si="220"/>
        <v>#VALUE!</v>
      </c>
      <c r="AA1214">
        <v>11.02</v>
      </c>
      <c r="AB1214" s="150" t="e">
        <f t="shared" si="221"/>
        <v>#VALUE!</v>
      </c>
      <c r="AC1214">
        <v>11.02</v>
      </c>
      <c r="AD1214" s="150" t="e">
        <f t="shared" si="222"/>
        <v>#VALUE!</v>
      </c>
      <c r="AE1214">
        <v>11.02</v>
      </c>
    </row>
    <row r="1215" spans="12:31" ht="15" x14ac:dyDescent="0.2">
      <c r="L1215" s="150" t="e">
        <f t="shared" si="213"/>
        <v>#VALUE!</v>
      </c>
      <c r="M1215">
        <v>11.03</v>
      </c>
      <c r="N1215" s="150" t="e">
        <f t="shared" si="214"/>
        <v>#VALUE!</v>
      </c>
      <c r="O1215">
        <v>11.03</v>
      </c>
      <c r="P1215" s="150" t="e">
        <f t="shared" si="215"/>
        <v>#VALUE!</v>
      </c>
      <c r="Q1215">
        <v>11.03</v>
      </c>
      <c r="R1215" s="150" t="e">
        <f t="shared" si="216"/>
        <v>#VALUE!</v>
      </c>
      <c r="S1215">
        <v>11.03</v>
      </c>
      <c r="T1215" s="150" t="e">
        <f t="shared" si="217"/>
        <v>#VALUE!</v>
      </c>
      <c r="U1215">
        <v>11.03</v>
      </c>
      <c r="V1215" s="150" t="e">
        <f t="shared" si="218"/>
        <v>#VALUE!</v>
      </c>
      <c r="W1215">
        <v>11.03</v>
      </c>
      <c r="X1215" s="153" t="e">
        <f t="shared" si="219"/>
        <v>#VALUE!</v>
      </c>
      <c r="Y1215">
        <v>11.03</v>
      </c>
      <c r="Z1215" s="150" t="e">
        <f t="shared" si="220"/>
        <v>#VALUE!</v>
      </c>
      <c r="AA1215">
        <v>11.03</v>
      </c>
      <c r="AB1215" s="150" t="e">
        <f t="shared" si="221"/>
        <v>#VALUE!</v>
      </c>
      <c r="AC1215">
        <v>11.03</v>
      </c>
      <c r="AD1215" s="150" t="e">
        <f t="shared" si="222"/>
        <v>#VALUE!</v>
      </c>
      <c r="AE1215">
        <v>11.03</v>
      </c>
    </row>
    <row r="1216" spans="12:31" ht="15" x14ac:dyDescent="0.2">
      <c r="L1216" s="150" t="e">
        <f t="shared" si="213"/>
        <v>#VALUE!</v>
      </c>
      <c r="M1216">
        <v>11.04</v>
      </c>
      <c r="N1216" s="150" t="e">
        <f t="shared" si="214"/>
        <v>#VALUE!</v>
      </c>
      <c r="O1216">
        <v>11.04</v>
      </c>
      <c r="P1216" s="150" t="e">
        <f t="shared" si="215"/>
        <v>#VALUE!</v>
      </c>
      <c r="Q1216">
        <v>11.04</v>
      </c>
      <c r="R1216" s="150" t="e">
        <f t="shared" si="216"/>
        <v>#VALUE!</v>
      </c>
      <c r="S1216">
        <v>11.04</v>
      </c>
      <c r="T1216" s="150" t="e">
        <f t="shared" si="217"/>
        <v>#VALUE!</v>
      </c>
      <c r="U1216">
        <v>11.04</v>
      </c>
      <c r="V1216" s="150" t="e">
        <f t="shared" si="218"/>
        <v>#VALUE!</v>
      </c>
      <c r="W1216">
        <v>11.04</v>
      </c>
      <c r="X1216" s="153" t="e">
        <f t="shared" si="219"/>
        <v>#VALUE!</v>
      </c>
      <c r="Y1216">
        <v>11.04</v>
      </c>
      <c r="Z1216" s="150" t="e">
        <f t="shared" si="220"/>
        <v>#VALUE!</v>
      </c>
      <c r="AA1216">
        <v>11.04</v>
      </c>
      <c r="AB1216" s="150" t="e">
        <f t="shared" si="221"/>
        <v>#VALUE!</v>
      </c>
      <c r="AC1216">
        <v>11.04</v>
      </c>
      <c r="AD1216" s="150" t="e">
        <f t="shared" si="222"/>
        <v>#VALUE!</v>
      </c>
      <c r="AE1216">
        <v>11.04</v>
      </c>
    </row>
    <row r="1217" spans="12:31" ht="15" x14ac:dyDescent="0.2">
      <c r="L1217" s="150" t="e">
        <f t="shared" si="213"/>
        <v>#VALUE!</v>
      </c>
      <c r="M1217">
        <v>11.05</v>
      </c>
      <c r="N1217" s="150" t="e">
        <f t="shared" si="214"/>
        <v>#VALUE!</v>
      </c>
      <c r="O1217">
        <v>11.05</v>
      </c>
      <c r="P1217" s="150" t="e">
        <f t="shared" si="215"/>
        <v>#VALUE!</v>
      </c>
      <c r="Q1217">
        <v>11.05</v>
      </c>
      <c r="R1217" s="150" t="e">
        <f t="shared" si="216"/>
        <v>#VALUE!</v>
      </c>
      <c r="S1217">
        <v>11.05</v>
      </c>
      <c r="T1217" s="150" t="e">
        <f t="shared" si="217"/>
        <v>#VALUE!</v>
      </c>
      <c r="U1217">
        <v>11.05</v>
      </c>
      <c r="V1217" s="150" t="e">
        <f t="shared" si="218"/>
        <v>#VALUE!</v>
      </c>
      <c r="W1217">
        <v>11.05</v>
      </c>
      <c r="X1217" s="153" t="e">
        <f t="shared" si="219"/>
        <v>#VALUE!</v>
      </c>
      <c r="Y1217">
        <v>11.05</v>
      </c>
      <c r="Z1217" s="150" t="e">
        <f t="shared" si="220"/>
        <v>#VALUE!</v>
      </c>
      <c r="AA1217">
        <v>11.05</v>
      </c>
      <c r="AB1217" s="150" t="e">
        <f t="shared" si="221"/>
        <v>#VALUE!</v>
      </c>
      <c r="AC1217">
        <v>11.05</v>
      </c>
      <c r="AD1217" s="150" t="e">
        <f t="shared" si="222"/>
        <v>#VALUE!</v>
      </c>
      <c r="AE1217">
        <v>11.05</v>
      </c>
    </row>
    <row r="1218" spans="12:31" ht="15" x14ac:dyDescent="0.2">
      <c r="L1218" s="150" t="e">
        <f t="shared" si="213"/>
        <v>#VALUE!</v>
      </c>
      <c r="M1218">
        <v>11.06</v>
      </c>
      <c r="N1218" s="150" t="e">
        <f t="shared" si="214"/>
        <v>#VALUE!</v>
      </c>
      <c r="O1218">
        <v>11.06</v>
      </c>
      <c r="P1218" s="150" t="e">
        <f t="shared" si="215"/>
        <v>#VALUE!</v>
      </c>
      <c r="Q1218">
        <v>11.06</v>
      </c>
      <c r="R1218" s="150" t="e">
        <f t="shared" si="216"/>
        <v>#VALUE!</v>
      </c>
      <c r="S1218">
        <v>11.06</v>
      </c>
      <c r="T1218" s="150" t="e">
        <f t="shared" si="217"/>
        <v>#VALUE!</v>
      </c>
      <c r="U1218">
        <v>11.06</v>
      </c>
      <c r="V1218" s="150" t="e">
        <f t="shared" si="218"/>
        <v>#VALUE!</v>
      </c>
      <c r="W1218">
        <v>11.06</v>
      </c>
      <c r="X1218" s="153" t="e">
        <f t="shared" si="219"/>
        <v>#VALUE!</v>
      </c>
      <c r="Y1218">
        <v>11.06</v>
      </c>
      <c r="Z1218" s="150" t="e">
        <f t="shared" si="220"/>
        <v>#VALUE!</v>
      </c>
      <c r="AA1218">
        <v>11.06</v>
      </c>
      <c r="AB1218" s="150" t="e">
        <f t="shared" si="221"/>
        <v>#VALUE!</v>
      </c>
      <c r="AC1218">
        <v>11.06</v>
      </c>
      <c r="AD1218" s="150" t="e">
        <f t="shared" si="222"/>
        <v>#VALUE!</v>
      </c>
      <c r="AE1218">
        <v>11.06</v>
      </c>
    </row>
    <row r="1219" spans="12:31" ht="15" x14ac:dyDescent="0.2">
      <c r="L1219" s="150" t="e">
        <f t="shared" si="213"/>
        <v>#VALUE!</v>
      </c>
      <c r="M1219">
        <v>11.07</v>
      </c>
      <c r="N1219" s="150" t="e">
        <f t="shared" si="214"/>
        <v>#VALUE!</v>
      </c>
      <c r="O1219">
        <v>11.07</v>
      </c>
      <c r="P1219" s="150" t="e">
        <f t="shared" si="215"/>
        <v>#VALUE!</v>
      </c>
      <c r="Q1219">
        <v>11.07</v>
      </c>
      <c r="R1219" s="150" t="e">
        <f t="shared" si="216"/>
        <v>#VALUE!</v>
      </c>
      <c r="S1219">
        <v>11.07</v>
      </c>
      <c r="T1219" s="150" t="e">
        <f t="shared" si="217"/>
        <v>#VALUE!</v>
      </c>
      <c r="U1219">
        <v>11.07</v>
      </c>
      <c r="V1219" s="150" t="e">
        <f t="shared" si="218"/>
        <v>#VALUE!</v>
      </c>
      <c r="W1219">
        <v>11.07</v>
      </c>
      <c r="X1219" s="153" t="e">
        <f t="shared" si="219"/>
        <v>#VALUE!</v>
      </c>
      <c r="Y1219">
        <v>11.07</v>
      </c>
      <c r="Z1219" s="150" t="e">
        <f t="shared" si="220"/>
        <v>#VALUE!</v>
      </c>
      <c r="AA1219">
        <v>11.07</v>
      </c>
      <c r="AB1219" s="150" t="e">
        <f t="shared" si="221"/>
        <v>#VALUE!</v>
      </c>
      <c r="AC1219">
        <v>11.07</v>
      </c>
      <c r="AD1219" s="150" t="e">
        <f t="shared" si="222"/>
        <v>#VALUE!</v>
      </c>
      <c r="AE1219">
        <v>11.07</v>
      </c>
    </row>
    <row r="1220" spans="12:31" ht="15" x14ac:dyDescent="0.2">
      <c r="L1220" s="150" t="e">
        <f t="shared" si="213"/>
        <v>#VALUE!</v>
      </c>
      <c r="M1220">
        <v>11.08</v>
      </c>
      <c r="N1220" s="150" t="e">
        <f t="shared" si="214"/>
        <v>#VALUE!</v>
      </c>
      <c r="O1220">
        <v>11.08</v>
      </c>
      <c r="P1220" s="150" t="e">
        <f t="shared" si="215"/>
        <v>#VALUE!</v>
      </c>
      <c r="Q1220">
        <v>11.08</v>
      </c>
      <c r="R1220" s="150" t="e">
        <f t="shared" si="216"/>
        <v>#VALUE!</v>
      </c>
      <c r="S1220">
        <v>11.08</v>
      </c>
      <c r="T1220" s="150" t="e">
        <f t="shared" si="217"/>
        <v>#VALUE!</v>
      </c>
      <c r="U1220">
        <v>11.08</v>
      </c>
      <c r="V1220" s="150" t="e">
        <f t="shared" si="218"/>
        <v>#VALUE!</v>
      </c>
      <c r="W1220">
        <v>11.08</v>
      </c>
      <c r="X1220" s="153" t="e">
        <f t="shared" si="219"/>
        <v>#VALUE!</v>
      </c>
      <c r="Y1220">
        <v>11.08</v>
      </c>
      <c r="Z1220" s="150" t="e">
        <f t="shared" si="220"/>
        <v>#VALUE!</v>
      </c>
      <c r="AA1220">
        <v>11.08</v>
      </c>
      <c r="AB1220" s="150" t="e">
        <f t="shared" si="221"/>
        <v>#VALUE!</v>
      </c>
      <c r="AC1220">
        <v>11.08</v>
      </c>
      <c r="AD1220" s="150" t="e">
        <f t="shared" si="222"/>
        <v>#VALUE!</v>
      </c>
      <c r="AE1220">
        <v>11.08</v>
      </c>
    </row>
    <row r="1221" spans="12:31" ht="15" x14ac:dyDescent="0.2">
      <c r="L1221" s="150" t="e">
        <f t="shared" si="213"/>
        <v>#VALUE!</v>
      </c>
      <c r="M1221">
        <v>11.09</v>
      </c>
      <c r="N1221" s="150" t="e">
        <f t="shared" si="214"/>
        <v>#VALUE!</v>
      </c>
      <c r="O1221">
        <v>11.09</v>
      </c>
      <c r="P1221" s="150" t="e">
        <f t="shared" si="215"/>
        <v>#VALUE!</v>
      </c>
      <c r="Q1221">
        <v>11.09</v>
      </c>
      <c r="R1221" s="150" t="e">
        <f t="shared" si="216"/>
        <v>#VALUE!</v>
      </c>
      <c r="S1221">
        <v>11.09</v>
      </c>
      <c r="T1221" s="150" t="e">
        <f t="shared" si="217"/>
        <v>#VALUE!</v>
      </c>
      <c r="U1221">
        <v>11.09</v>
      </c>
      <c r="V1221" s="150" t="e">
        <f t="shared" si="218"/>
        <v>#VALUE!</v>
      </c>
      <c r="W1221">
        <v>11.09</v>
      </c>
      <c r="X1221" s="153" t="e">
        <f t="shared" si="219"/>
        <v>#VALUE!</v>
      </c>
      <c r="Y1221">
        <v>11.09</v>
      </c>
      <c r="Z1221" s="150" t="e">
        <f t="shared" si="220"/>
        <v>#VALUE!</v>
      </c>
      <c r="AA1221">
        <v>11.09</v>
      </c>
      <c r="AB1221" s="150" t="e">
        <f t="shared" si="221"/>
        <v>#VALUE!</v>
      </c>
      <c r="AC1221">
        <v>11.09</v>
      </c>
      <c r="AD1221" s="150" t="e">
        <f t="shared" si="222"/>
        <v>#VALUE!</v>
      </c>
      <c r="AE1221">
        <v>11.09</v>
      </c>
    </row>
    <row r="1222" spans="12:31" ht="15" x14ac:dyDescent="0.2">
      <c r="L1222" s="150" t="e">
        <f t="shared" si="213"/>
        <v>#VALUE!</v>
      </c>
      <c r="M1222">
        <v>11.1</v>
      </c>
      <c r="N1222" s="150" t="e">
        <f t="shared" si="214"/>
        <v>#VALUE!</v>
      </c>
      <c r="O1222">
        <v>11.1</v>
      </c>
      <c r="P1222" s="150" t="e">
        <f t="shared" si="215"/>
        <v>#VALUE!</v>
      </c>
      <c r="Q1222">
        <v>11.1</v>
      </c>
      <c r="R1222" s="150" t="e">
        <f t="shared" si="216"/>
        <v>#VALUE!</v>
      </c>
      <c r="S1222">
        <v>11.1</v>
      </c>
      <c r="T1222" s="150" t="e">
        <f t="shared" si="217"/>
        <v>#VALUE!</v>
      </c>
      <c r="U1222">
        <v>11.1</v>
      </c>
      <c r="V1222" s="150" t="e">
        <f t="shared" si="218"/>
        <v>#VALUE!</v>
      </c>
      <c r="W1222">
        <v>11.1</v>
      </c>
      <c r="X1222" s="153" t="e">
        <f t="shared" si="219"/>
        <v>#VALUE!</v>
      </c>
      <c r="Y1222">
        <v>11.1</v>
      </c>
      <c r="Z1222" s="150" t="e">
        <f t="shared" si="220"/>
        <v>#VALUE!</v>
      </c>
      <c r="AA1222">
        <v>11.1</v>
      </c>
      <c r="AB1222" s="150" t="e">
        <f t="shared" si="221"/>
        <v>#VALUE!</v>
      </c>
      <c r="AC1222">
        <v>11.1</v>
      </c>
      <c r="AD1222" s="150" t="e">
        <f t="shared" si="222"/>
        <v>#VALUE!</v>
      </c>
      <c r="AE1222">
        <v>11.1</v>
      </c>
    </row>
    <row r="1223" spans="12:31" ht="15" x14ac:dyDescent="0.2">
      <c r="L1223" s="150" t="e">
        <f t="shared" si="213"/>
        <v>#VALUE!</v>
      </c>
      <c r="M1223">
        <v>11.11</v>
      </c>
      <c r="N1223" s="150" t="e">
        <f t="shared" si="214"/>
        <v>#VALUE!</v>
      </c>
      <c r="O1223">
        <v>11.11</v>
      </c>
      <c r="P1223" s="150" t="e">
        <f t="shared" si="215"/>
        <v>#VALUE!</v>
      </c>
      <c r="Q1223">
        <v>11.11</v>
      </c>
      <c r="R1223" s="150" t="e">
        <f t="shared" si="216"/>
        <v>#VALUE!</v>
      </c>
      <c r="S1223">
        <v>11.11</v>
      </c>
      <c r="T1223" s="150" t="e">
        <f t="shared" si="217"/>
        <v>#VALUE!</v>
      </c>
      <c r="U1223">
        <v>11.11</v>
      </c>
      <c r="V1223" s="150" t="e">
        <f t="shared" si="218"/>
        <v>#VALUE!</v>
      </c>
      <c r="W1223">
        <v>11.11</v>
      </c>
      <c r="X1223" s="153" t="e">
        <f t="shared" si="219"/>
        <v>#VALUE!</v>
      </c>
      <c r="Y1223">
        <v>11.11</v>
      </c>
      <c r="Z1223" s="150" t="e">
        <f t="shared" si="220"/>
        <v>#VALUE!</v>
      </c>
      <c r="AA1223">
        <v>11.11</v>
      </c>
      <c r="AB1223" s="150" t="e">
        <f t="shared" si="221"/>
        <v>#VALUE!</v>
      </c>
      <c r="AC1223">
        <v>11.11</v>
      </c>
      <c r="AD1223" s="150" t="e">
        <f t="shared" si="222"/>
        <v>#VALUE!</v>
      </c>
      <c r="AE1223">
        <v>11.11</v>
      </c>
    </row>
    <row r="1224" spans="12:31" ht="15" x14ac:dyDescent="0.2">
      <c r="L1224" s="150" t="e">
        <f t="shared" si="213"/>
        <v>#VALUE!</v>
      </c>
      <c r="M1224">
        <v>11.12</v>
      </c>
      <c r="N1224" s="150" t="e">
        <f t="shared" si="214"/>
        <v>#VALUE!</v>
      </c>
      <c r="O1224">
        <v>11.12</v>
      </c>
      <c r="P1224" s="150" t="e">
        <f t="shared" si="215"/>
        <v>#VALUE!</v>
      </c>
      <c r="Q1224">
        <v>11.12</v>
      </c>
      <c r="R1224" s="150" t="e">
        <f t="shared" si="216"/>
        <v>#VALUE!</v>
      </c>
      <c r="S1224">
        <v>11.12</v>
      </c>
      <c r="T1224" s="150" t="e">
        <f t="shared" si="217"/>
        <v>#VALUE!</v>
      </c>
      <c r="U1224">
        <v>11.12</v>
      </c>
      <c r="V1224" s="150" t="e">
        <f t="shared" si="218"/>
        <v>#VALUE!</v>
      </c>
      <c r="W1224">
        <v>11.12</v>
      </c>
      <c r="X1224" s="153" t="e">
        <f t="shared" si="219"/>
        <v>#VALUE!</v>
      </c>
      <c r="Y1224">
        <v>11.12</v>
      </c>
      <c r="Z1224" s="150" t="e">
        <f t="shared" si="220"/>
        <v>#VALUE!</v>
      </c>
      <c r="AA1224">
        <v>11.12</v>
      </c>
      <c r="AB1224" s="150" t="e">
        <f t="shared" si="221"/>
        <v>#VALUE!</v>
      </c>
      <c r="AC1224">
        <v>11.12</v>
      </c>
      <c r="AD1224" s="150" t="e">
        <f t="shared" si="222"/>
        <v>#VALUE!</v>
      </c>
      <c r="AE1224">
        <v>11.12</v>
      </c>
    </row>
    <row r="1225" spans="12:31" ht="15" x14ac:dyDescent="0.2">
      <c r="L1225" s="150" t="e">
        <f t="shared" si="213"/>
        <v>#VALUE!</v>
      </c>
      <c r="M1225">
        <v>11.13</v>
      </c>
      <c r="N1225" s="150" t="e">
        <f t="shared" si="214"/>
        <v>#VALUE!</v>
      </c>
      <c r="O1225">
        <v>11.13</v>
      </c>
      <c r="P1225" s="150" t="e">
        <f t="shared" si="215"/>
        <v>#VALUE!</v>
      </c>
      <c r="Q1225">
        <v>11.13</v>
      </c>
      <c r="R1225" s="150" t="e">
        <f t="shared" si="216"/>
        <v>#VALUE!</v>
      </c>
      <c r="S1225">
        <v>11.13</v>
      </c>
      <c r="T1225" s="150" t="e">
        <f t="shared" si="217"/>
        <v>#VALUE!</v>
      </c>
      <c r="U1225">
        <v>11.13</v>
      </c>
      <c r="V1225" s="150" t="e">
        <f t="shared" si="218"/>
        <v>#VALUE!</v>
      </c>
      <c r="W1225">
        <v>11.13</v>
      </c>
      <c r="X1225" s="153" t="e">
        <f t="shared" si="219"/>
        <v>#VALUE!</v>
      </c>
      <c r="Y1225">
        <v>11.13</v>
      </c>
      <c r="Z1225" s="150" t="e">
        <f t="shared" si="220"/>
        <v>#VALUE!</v>
      </c>
      <c r="AA1225">
        <v>11.13</v>
      </c>
      <c r="AB1225" s="150" t="e">
        <f t="shared" si="221"/>
        <v>#VALUE!</v>
      </c>
      <c r="AC1225">
        <v>11.13</v>
      </c>
      <c r="AD1225" s="150" t="e">
        <f t="shared" si="222"/>
        <v>#VALUE!</v>
      </c>
      <c r="AE1225">
        <v>11.13</v>
      </c>
    </row>
    <row r="1226" spans="12:31" ht="15" x14ac:dyDescent="0.2">
      <c r="L1226" s="150" t="e">
        <f t="shared" si="213"/>
        <v>#VALUE!</v>
      </c>
      <c r="M1226">
        <v>11.14</v>
      </c>
      <c r="N1226" s="150" t="e">
        <f t="shared" si="214"/>
        <v>#VALUE!</v>
      </c>
      <c r="O1226">
        <v>11.14</v>
      </c>
      <c r="P1226" s="150" t="e">
        <f t="shared" si="215"/>
        <v>#VALUE!</v>
      </c>
      <c r="Q1226">
        <v>11.14</v>
      </c>
      <c r="R1226" s="150" t="e">
        <f t="shared" si="216"/>
        <v>#VALUE!</v>
      </c>
      <c r="S1226">
        <v>11.14</v>
      </c>
      <c r="T1226" s="150" t="e">
        <f t="shared" si="217"/>
        <v>#VALUE!</v>
      </c>
      <c r="U1226">
        <v>11.14</v>
      </c>
      <c r="V1226" s="150" t="e">
        <f t="shared" si="218"/>
        <v>#VALUE!</v>
      </c>
      <c r="W1226">
        <v>11.14</v>
      </c>
      <c r="X1226" s="153" t="e">
        <f t="shared" si="219"/>
        <v>#VALUE!</v>
      </c>
      <c r="Y1226">
        <v>11.14</v>
      </c>
      <c r="Z1226" s="150" t="e">
        <f t="shared" si="220"/>
        <v>#VALUE!</v>
      </c>
      <c r="AA1226">
        <v>11.14</v>
      </c>
      <c r="AB1226" s="150" t="e">
        <f t="shared" si="221"/>
        <v>#VALUE!</v>
      </c>
      <c r="AC1226">
        <v>11.14</v>
      </c>
      <c r="AD1226" s="150" t="e">
        <f t="shared" si="222"/>
        <v>#VALUE!</v>
      </c>
      <c r="AE1226">
        <v>11.14</v>
      </c>
    </row>
    <row r="1227" spans="12:31" ht="15" x14ac:dyDescent="0.2">
      <c r="L1227" s="150" t="e">
        <f t="shared" si="213"/>
        <v>#VALUE!</v>
      </c>
      <c r="M1227">
        <v>11.15</v>
      </c>
      <c r="N1227" s="150" t="e">
        <f t="shared" si="214"/>
        <v>#VALUE!</v>
      </c>
      <c r="O1227">
        <v>11.15</v>
      </c>
      <c r="P1227" s="150" t="e">
        <f t="shared" si="215"/>
        <v>#VALUE!</v>
      </c>
      <c r="Q1227">
        <v>11.15</v>
      </c>
      <c r="R1227" s="150" t="e">
        <f t="shared" si="216"/>
        <v>#VALUE!</v>
      </c>
      <c r="S1227">
        <v>11.15</v>
      </c>
      <c r="T1227" s="150" t="e">
        <f t="shared" si="217"/>
        <v>#VALUE!</v>
      </c>
      <c r="U1227">
        <v>11.15</v>
      </c>
      <c r="V1227" s="150" t="e">
        <f t="shared" si="218"/>
        <v>#VALUE!</v>
      </c>
      <c r="W1227">
        <v>11.15</v>
      </c>
      <c r="X1227" s="153" t="e">
        <f t="shared" si="219"/>
        <v>#VALUE!</v>
      </c>
      <c r="Y1227">
        <v>11.15</v>
      </c>
      <c r="Z1227" s="150" t="e">
        <f t="shared" si="220"/>
        <v>#VALUE!</v>
      </c>
      <c r="AA1227">
        <v>11.15</v>
      </c>
      <c r="AB1227" s="150" t="e">
        <f t="shared" si="221"/>
        <v>#VALUE!</v>
      </c>
      <c r="AC1227">
        <v>11.15</v>
      </c>
      <c r="AD1227" s="150" t="e">
        <f t="shared" si="222"/>
        <v>#VALUE!</v>
      </c>
      <c r="AE1227">
        <v>11.15</v>
      </c>
    </row>
    <row r="1228" spans="12:31" ht="15" x14ac:dyDescent="0.2">
      <c r="L1228" s="150" t="e">
        <f t="shared" si="213"/>
        <v>#VALUE!</v>
      </c>
      <c r="M1228">
        <v>11.16</v>
      </c>
      <c r="N1228" s="150" t="e">
        <f t="shared" si="214"/>
        <v>#VALUE!</v>
      </c>
      <c r="O1228">
        <v>11.16</v>
      </c>
      <c r="P1228" s="150" t="e">
        <f t="shared" si="215"/>
        <v>#VALUE!</v>
      </c>
      <c r="Q1228">
        <v>11.16</v>
      </c>
      <c r="R1228" s="150" t="e">
        <f t="shared" si="216"/>
        <v>#VALUE!</v>
      </c>
      <c r="S1228">
        <v>11.16</v>
      </c>
      <c r="T1228" s="150" t="e">
        <f t="shared" si="217"/>
        <v>#VALUE!</v>
      </c>
      <c r="U1228">
        <v>11.16</v>
      </c>
      <c r="V1228" s="150" t="e">
        <f t="shared" si="218"/>
        <v>#VALUE!</v>
      </c>
      <c r="W1228">
        <v>11.16</v>
      </c>
      <c r="X1228" s="153" t="e">
        <f t="shared" si="219"/>
        <v>#VALUE!</v>
      </c>
      <c r="Y1228">
        <v>11.16</v>
      </c>
      <c r="Z1228" s="150" t="e">
        <f t="shared" si="220"/>
        <v>#VALUE!</v>
      </c>
      <c r="AA1228">
        <v>11.16</v>
      </c>
      <c r="AB1228" s="150" t="e">
        <f t="shared" si="221"/>
        <v>#VALUE!</v>
      </c>
      <c r="AC1228">
        <v>11.16</v>
      </c>
      <c r="AD1228" s="150" t="e">
        <f t="shared" si="222"/>
        <v>#VALUE!</v>
      </c>
      <c r="AE1228">
        <v>11.16</v>
      </c>
    </row>
    <row r="1229" spans="12:31" ht="15" x14ac:dyDescent="0.2">
      <c r="L1229" s="150" t="e">
        <f t="shared" si="213"/>
        <v>#VALUE!</v>
      </c>
      <c r="M1229">
        <v>11.17</v>
      </c>
      <c r="N1229" s="150" t="e">
        <f t="shared" si="214"/>
        <v>#VALUE!</v>
      </c>
      <c r="O1229">
        <v>11.17</v>
      </c>
      <c r="P1229" s="150" t="e">
        <f t="shared" si="215"/>
        <v>#VALUE!</v>
      </c>
      <c r="Q1229">
        <v>11.17</v>
      </c>
      <c r="R1229" s="150" t="e">
        <f t="shared" si="216"/>
        <v>#VALUE!</v>
      </c>
      <c r="S1229">
        <v>11.17</v>
      </c>
      <c r="T1229" s="150" t="e">
        <f t="shared" si="217"/>
        <v>#VALUE!</v>
      </c>
      <c r="U1229">
        <v>11.17</v>
      </c>
      <c r="V1229" s="150" t="e">
        <f t="shared" si="218"/>
        <v>#VALUE!</v>
      </c>
      <c r="W1229">
        <v>11.17</v>
      </c>
      <c r="X1229" s="153" t="e">
        <f t="shared" si="219"/>
        <v>#VALUE!</v>
      </c>
      <c r="Y1229">
        <v>11.17</v>
      </c>
      <c r="Z1229" s="150" t="e">
        <f t="shared" si="220"/>
        <v>#VALUE!</v>
      </c>
      <c r="AA1229">
        <v>11.17</v>
      </c>
      <c r="AB1229" s="150" t="e">
        <f t="shared" si="221"/>
        <v>#VALUE!</v>
      </c>
      <c r="AC1229">
        <v>11.17</v>
      </c>
      <c r="AD1229" s="150" t="e">
        <f t="shared" si="222"/>
        <v>#VALUE!</v>
      </c>
      <c r="AE1229">
        <v>11.17</v>
      </c>
    </row>
    <row r="1230" spans="12:31" ht="15" x14ac:dyDescent="0.2">
      <c r="L1230" s="150" t="e">
        <f t="shared" si="213"/>
        <v>#VALUE!</v>
      </c>
      <c r="M1230">
        <v>11.18</v>
      </c>
      <c r="N1230" s="150" t="e">
        <f t="shared" si="214"/>
        <v>#VALUE!</v>
      </c>
      <c r="O1230">
        <v>11.18</v>
      </c>
      <c r="P1230" s="150" t="e">
        <f t="shared" si="215"/>
        <v>#VALUE!</v>
      </c>
      <c r="Q1230">
        <v>11.18</v>
      </c>
      <c r="R1230" s="150" t="e">
        <f t="shared" si="216"/>
        <v>#VALUE!</v>
      </c>
      <c r="S1230">
        <v>11.18</v>
      </c>
      <c r="T1230" s="150" t="e">
        <f t="shared" si="217"/>
        <v>#VALUE!</v>
      </c>
      <c r="U1230">
        <v>11.18</v>
      </c>
      <c r="V1230" s="150" t="e">
        <f t="shared" si="218"/>
        <v>#VALUE!</v>
      </c>
      <c r="W1230">
        <v>11.18</v>
      </c>
      <c r="X1230" s="153" t="e">
        <f t="shared" si="219"/>
        <v>#VALUE!</v>
      </c>
      <c r="Y1230">
        <v>11.18</v>
      </c>
      <c r="Z1230" s="150" t="e">
        <f t="shared" si="220"/>
        <v>#VALUE!</v>
      </c>
      <c r="AA1230">
        <v>11.18</v>
      </c>
      <c r="AB1230" s="150" t="e">
        <f t="shared" si="221"/>
        <v>#VALUE!</v>
      </c>
      <c r="AC1230">
        <v>11.18</v>
      </c>
      <c r="AD1230" s="150" t="e">
        <f t="shared" si="222"/>
        <v>#VALUE!</v>
      </c>
      <c r="AE1230">
        <v>11.18</v>
      </c>
    </row>
    <row r="1231" spans="12:31" ht="15" x14ac:dyDescent="0.2">
      <c r="L1231" s="150" t="e">
        <f t="shared" si="213"/>
        <v>#VALUE!</v>
      </c>
      <c r="M1231">
        <v>11.19</v>
      </c>
      <c r="N1231" s="150" t="e">
        <f t="shared" si="214"/>
        <v>#VALUE!</v>
      </c>
      <c r="O1231">
        <v>11.19</v>
      </c>
      <c r="P1231" s="150" t="e">
        <f t="shared" si="215"/>
        <v>#VALUE!</v>
      </c>
      <c r="Q1231">
        <v>11.19</v>
      </c>
      <c r="R1231" s="150" t="e">
        <f t="shared" si="216"/>
        <v>#VALUE!</v>
      </c>
      <c r="S1231">
        <v>11.19</v>
      </c>
      <c r="T1231" s="150" t="e">
        <f t="shared" si="217"/>
        <v>#VALUE!</v>
      </c>
      <c r="U1231">
        <v>11.19</v>
      </c>
      <c r="V1231" s="150" t="e">
        <f t="shared" si="218"/>
        <v>#VALUE!</v>
      </c>
      <c r="W1231">
        <v>11.19</v>
      </c>
      <c r="X1231" s="153" t="e">
        <f t="shared" si="219"/>
        <v>#VALUE!</v>
      </c>
      <c r="Y1231">
        <v>11.19</v>
      </c>
      <c r="Z1231" s="150" t="e">
        <f t="shared" si="220"/>
        <v>#VALUE!</v>
      </c>
      <c r="AA1231">
        <v>11.19</v>
      </c>
      <c r="AB1231" s="150" t="e">
        <f t="shared" si="221"/>
        <v>#VALUE!</v>
      </c>
      <c r="AC1231">
        <v>11.19</v>
      </c>
      <c r="AD1231" s="150" t="e">
        <f t="shared" si="222"/>
        <v>#VALUE!</v>
      </c>
      <c r="AE1231">
        <v>11.19</v>
      </c>
    </row>
    <row r="1232" spans="12:31" ht="15" x14ac:dyDescent="0.2">
      <c r="L1232" s="150" t="e">
        <f t="shared" si="213"/>
        <v>#VALUE!</v>
      </c>
      <c r="M1232">
        <v>11.2</v>
      </c>
      <c r="N1232" s="150" t="e">
        <f t="shared" si="214"/>
        <v>#VALUE!</v>
      </c>
      <c r="O1232">
        <v>11.2</v>
      </c>
      <c r="P1232" s="150" t="e">
        <f t="shared" si="215"/>
        <v>#VALUE!</v>
      </c>
      <c r="Q1232">
        <v>11.2</v>
      </c>
      <c r="R1232" s="150" t="e">
        <f t="shared" si="216"/>
        <v>#VALUE!</v>
      </c>
      <c r="S1232">
        <v>11.2</v>
      </c>
      <c r="T1232" s="150" t="e">
        <f t="shared" si="217"/>
        <v>#VALUE!</v>
      </c>
      <c r="U1232">
        <v>11.2</v>
      </c>
      <c r="V1232" s="150" t="e">
        <f t="shared" si="218"/>
        <v>#VALUE!</v>
      </c>
      <c r="W1232">
        <v>11.2</v>
      </c>
      <c r="X1232" s="153" t="e">
        <f t="shared" si="219"/>
        <v>#VALUE!</v>
      </c>
      <c r="Y1232">
        <v>11.2</v>
      </c>
      <c r="Z1232" s="150" t="e">
        <f t="shared" si="220"/>
        <v>#VALUE!</v>
      </c>
      <c r="AA1232">
        <v>11.2</v>
      </c>
      <c r="AB1232" s="150" t="e">
        <f t="shared" si="221"/>
        <v>#VALUE!</v>
      </c>
      <c r="AC1232">
        <v>11.2</v>
      </c>
      <c r="AD1232" s="150" t="e">
        <f t="shared" si="222"/>
        <v>#VALUE!</v>
      </c>
      <c r="AE1232">
        <v>11.2</v>
      </c>
    </row>
    <row r="1233" spans="12:31" ht="15" x14ac:dyDescent="0.2">
      <c r="L1233" s="150" t="e">
        <f t="shared" si="213"/>
        <v>#VALUE!</v>
      </c>
      <c r="M1233">
        <v>11.21</v>
      </c>
      <c r="N1233" s="150" t="e">
        <f t="shared" si="214"/>
        <v>#VALUE!</v>
      </c>
      <c r="O1233">
        <v>11.21</v>
      </c>
      <c r="P1233" s="150" t="e">
        <f t="shared" si="215"/>
        <v>#VALUE!</v>
      </c>
      <c r="Q1233">
        <v>11.21</v>
      </c>
      <c r="R1233" s="150" t="e">
        <f t="shared" si="216"/>
        <v>#VALUE!</v>
      </c>
      <c r="S1233">
        <v>11.21</v>
      </c>
      <c r="T1233" s="150" t="e">
        <f t="shared" si="217"/>
        <v>#VALUE!</v>
      </c>
      <c r="U1233">
        <v>11.21</v>
      </c>
      <c r="V1233" s="150" t="e">
        <f t="shared" si="218"/>
        <v>#VALUE!</v>
      </c>
      <c r="W1233">
        <v>11.21</v>
      </c>
      <c r="X1233" s="153" t="e">
        <f t="shared" si="219"/>
        <v>#VALUE!</v>
      </c>
      <c r="Y1233">
        <v>11.21</v>
      </c>
      <c r="Z1233" s="150" t="e">
        <f t="shared" si="220"/>
        <v>#VALUE!</v>
      </c>
      <c r="AA1233">
        <v>11.21</v>
      </c>
      <c r="AB1233" s="150" t="e">
        <f t="shared" si="221"/>
        <v>#VALUE!</v>
      </c>
      <c r="AC1233">
        <v>11.21</v>
      </c>
      <c r="AD1233" s="150" t="e">
        <f t="shared" si="222"/>
        <v>#VALUE!</v>
      </c>
      <c r="AE1233">
        <v>11.21</v>
      </c>
    </row>
    <row r="1234" spans="12:31" ht="15" x14ac:dyDescent="0.2">
      <c r="L1234" s="150" t="e">
        <f t="shared" si="213"/>
        <v>#VALUE!</v>
      </c>
      <c r="M1234">
        <v>11.22</v>
      </c>
      <c r="N1234" s="150" t="e">
        <f t="shared" si="214"/>
        <v>#VALUE!</v>
      </c>
      <c r="O1234">
        <v>11.22</v>
      </c>
      <c r="P1234" s="150" t="e">
        <f t="shared" si="215"/>
        <v>#VALUE!</v>
      </c>
      <c r="Q1234">
        <v>11.22</v>
      </c>
      <c r="R1234" s="150" t="e">
        <f t="shared" si="216"/>
        <v>#VALUE!</v>
      </c>
      <c r="S1234">
        <v>11.22</v>
      </c>
      <c r="T1234" s="150" t="e">
        <f t="shared" si="217"/>
        <v>#VALUE!</v>
      </c>
      <c r="U1234">
        <v>11.22</v>
      </c>
      <c r="V1234" s="150" t="e">
        <f t="shared" si="218"/>
        <v>#VALUE!</v>
      </c>
      <c r="W1234">
        <v>11.22</v>
      </c>
      <c r="X1234" s="153" t="e">
        <f t="shared" si="219"/>
        <v>#VALUE!</v>
      </c>
      <c r="Y1234">
        <v>11.22</v>
      </c>
      <c r="Z1234" s="150" t="e">
        <f t="shared" si="220"/>
        <v>#VALUE!</v>
      </c>
      <c r="AA1234">
        <v>11.22</v>
      </c>
      <c r="AB1234" s="150" t="e">
        <f t="shared" si="221"/>
        <v>#VALUE!</v>
      </c>
      <c r="AC1234">
        <v>11.22</v>
      </c>
      <c r="AD1234" s="150" t="e">
        <f t="shared" si="222"/>
        <v>#VALUE!</v>
      </c>
      <c r="AE1234">
        <v>11.22</v>
      </c>
    </row>
    <row r="1235" spans="12:31" ht="15" x14ac:dyDescent="0.2">
      <c r="L1235" s="150" t="e">
        <f t="shared" si="213"/>
        <v>#VALUE!</v>
      </c>
      <c r="M1235">
        <v>11.23</v>
      </c>
      <c r="N1235" s="150" t="e">
        <f t="shared" si="214"/>
        <v>#VALUE!</v>
      </c>
      <c r="O1235">
        <v>11.23</v>
      </c>
      <c r="P1235" s="150" t="e">
        <f t="shared" si="215"/>
        <v>#VALUE!</v>
      </c>
      <c r="Q1235">
        <v>11.23</v>
      </c>
      <c r="R1235" s="150" t="e">
        <f t="shared" si="216"/>
        <v>#VALUE!</v>
      </c>
      <c r="S1235">
        <v>11.23</v>
      </c>
      <c r="T1235" s="150" t="e">
        <f t="shared" si="217"/>
        <v>#VALUE!</v>
      </c>
      <c r="U1235">
        <v>11.23</v>
      </c>
      <c r="V1235" s="150" t="e">
        <f t="shared" si="218"/>
        <v>#VALUE!</v>
      </c>
      <c r="W1235">
        <v>11.23</v>
      </c>
      <c r="X1235" s="153" t="e">
        <f t="shared" si="219"/>
        <v>#VALUE!</v>
      </c>
      <c r="Y1235">
        <v>11.23</v>
      </c>
      <c r="Z1235" s="150" t="e">
        <f t="shared" si="220"/>
        <v>#VALUE!</v>
      </c>
      <c r="AA1235">
        <v>11.23</v>
      </c>
      <c r="AB1235" s="150" t="e">
        <f t="shared" si="221"/>
        <v>#VALUE!</v>
      </c>
      <c r="AC1235">
        <v>11.23</v>
      </c>
      <c r="AD1235" s="150" t="e">
        <f t="shared" si="222"/>
        <v>#VALUE!</v>
      </c>
      <c r="AE1235">
        <v>11.23</v>
      </c>
    </row>
    <row r="1236" spans="12:31" ht="15" x14ac:dyDescent="0.2">
      <c r="L1236" s="150" t="e">
        <f t="shared" si="213"/>
        <v>#VALUE!</v>
      </c>
      <c r="M1236">
        <v>11.24</v>
      </c>
      <c r="N1236" s="150" t="e">
        <f t="shared" si="214"/>
        <v>#VALUE!</v>
      </c>
      <c r="O1236">
        <v>11.24</v>
      </c>
      <c r="P1236" s="150" t="e">
        <f t="shared" si="215"/>
        <v>#VALUE!</v>
      </c>
      <c r="Q1236">
        <v>11.24</v>
      </c>
      <c r="R1236" s="150" t="e">
        <f t="shared" si="216"/>
        <v>#VALUE!</v>
      </c>
      <c r="S1236">
        <v>11.24</v>
      </c>
      <c r="T1236" s="150" t="e">
        <f t="shared" si="217"/>
        <v>#VALUE!</v>
      </c>
      <c r="U1236">
        <v>11.24</v>
      </c>
      <c r="V1236" s="150" t="e">
        <f t="shared" si="218"/>
        <v>#VALUE!</v>
      </c>
      <c r="W1236">
        <v>11.24</v>
      </c>
      <c r="X1236" s="153" t="e">
        <f t="shared" si="219"/>
        <v>#VALUE!</v>
      </c>
      <c r="Y1236">
        <v>11.24</v>
      </c>
      <c r="Z1236" s="150" t="e">
        <f t="shared" si="220"/>
        <v>#VALUE!</v>
      </c>
      <c r="AA1236">
        <v>11.24</v>
      </c>
      <c r="AB1236" s="150" t="e">
        <f t="shared" si="221"/>
        <v>#VALUE!</v>
      </c>
      <c r="AC1236">
        <v>11.24</v>
      </c>
      <c r="AD1236" s="150" t="e">
        <f t="shared" si="222"/>
        <v>#VALUE!</v>
      </c>
      <c r="AE1236">
        <v>11.24</v>
      </c>
    </row>
    <row r="1237" spans="12:31" ht="15" x14ac:dyDescent="0.2">
      <c r="L1237" s="150" t="e">
        <f t="shared" si="213"/>
        <v>#VALUE!</v>
      </c>
      <c r="M1237">
        <v>11.25</v>
      </c>
      <c r="N1237" s="150" t="e">
        <f t="shared" si="214"/>
        <v>#VALUE!</v>
      </c>
      <c r="O1237">
        <v>11.25</v>
      </c>
      <c r="P1237" s="150" t="e">
        <f t="shared" si="215"/>
        <v>#VALUE!</v>
      </c>
      <c r="Q1237">
        <v>11.25</v>
      </c>
      <c r="R1237" s="150" t="e">
        <f t="shared" si="216"/>
        <v>#VALUE!</v>
      </c>
      <c r="S1237">
        <v>11.25</v>
      </c>
      <c r="T1237" s="150" t="e">
        <f t="shared" si="217"/>
        <v>#VALUE!</v>
      </c>
      <c r="U1237">
        <v>11.25</v>
      </c>
      <c r="V1237" s="150" t="e">
        <f t="shared" si="218"/>
        <v>#VALUE!</v>
      </c>
      <c r="W1237">
        <v>11.25</v>
      </c>
      <c r="X1237" s="153" t="e">
        <f t="shared" si="219"/>
        <v>#VALUE!</v>
      </c>
      <c r="Y1237">
        <v>11.25</v>
      </c>
      <c r="Z1237" s="150" t="e">
        <f t="shared" si="220"/>
        <v>#VALUE!</v>
      </c>
      <c r="AA1237">
        <v>11.25</v>
      </c>
      <c r="AB1237" s="150" t="e">
        <f t="shared" si="221"/>
        <v>#VALUE!</v>
      </c>
      <c r="AC1237">
        <v>11.25</v>
      </c>
      <c r="AD1237" s="150" t="e">
        <f t="shared" si="222"/>
        <v>#VALUE!</v>
      </c>
      <c r="AE1237">
        <v>11.25</v>
      </c>
    </row>
    <row r="1238" spans="12:31" ht="15" x14ac:dyDescent="0.2">
      <c r="L1238" s="150" t="e">
        <f t="shared" si="213"/>
        <v>#VALUE!</v>
      </c>
      <c r="M1238">
        <v>11.26</v>
      </c>
      <c r="N1238" s="150" t="e">
        <f t="shared" si="214"/>
        <v>#VALUE!</v>
      </c>
      <c r="O1238">
        <v>11.26</v>
      </c>
      <c r="P1238" s="150" t="e">
        <f t="shared" si="215"/>
        <v>#VALUE!</v>
      </c>
      <c r="Q1238">
        <v>11.26</v>
      </c>
      <c r="R1238" s="150" t="e">
        <f t="shared" si="216"/>
        <v>#VALUE!</v>
      </c>
      <c r="S1238">
        <v>11.26</v>
      </c>
      <c r="T1238" s="150" t="e">
        <f t="shared" si="217"/>
        <v>#VALUE!</v>
      </c>
      <c r="U1238">
        <v>11.26</v>
      </c>
      <c r="V1238" s="150" t="e">
        <f t="shared" si="218"/>
        <v>#VALUE!</v>
      </c>
      <c r="W1238">
        <v>11.26</v>
      </c>
      <c r="X1238" s="153" t="e">
        <f t="shared" si="219"/>
        <v>#VALUE!</v>
      </c>
      <c r="Y1238">
        <v>11.26</v>
      </c>
      <c r="Z1238" s="150" t="e">
        <f t="shared" si="220"/>
        <v>#VALUE!</v>
      </c>
      <c r="AA1238">
        <v>11.26</v>
      </c>
      <c r="AB1238" s="150" t="e">
        <f t="shared" si="221"/>
        <v>#VALUE!</v>
      </c>
      <c r="AC1238">
        <v>11.26</v>
      </c>
      <c r="AD1238" s="150" t="e">
        <f t="shared" si="222"/>
        <v>#VALUE!</v>
      </c>
      <c r="AE1238">
        <v>11.26</v>
      </c>
    </row>
    <row r="1239" spans="12:31" ht="15" x14ac:dyDescent="0.2">
      <c r="L1239" s="150" t="e">
        <f t="shared" si="213"/>
        <v>#VALUE!</v>
      </c>
      <c r="M1239">
        <v>11.27</v>
      </c>
      <c r="N1239" s="150" t="e">
        <f t="shared" si="214"/>
        <v>#VALUE!</v>
      </c>
      <c r="O1239">
        <v>11.27</v>
      </c>
      <c r="P1239" s="150" t="e">
        <f t="shared" si="215"/>
        <v>#VALUE!</v>
      </c>
      <c r="Q1239">
        <v>11.27</v>
      </c>
      <c r="R1239" s="150" t="e">
        <f t="shared" si="216"/>
        <v>#VALUE!</v>
      </c>
      <c r="S1239">
        <v>11.27</v>
      </c>
      <c r="T1239" s="150" t="e">
        <f t="shared" si="217"/>
        <v>#VALUE!</v>
      </c>
      <c r="U1239">
        <v>11.27</v>
      </c>
      <c r="V1239" s="150" t="e">
        <f t="shared" si="218"/>
        <v>#VALUE!</v>
      </c>
      <c r="W1239">
        <v>11.27</v>
      </c>
      <c r="X1239" s="153" t="e">
        <f t="shared" si="219"/>
        <v>#VALUE!</v>
      </c>
      <c r="Y1239">
        <v>11.27</v>
      </c>
      <c r="Z1239" s="150" t="e">
        <f t="shared" si="220"/>
        <v>#VALUE!</v>
      </c>
      <c r="AA1239">
        <v>11.27</v>
      </c>
      <c r="AB1239" s="150" t="e">
        <f t="shared" si="221"/>
        <v>#VALUE!</v>
      </c>
      <c r="AC1239">
        <v>11.27</v>
      </c>
      <c r="AD1239" s="150" t="e">
        <f t="shared" si="222"/>
        <v>#VALUE!</v>
      </c>
      <c r="AE1239">
        <v>11.27</v>
      </c>
    </row>
    <row r="1240" spans="12:31" ht="15" x14ac:dyDescent="0.2">
      <c r="L1240" s="150" t="e">
        <f t="shared" si="213"/>
        <v>#VALUE!</v>
      </c>
      <c r="M1240">
        <v>11.28</v>
      </c>
      <c r="N1240" s="150" t="e">
        <f t="shared" si="214"/>
        <v>#VALUE!</v>
      </c>
      <c r="O1240">
        <v>11.28</v>
      </c>
      <c r="P1240" s="150" t="e">
        <f t="shared" si="215"/>
        <v>#VALUE!</v>
      </c>
      <c r="Q1240">
        <v>11.28</v>
      </c>
      <c r="R1240" s="150" t="e">
        <f t="shared" si="216"/>
        <v>#VALUE!</v>
      </c>
      <c r="S1240">
        <v>11.28</v>
      </c>
      <c r="T1240" s="150" t="e">
        <f t="shared" si="217"/>
        <v>#VALUE!</v>
      </c>
      <c r="U1240">
        <v>11.28</v>
      </c>
      <c r="V1240" s="150" t="e">
        <f t="shared" si="218"/>
        <v>#VALUE!</v>
      </c>
      <c r="W1240">
        <v>11.28</v>
      </c>
      <c r="X1240" s="153" t="e">
        <f t="shared" si="219"/>
        <v>#VALUE!</v>
      </c>
      <c r="Y1240">
        <v>11.28</v>
      </c>
      <c r="Z1240" s="150" t="e">
        <f t="shared" si="220"/>
        <v>#VALUE!</v>
      </c>
      <c r="AA1240">
        <v>11.28</v>
      </c>
      <c r="AB1240" s="150" t="e">
        <f t="shared" si="221"/>
        <v>#VALUE!</v>
      </c>
      <c r="AC1240">
        <v>11.28</v>
      </c>
      <c r="AD1240" s="150" t="e">
        <f t="shared" si="222"/>
        <v>#VALUE!</v>
      </c>
      <c r="AE1240">
        <v>11.28</v>
      </c>
    </row>
    <row r="1241" spans="12:31" ht="15" x14ac:dyDescent="0.2">
      <c r="L1241" s="150" t="e">
        <f t="shared" si="213"/>
        <v>#VALUE!</v>
      </c>
      <c r="M1241">
        <v>11.29</v>
      </c>
      <c r="N1241" s="150" t="e">
        <f t="shared" si="214"/>
        <v>#VALUE!</v>
      </c>
      <c r="O1241">
        <v>11.29</v>
      </c>
      <c r="P1241" s="150" t="e">
        <f t="shared" si="215"/>
        <v>#VALUE!</v>
      </c>
      <c r="Q1241">
        <v>11.29</v>
      </c>
      <c r="R1241" s="150" t="e">
        <f t="shared" si="216"/>
        <v>#VALUE!</v>
      </c>
      <c r="S1241">
        <v>11.29</v>
      </c>
      <c r="T1241" s="150" t="e">
        <f t="shared" si="217"/>
        <v>#VALUE!</v>
      </c>
      <c r="U1241">
        <v>11.29</v>
      </c>
      <c r="V1241" s="150" t="e">
        <f t="shared" si="218"/>
        <v>#VALUE!</v>
      </c>
      <c r="W1241">
        <v>11.29</v>
      </c>
      <c r="X1241" s="153" t="e">
        <f t="shared" si="219"/>
        <v>#VALUE!</v>
      </c>
      <c r="Y1241">
        <v>11.29</v>
      </c>
      <c r="Z1241" s="150" t="e">
        <f t="shared" si="220"/>
        <v>#VALUE!</v>
      </c>
      <c r="AA1241">
        <v>11.29</v>
      </c>
      <c r="AB1241" s="150" t="e">
        <f t="shared" si="221"/>
        <v>#VALUE!</v>
      </c>
      <c r="AC1241">
        <v>11.29</v>
      </c>
      <c r="AD1241" s="150" t="e">
        <f t="shared" si="222"/>
        <v>#VALUE!</v>
      </c>
      <c r="AE1241">
        <v>11.29</v>
      </c>
    </row>
    <row r="1242" spans="12:31" ht="15" x14ac:dyDescent="0.2">
      <c r="L1242" s="150" t="e">
        <f t="shared" si="213"/>
        <v>#VALUE!</v>
      </c>
      <c r="M1242">
        <v>11.3</v>
      </c>
      <c r="N1242" s="150" t="e">
        <f t="shared" si="214"/>
        <v>#VALUE!</v>
      </c>
      <c r="O1242">
        <v>11.3</v>
      </c>
      <c r="P1242" s="150" t="e">
        <f t="shared" si="215"/>
        <v>#VALUE!</v>
      </c>
      <c r="Q1242">
        <v>11.3</v>
      </c>
      <c r="R1242" s="150" t="e">
        <f t="shared" si="216"/>
        <v>#VALUE!</v>
      </c>
      <c r="S1242">
        <v>11.3</v>
      </c>
      <c r="T1242" s="150" t="e">
        <f t="shared" si="217"/>
        <v>#VALUE!</v>
      </c>
      <c r="U1242">
        <v>11.3</v>
      </c>
      <c r="V1242" s="150" t="e">
        <f t="shared" si="218"/>
        <v>#VALUE!</v>
      </c>
      <c r="W1242">
        <v>11.3</v>
      </c>
      <c r="X1242" s="153" t="e">
        <f t="shared" si="219"/>
        <v>#VALUE!</v>
      </c>
      <c r="Y1242">
        <v>11.3</v>
      </c>
      <c r="Z1242" s="150" t="e">
        <f t="shared" si="220"/>
        <v>#VALUE!</v>
      </c>
      <c r="AA1242">
        <v>11.3</v>
      </c>
      <c r="AB1242" s="150" t="e">
        <f t="shared" si="221"/>
        <v>#VALUE!</v>
      </c>
      <c r="AC1242">
        <v>11.3</v>
      </c>
      <c r="AD1242" s="150" t="e">
        <f t="shared" si="222"/>
        <v>#VALUE!</v>
      </c>
      <c r="AE1242">
        <v>11.3</v>
      </c>
    </row>
    <row r="1243" spans="12:31" ht="15" x14ac:dyDescent="0.2">
      <c r="L1243" s="150" t="e">
        <f t="shared" si="213"/>
        <v>#VALUE!</v>
      </c>
      <c r="M1243">
        <v>11.31</v>
      </c>
      <c r="N1243" s="150" t="e">
        <f t="shared" si="214"/>
        <v>#VALUE!</v>
      </c>
      <c r="O1243">
        <v>11.31</v>
      </c>
      <c r="P1243" s="150" t="e">
        <f t="shared" si="215"/>
        <v>#VALUE!</v>
      </c>
      <c r="Q1243">
        <v>11.31</v>
      </c>
      <c r="R1243" s="150" t="e">
        <f t="shared" si="216"/>
        <v>#VALUE!</v>
      </c>
      <c r="S1243">
        <v>11.31</v>
      </c>
      <c r="T1243" s="150" t="e">
        <f t="shared" si="217"/>
        <v>#VALUE!</v>
      </c>
      <c r="U1243">
        <v>11.31</v>
      </c>
      <c r="V1243" s="150" t="e">
        <f t="shared" si="218"/>
        <v>#VALUE!</v>
      </c>
      <c r="W1243">
        <v>11.31</v>
      </c>
      <c r="X1243" s="153" t="e">
        <f t="shared" si="219"/>
        <v>#VALUE!</v>
      </c>
      <c r="Y1243">
        <v>11.31</v>
      </c>
      <c r="Z1243" s="150" t="e">
        <f t="shared" si="220"/>
        <v>#VALUE!</v>
      </c>
      <c r="AA1243">
        <v>11.31</v>
      </c>
      <c r="AB1243" s="150" t="e">
        <f t="shared" si="221"/>
        <v>#VALUE!</v>
      </c>
      <c r="AC1243">
        <v>11.31</v>
      </c>
      <c r="AD1243" s="150" t="e">
        <f t="shared" si="222"/>
        <v>#VALUE!</v>
      </c>
      <c r="AE1243">
        <v>11.31</v>
      </c>
    </row>
    <row r="1244" spans="12:31" ht="15" x14ac:dyDescent="0.2">
      <c r="L1244" s="150" t="e">
        <f t="shared" si="213"/>
        <v>#VALUE!</v>
      </c>
      <c r="M1244">
        <v>11.32</v>
      </c>
      <c r="N1244" s="150" t="e">
        <f t="shared" si="214"/>
        <v>#VALUE!</v>
      </c>
      <c r="O1244">
        <v>11.32</v>
      </c>
      <c r="P1244" s="150" t="e">
        <f t="shared" si="215"/>
        <v>#VALUE!</v>
      </c>
      <c r="Q1244">
        <v>11.32</v>
      </c>
      <c r="R1244" s="150" t="e">
        <f t="shared" si="216"/>
        <v>#VALUE!</v>
      </c>
      <c r="S1244">
        <v>11.32</v>
      </c>
      <c r="T1244" s="150" t="e">
        <f t="shared" si="217"/>
        <v>#VALUE!</v>
      </c>
      <c r="U1244">
        <v>11.32</v>
      </c>
      <c r="V1244" s="150" t="e">
        <f t="shared" si="218"/>
        <v>#VALUE!</v>
      </c>
      <c r="W1244">
        <v>11.32</v>
      </c>
      <c r="X1244" s="153" t="e">
        <f t="shared" si="219"/>
        <v>#VALUE!</v>
      </c>
      <c r="Y1244">
        <v>11.32</v>
      </c>
      <c r="Z1244" s="150" t="e">
        <f t="shared" si="220"/>
        <v>#VALUE!</v>
      </c>
      <c r="AA1244">
        <v>11.32</v>
      </c>
      <c r="AB1244" s="150" t="e">
        <f t="shared" si="221"/>
        <v>#VALUE!</v>
      </c>
      <c r="AC1244">
        <v>11.32</v>
      </c>
      <c r="AD1244" s="150" t="e">
        <f t="shared" si="222"/>
        <v>#VALUE!</v>
      </c>
      <c r="AE1244">
        <v>11.32</v>
      </c>
    </row>
    <row r="1245" spans="12:31" ht="15" x14ac:dyDescent="0.2">
      <c r="L1245" s="150" t="e">
        <f t="shared" si="213"/>
        <v>#VALUE!</v>
      </c>
      <c r="M1245">
        <v>11.33</v>
      </c>
      <c r="N1245" s="150" t="e">
        <f t="shared" si="214"/>
        <v>#VALUE!</v>
      </c>
      <c r="O1245">
        <v>11.33</v>
      </c>
      <c r="P1245" s="150" t="e">
        <f t="shared" si="215"/>
        <v>#VALUE!</v>
      </c>
      <c r="Q1245">
        <v>11.33</v>
      </c>
      <c r="R1245" s="150" t="e">
        <f t="shared" si="216"/>
        <v>#VALUE!</v>
      </c>
      <c r="S1245">
        <v>11.33</v>
      </c>
      <c r="T1245" s="150" t="e">
        <f t="shared" si="217"/>
        <v>#VALUE!</v>
      </c>
      <c r="U1245">
        <v>11.33</v>
      </c>
      <c r="V1245" s="150" t="e">
        <f t="shared" si="218"/>
        <v>#VALUE!</v>
      </c>
      <c r="W1245">
        <v>11.33</v>
      </c>
      <c r="X1245" s="153" t="e">
        <f t="shared" si="219"/>
        <v>#VALUE!</v>
      </c>
      <c r="Y1245">
        <v>11.33</v>
      </c>
      <c r="Z1245" s="150" t="e">
        <f t="shared" si="220"/>
        <v>#VALUE!</v>
      </c>
      <c r="AA1245">
        <v>11.33</v>
      </c>
      <c r="AB1245" s="150" t="e">
        <f t="shared" si="221"/>
        <v>#VALUE!</v>
      </c>
      <c r="AC1245">
        <v>11.33</v>
      </c>
      <c r="AD1245" s="150" t="e">
        <f t="shared" si="222"/>
        <v>#VALUE!</v>
      </c>
      <c r="AE1245">
        <v>11.33</v>
      </c>
    </row>
    <row r="1246" spans="12:31" ht="15" x14ac:dyDescent="0.2">
      <c r="L1246" s="150" t="e">
        <f t="shared" si="213"/>
        <v>#VALUE!</v>
      </c>
      <c r="M1246">
        <v>11.34</v>
      </c>
      <c r="N1246" s="150" t="e">
        <f t="shared" si="214"/>
        <v>#VALUE!</v>
      </c>
      <c r="O1246">
        <v>11.34</v>
      </c>
      <c r="P1246" s="150" t="e">
        <f t="shared" si="215"/>
        <v>#VALUE!</v>
      </c>
      <c r="Q1246">
        <v>11.34</v>
      </c>
      <c r="R1246" s="150" t="e">
        <f t="shared" si="216"/>
        <v>#VALUE!</v>
      </c>
      <c r="S1246">
        <v>11.34</v>
      </c>
      <c r="T1246" s="150" t="e">
        <f t="shared" si="217"/>
        <v>#VALUE!</v>
      </c>
      <c r="U1246">
        <v>11.34</v>
      </c>
      <c r="V1246" s="150" t="e">
        <f t="shared" si="218"/>
        <v>#VALUE!</v>
      </c>
      <c r="W1246">
        <v>11.34</v>
      </c>
      <c r="X1246" s="153" t="e">
        <f t="shared" si="219"/>
        <v>#VALUE!</v>
      </c>
      <c r="Y1246">
        <v>11.34</v>
      </c>
      <c r="Z1246" s="150" t="e">
        <f t="shared" si="220"/>
        <v>#VALUE!</v>
      </c>
      <c r="AA1246">
        <v>11.34</v>
      </c>
      <c r="AB1246" s="150" t="e">
        <f t="shared" si="221"/>
        <v>#VALUE!</v>
      </c>
      <c r="AC1246">
        <v>11.34</v>
      </c>
      <c r="AD1246" s="150" t="e">
        <f t="shared" si="222"/>
        <v>#VALUE!</v>
      </c>
      <c r="AE1246">
        <v>11.34</v>
      </c>
    </row>
    <row r="1247" spans="12:31" ht="15" x14ac:dyDescent="0.2">
      <c r="L1247" s="150" t="e">
        <f t="shared" si="213"/>
        <v>#VALUE!</v>
      </c>
      <c r="M1247">
        <v>11.35</v>
      </c>
      <c r="N1247" s="150" t="e">
        <f t="shared" si="214"/>
        <v>#VALUE!</v>
      </c>
      <c r="O1247">
        <v>11.35</v>
      </c>
      <c r="P1247" s="150" t="e">
        <f t="shared" si="215"/>
        <v>#VALUE!</v>
      </c>
      <c r="Q1247">
        <v>11.35</v>
      </c>
      <c r="R1247" s="150" t="e">
        <f t="shared" si="216"/>
        <v>#VALUE!</v>
      </c>
      <c r="S1247">
        <v>11.35</v>
      </c>
      <c r="T1247" s="150" t="e">
        <f t="shared" si="217"/>
        <v>#VALUE!</v>
      </c>
      <c r="U1247">
        <v>11.35</v>
      </c>
      <c r="V1247" s="150" t="e">
        <f t="shared" si="218"/>
        <v>#VALUE!</v>
      </c>
      <c r="W1247">
        <v>11.35</v>
      </c>
      <c r="X1247" s="153" t="e">
        <f t="shared" si="219"/>
        <v>#VALUE!</v>
      </c>
      <c r="Y1247">
        <v>11.35</v>
      </c>
      <c r="Z1247" s="150" t="e">
        <f t="shared" si="220"/>
        <v>#VALUE!</v>
      </c>
      <c r="AA1247">
        <v>11.35</v>
      </c>
      <c r="AB1247" s="150" t="e">
        <f t="shared" si="221"/>
        <v>#VALUE!</v>
      </c>
      <c r="AC1247">
        <v>11.35</v>
      </c>
      <c r="AD1247" s="150" t="e">
        <f t="shared" si="222"/>
        <v>#VALUE!</v>
      </c>
      <c r="AE1247">
        <v>11.35</v>
      </c>
    </row>
    <row r="1248" spans="12:31" ht="15" x14ac:dyDescent="0.2">
      <c r="L1248" s="150" t="e">
        <f t="shared" si="213"/>
        <v>#VALUE!</v>
      </c>
      <c r="M1248">
        <v>11.36</v>
      </c>
      <c r="N1248" s="150" t="e">
        <f t="shared" si="214"/>
        <v>#VALUE!</v>
      </c>
      <c r="O1248">
        <v>11.36</v>
      </c>
      <c r="P1248" s="150" t="e">
        <f t="shared" si="215"/>
        <v>#VALUE!</v>
      </c>
      <c r="Q1248">
        <v>11.36</v>
      </c>
      <c r="R1248" s="150" t="e">
        <f t="shared" si="216"/>
        <v>#VALUE!</v>
      </c>
      <c r="S1248">
        <v>11.36</v>
      </c>
      <c r="T1248" s="150" t="e">
        <f t="shared" si="217"/>
        <v>#VALUE!</v>
      </c>
      <c r="U1248">
        <v>11.36</v>
      </c>
      <c r="V1248" s="150" t="e">
        <f t="shared" si="218"/>
        <v>#VALUE!</v>
      </c>
      <c r="W1248">
        <v>11.36</v>
      </c>
      <c r="X1248" s="153" t="e">
        <f t="shared" si="219"/>
        <v>#VALUE!</v>
      </c>
      <c r="Y1248">
        <v>11.36</v>
      </c>
      <c r="Z1248" s="150" t="e">
        <f t="shared" si="220"/>
        <v>#VALUE!</v>
      </c>
      <c r="AA1248">
        <v>11.36</v>
      </c>
      <c r="AB1248" s="150" t="e">
        <f t="shared" si="221"/>
        <v>#VALUE!</v>
      </c>
      <c r="AC1248">
        <v>11.36</v>
      </c>
      <c r="AD1248" s="150" t="e">
        <f t="shared" si="222"/>
        <v>#VALUE!</v>
      </c>
      <c r="AE1248">
        <v>11.36</v>
      </c>
    </row>
    <row r="1249" spans="12:31" ht="15" x14ac:dyDescent="0.2">
      <c r="L1249" s="150" t="e">
        <f t="shared" si="213"/>
        <v>#VALUE!</v>
      </c>
      <c r="M1249">
        <v>11.37</v>
      </c>
      <c r="N1249" s="150" t="e">
        <f t="shared" si="214"/>
        <v>#VALUE!</v>
      </c>
      <c r="O1249">
        <v>11.37</v>
      </c>
      <c r="P1249" s="150" t="e">
        <f t="shared" si="215"/>
        <v>#VALUE!</v>
      </c>
      <c r="Q1249">
        <v>11.37</v>
      </c>
      <c r="R1249" s="150" t="e">
        <f t="shared" si="216"/>
        <v>#VALUE!</v>
      </c>
      <c r="S1249">
        <v>11.37</v>
      </c>
      <c r="T1249" s="150" t="e">
        <f t="shared" si="217"/>
        <v>#VALUE!</v>
      </c>
      <c r="U1249">
        <v>11.37</v>
      </c>
      <c r="V1249" s="150" t="e">
        <f t="shared" si="218"/>
        <v>#VALUE!</v>
      </c>
      <c r="W1249">
        <v>11.37</v>
      </c>
      <c r="X1249" s="153" t="e">
        <f t="shared" si="219"/>
        <v>#VALUE!</v>
      </c>
      <c r="Y1249">
        <v>11.37</v>
      </c>
      <c r="Z1249" s="150" t="e">
        <f t="shared" si="220"/>
        <v>#VALUE!</v>
      </c>
      <c r="AA1249">
        <v>11.37</v>
      </c>
      <c r="AB1249" s="150" t="e">
        <f t="shared" si="221"/>
        <v>#VALUE!</v>
      </c>
      <c r="AC1249">
        <v>11.37</v>
      </c>
      <c r="AD1249" s="150" t="e">
        <f t="shared" si="222"/>
        <v>#VALUE!</v>
      </c>
      <c r="AE1249">
        <v>11.37</v>
      </c>
    </row>
    <row r="1250" spans="12:31" ht="15" x14ac:dyDescent="0.2">
      <c r="L1250" s="150" t="e">
        <f t="shared" si="213"/>
        <v>#VALUE!</v>
      </c>
      <c r="M1250">
        <v>11.38</v>
      </c>
      <c r="N1250" s="150" t="e">
        <f t="shared" si="214"/>
        <v>#VALUE!</v>
      </c>
      <c r="O1250">
        <v>11.38</v>
      </c>
      <c r="P1250" s="150" t="e">
        <f t="shared" si="215"/>
        <v>#VALUE!</v>
      </c>
      <c r="Q1250">
        <v>11.38</v>
      </c>
      <c r="R1250" s="150" t="e">
        <f t="shared" si="216"/>
        <v>#VALUE!</v>
      </c>
      <c r="S1250">
        <v>11.38</v>
      </c>
      <c r="T1250" s="150" t="e">
        <f t="shared" si="217"/>
        <v>#VALUE!</v>
      </c>
      <c r="U1250">
        <v>11.38</v>
      </c>
      <c r="V1250" s="150" t="e">
        <f t="shared" si="218"/>
        <v>#VALUE!</v>
      </c>
      <c r="W1250">
        <v>11.38</v>
      </c>
      <c r="X1250" s="153" t="e">
        <f t="shared" si="219"/>
        <v>#VALUE!</v>
      </c>
      <c r="Y1250">
        <v>11.38</v>
      </c>
      <c r="Z1250" s="150" t="e">
        <f t="shared" si="220"/>
        <v>#VALUE!</v>
      </c>
      <c r="AA1250">
        <v>11.38</v>
      </c>
      <c r="AB1250" s="150" t="e">
        <f t="shared" si="221"/>
        <v>#VALUE!</v>
      </c>
      <c r="AC1250">
        <v>11.38</v>
      </c>
      <c r="AD1250" s="150" t="e">
        <f t="shared" si="222"/>
        <v>#VALUE!</v>
      </c>
      <c r="AE1250">
        <v>11.38</v>
      </c>
    </row>
    <row r="1251" spans="12:31" ht="15" x14ac:dyDescent="0.2">
      <c r="L1251" s="150" t="e">
        <f t="shared" si="213"/>
        <v>#VALUE!</v>
      </c>
      <c r="M1251">
        <v>11.39</v>
      </c>
      <c r="N1251" s="150" t="e">
        <f t="shared" si="214"/>
        <v>#VALUE!</v>
      </c>
      <c r="O1251">
        <v>11.39</v>
      </c>
      <c r="P1251" s="150" t="e">
        <f t="shared" si="215"/>
        <v>#VALUE!</v>
      </c>
      <c r="Q1251">
        <v>11.39</v>
      </c>
      <c r="R1251" s="150" t="e">
        <f t="shared" si="216"/>
        <v>#VALUE!</v>
      </c>
      <c r="S1251">
        <v>11.39</v>
      </c>
      <c r="T1251" s="150" t="e">
        <f t="shared" si="217"/>
        <v>#VALUE!</v>
      </c>
      <c r="U1251">
        <v>11.39</v>
      </c>
      <c r="V1251" s="150" t="e">
        <f t="shared" si="218"/>
        <v>#VALUE!</v>
      </c>
      <c r="W1251">
        <v>11.39</v>
      </c>
      <c r="X1251" s="153" t="e">
        <f t="shared" si="219"/>
        <v>#VALUE!</v>
      </c>
      <c r="Y1251">
        <v>11.39</v>
      </c>
      <c r="Z1251" s="150" t="e">
        <f t="shared" si="220"/>
        <v>#VALUE!</v>
      </c>
      <c r="AA1251">
        <v>11.39</v>
      </c>
      <c r="AB1251" s="150" t="e">
        <f t="shared" si="221"/>
        <v>#VALUE!</v>
      </c>
      <c r="AC1251">
        <v>11.39</v>
      </c>
      <c r="AD1251" s="150" t="e">
        <f t="shared" si="222"/>
        <v>#VALUE!</v>
      </c>
      <c r="AE1251">
        <v>11.39</v>
      </c>
    </row>
    <row r="1252" spans="12:31" ht="15" x14ac:dyDescent="0.2">
      <c r="L1252" s="150" t="e">
        <f t="shared" si="213"/>
        <v>#VALUE!</v>
      </c>
      <c r="M1252">
        <v>11.4</v>
      </c>
      <c r="N1252" s="150" t="e">
        <f t="shared" si="214"/>
        <v>#VALUE!</v>
      </c>
      <c r="O1252">
        <v>11.4</v>
      </c>
      <c r="P1252" s="150" t="e">
        <f t="shared" si="215"/>
        <v>#VALUE!</v>
      </c>
      <c r="Q1252">
        <v>11.4</v>
      </c>
      <c r="R1252" s="150" t="e">
        <f t="shared" si="216"/>
        <v>#VALUE!</v>
      </c>
      <c r="S1252">
        <v>11.4</v>
      </c>
      <c r="T1252" s="150" t="e">
        <f t="shared" si="217"/>
        <v>#VALUE!</v>
      </c>
      <c r="U1252">
        <v>11.4</v>
      </c>
      <c r="V1252" s="150" t="e">
        <f t="shared" si="218"/>
        <v>#VALUE!</v>
      </c>
      <c r="W1252">
        <v>11.4</v>
      </c>
      <c r="X1252" s="153" t="e">
        <f t="shared" si="219"/>
        <v>#VALUE!</v>
      </c>
      <c r="Y1252">
        <v>11.4</v>
      </c>
      <c r="Z1252" s="150" t="e">
        <f t="shared" si="220"/>
        <v>#VALUE!</v>
      </c>
      <c r="AA1252">
        <v>11.4</v>
      </c>
      <c r="AB1252" s="150" t="e">
        <f t="shared" si="221"/>
        <v>#VALUE!</v>
      </c>
      <c r="AC1252">
        <v>11.4</v>
      </c>
      <c r="AD1252" s="150" t="e">
        <f t="shared" si="222"/>
        <v>#VALUE!</v>
      </c>
      <c r="AE1252">
        <v>11.4</v>
      </c>
    </row>
    <row r="1253" spans="12:31" ht="15" x14ac:dyDescent="0.2">
      <c r="L1253" s="150" t="e">
        <f t="shared" si="213"/>
        <v>#VALUE!</v>
      </c>
      <c r="M1253">
        <v>11.41</v>
      </c>
      <c r="N1253" s="150" t="e">
        <f t="shared" si="214"/>
        <v>#VALUE!</v>
      </c>
      <c r="O1253">
        <v>11.41</v>
      </c>
      <c r="P1253" s="150" t="e">
        <f t="shared" si="215"/>
        <v>#VALUE!</v>
      </c>
      <c r="Q1253">
        <v>11.41</v>
      </c>
      <c r="R1253" s="150" t="e">
        <f t="shared" si="216"/>
        <v>#VALUE!</v>
      </c>
      <c r="S1253">
        <v>11.41</v>
      </c>
      <c r="T1253" s="150" t="e">
        <f t="shared" si="217"/>
        <v>#VALUE!</v>
      </c>
      <c r="U1253">
        <v>11.41</v>
      </c>
      <c r="V1253" s="150" t="e">
        <f t="shared" si="218"/>
        <v>#VALUE!</v>
      </c>
      <c r="W1253">
        <v>11.41</v>
      </c>
      <c r="X1253" s="153" t="e">
        <f t="shared" si="219"/>
        <v>#VALUE!</v>
      </c>
      <c r="Y1253">
        <v>11.41</v>
      </c>
      <c r="Z1253" s="150" t="e">
        <f t="shared" si="220"/>
        <v>#VALUE!</v>
      </c>
      <c r="AA1253">
        <v>11.41</v>
      </c>
      <c r="AB1253" s="150" t="e">
        <f t="shared" si="221"/>
        <v>#VALUE!</v>
      </c>
      <c r="AC1253">
        <v>11.41</v>
      </c>
      <c r="AD1253" s="150" t="e">
        <f t="shared" si="222"/>
        <v>#VALUE!</v>
      </c>
      <c r="AE1253">
        <v>11.41</v>
      </c>
    </row>
    <row r="1254" spans="12:31" ht="15" x14ac:dyDescent="0.2">
      <c r="L1254" s="150" t="e">
        <f t="shared" si="213"/>
        <v>#VALUE!</v>
      </c>
      <c r="M1254">
        <v>11.42</v>
      </c>
      <c r="N1254" s="150" t="e">
        <f t="shared" si="214"/>
        <v>#VALUE!</v>
      </c>
      <c r="O1254">
        <v>11.42</v>
      </c>
      <c r="P1254" s="150" t="e">
        <f t="shared" si="215"/>
        <v>#VALUE!</v>
      </c>
      <c r="Q1254">
        <v>11.42</v>
      </c>
      <c r="R1254" s="150" t="e">
        <f t="shared" si="216"/>
        <v>#VALUE!</v>
      </c>
      <c r="S1254">
        <v>11.42</v>
      </c>
      <c r="T1254" s="150" t="e">
        <f t="shared" si="217"/>
        <v>#VALUE!</v>
      </c>
      <c r="U1254">
        <v>11.42</v>
      </c>
      <c r="V1254" s="150" t="e">
        <f t="shared" si="218"/>
        <v>#VALUE!</v>
      </c>
      <c r="W1254">
        <v>11.42</v>
      </c>
      <c r="X1254" s="153" t="e">
        <f t="shared" si="219"/>
        <v>#VALUE!</v>
      </c>
      <c r="Y1254">
        <v>11.42</v>
      </c>
      <c r="Z1254" s="150" t="e">
        <f t="shared" si="220"/>
        <v>#VALUE!</v>
      </c>
      <c r="AA1254">
        <v>11.42</v>
      </c>
      <c r="AB1254" s="150" t="e">
        <f t="shared" si="221"/>
        <v>#VALUE!</v>
      </c>
      <c r="AC1254">
        <v>11.42</v>
      </c>
      <c r="AD1254" s="150" t="e">
        <f t="shared" si="222"/>
        <v>#VALUE!</v>
      </c>
      <c r="AE1254">
        <v>11.42</v>
      </c>
    </row>
    <row r="1255" spans="12:31" ht="15" x14ac:dyDescent="0.2">
      <c r="L1255" s="150" t="e">
        <f t="shared" si="213"/>
        <v>#VALUE!</v>
      </c>
      <c r="M1255">
        <v>11.43</v>
      </c>
      <c r="N1255" s="150" t="e">
        <f t="shared" si="214"/>
        <v>#VALUE!</v>
      </c>
      <c r="O1255">
        <v>11.43</v>
      </c>
      <c r="P1255" s="150" t="e">
        <f t="shared" si="215"/>
        <v>#VALUE!</v>
      </c>
      <c r="Q1255">
        <v>11.43</v>
      </c>
      <c r="R1255" s="150" t="e">
        <f t="shared" si="216"/>
        <v>#VALUE!</v>
      </c>
      <c r="S1255">
        <v>11.43</v>
      </c>
      <c r="T1255" s="150" t="e">
        <f t="shared" si="217"/>
        <v>#VALUE!</v>
      </c>
      <c r="U1255">
        <v>11.43</v>
      </c>
      <c r="V1255" s="150" t="e">
        <f t="shared" si="218"/>
        <v>#VALUE!</v>
      </c>
      <c r="W1255">
        <v>11.43</v>
      </c>
      <c r="X1255" s="153" t="e">
        <f t="shared" si="219"/>
        <v>#VALUE!</v>
      </c>
      <c r="Y1255">
        <v>11.43</v>
      </c>
      <c r="Z1255" s="150" t="e">
        <f t="shared" si="220"/>
        <v>#VALUE!</v>
      </c>
      <c r="AA1255">
        <v>11.43</v>
      </c>
      <c r="AB1255" s="150" t="e">
        <f t="shared" si="221"/>
        <v>#VALUE!</v>
      </c>
      <c r="AC1255">
        <v>11.43</v>
      </c>
      <c r="AD1255" s="150" t="e">
        <f t="shared" si="222"/>
        <v>#VALUE!</v>
      </c>
      <c r="AE1255">
        <v>11.43</v>
      </c>
    </row>
    <row r="1256" spans="12:31" ht="15" x14ac:dyDescent="0.2">
      <c r="L1256" s="150" t="e">
        <f t="shared" si="213"/>
        <v>#VALUE!</v>
      </c>
      <c r="M1256">
        <v>11.44</v>
      </c>
      <c r="N1256" s="150" t="e">
        <f t="shared" si="214"/>
        <v>#VALUE!</v>
      </c>
      <c r="O1256">
        <v>11.44</v>
      </c>
      <c r="P1256" s="150" t="e">
        <f t="shared" si="215"/>
        <v>#VALUE!</v>
      </c>
      <c r="Q1256">
        <v>11.44</v>
      </c>
      <c r="R1256" s="150" t="e">
        <f t="shared" si="216"/>
        <v>#VALUE!</v>
      </c>
      <c r="S1256">
        <v>11.44</v>
      </c>
      <c r="T1256" s="150" t="e">
        <f t="shared" si="217"/>
        <v>#VALUE!</v>
      </c>
      <c r="U1256">
        <v>11.44</v>
      </c>
      <c r="V1256" s="150" t="e">
        <f t="shared" si="218"/>
        <v>#VALUE!</v>
      </c>
      <c r="W1256">
        <v>11.44</v>
      </c>
      <c r="X1256" s="153" t="e">
        <f t="shared" si="219"/>
        <v>#VALUE!</v>
      </c>
      <c r="Y1256">
        <v>11.44</v>
      </c>
      <c r="Z1256" s="150" t="e">
        <f t="shared" si="220"/>
        <v>#VALUE!</v>
      </c>
      <c r="AA1256">
        <v>11.44</v>
      </c>
      <c r="AB1256" s="150" t="e">
        <f t="shared" si="221"/>
        <v>#VALUE!</v>
      </c>
      <c r="AC1256">
        <v>11.44</v>
      </c>
      <c r="AD1256" s="150" t="e">
        <f t="shared" si="222"/>
        <v>#VALUE!</v>
      </c>
      <c r="AE1256">
        <v>11.44</v>
      </c>
    </row>
    <row r="1257" spans="12:31" ht="15" x14ac:dyDescent="0.2">
      <c r="L1257" s="150" t="e">
        <f t="shared" si="213"/>
        <v>#VALUE!</v>
      </c>
      <c r="M1257">
        <v>11.45</v>
      </c>
      <c r="N1257" s="150" t="e">
        <f t="shared" si="214"/>
        <v>#VALUE!</v>
      </c>
      <c r="O1257">
        <v>11.45</v>
      </c>
      <c r="P1257" s="150" t="e">
        <f t="shared" si="215"/>
        <v>#VALUE!</v>
      </c>
      <c r="Q1257">
        <v>11.45</v>
      </c>
      <c r="R1257" s="150" t="e">
        <f t="shared" si="216"/>
        <v>#VALUE!</v>
      </c>
      <c r="S1257">
        <v>11.45</v>
      </c>
      <c r="T1257" s="150" t="e">
        <f t="shared" si="217"/>
        <v>#VALUE!</v>
      </c>
      <c r="U1257">
        <v>11.45</v>
      </c>
      <c r="V1257" s="150" t="e">
        <f t="shared" si="218"/>
        <v>#VALUE!</v>
      </c>
      <c r="W1257">
        <v>11.45</v>
      </c>
      <c r="X1257" s="153" t="e">
        <f t="shared" si="219"/>
        <v>#VALUE!</v>
      </c>
      <c r="Y1257">
        <v>11.45</v>
      </c>
      <c r="Z1257" s="150" t="e">
        <f t="shared" si="220"/>
        <v>#VALUE!</v>
      </c>
      <c r="AA1257">
        <v>11.45</v>
      </c>
      <c r="AB1257" s="150" t="e">
        <f t="shared" si="221"/>
        <v>#VALUE!</v>
      </c>
      <c r="AC1257">
        <v>11.45</v>
      </c>
      <c r="AD1257" s="150" t="e">
        <f t="shared" si="222"/>
        <v>#VALUE!</v>
      </c>
      <c r="AE1257">
        <v>11.45</v>
      </c>
    </row>
    <row r="1258" spans="12:31" ht="15" x14ac:dyDescent="0.2">
      <c r="L1258" s="150" t="e">
        <f t="shared" si="213"/>
        <v>#VALUE!</v>
      </c>
      <c r="M1258">
        <v>11.46</v>
      </c>
      <c r="N1258" s="150" t="e">
        <f t="shared" si="214"/>
        <v>#VALUE!</v>
      </c>
      <c r="O1258">
        <v>11.46</v>
      </c>
      <c r="P1258" s="150" t="e">
        <f t="shared" si="215"/>
        <v>#VALUE!</v>
      </c>
      <c r="Q1258">
        <v>11.46</v>
      </c>
      <c r="R1258" s="150" t="e">
        <f t="shared" si="216"/>
        <v>#VALUE!</v>
      </c>
      <c r="S1258">
        <v>11.46</v>
      </c>
      <c r="T1258" s="150" t="e">
        <f t="shared" si="217"/>
        <v>#VALUE!</v>
      </c>
      <c r="U1258">
        <v>11.46</v>
      </c>
      <c r="V1258" s="150" t="e">
        <f t="shared" si="218"/>
        <v>#VALUE!</v>
      </c>
      <c r="W1258">
        <v>11.46</v>
      </c>
      <c r="X1258" s="153" t="e">
        <f t="shared" si="219"/>
        <v>#VALUE!</v>
      </c>
      <c r="Y1258">
        <v>11.46</v>
      </c>
      <c r="Z1258" s="150" t="e">
        <f t="shared" si="220"/>
        <v>#VALUE!</v>
      </c>
      <c r="AA1258">
        <v>11.46</v>
      </c>
      <c r="AB1258" s="150" t="e">
        <f t="shared" si="221"/>
        <v>#VALUE!</v>
      </c>
      <c r="AC1258">
        <v>11.46</v>
      </c>
      <c r="AD1258" s="150" t="e">
        <f t="shared" si="222"/>
        <v>#VALUE!</v>
      </c>
      <c r="AE1258">
        <v>11.46</v>
      </c>
    </row>
    <row r="1259" spans="12:31" ht="15" x14ac:dyDescent="0.2">
      <c r="L1259" s="150" t="e">
        <f t="shared" si="213"/>
        <v>#VALUE!</v>
      </c>
      <c r="M1259">
        <v>11.47</v>
      </c>
      <c r="N1259" s="150" t="e">
        <f t="shared" si="214"/>
        <v>#VALUE!</v>
      </c>
      <c r="O1259">
        <v>11.47</v>
      </c>
      <c r="P1259" s="150" t="e">
        <f t="shared" si="215"/>
        <v>#VALUE!</v>
      </c>
      <c r="Q1259">
        <v>11.47</v>
      </c>
      <c r="R1259" s="150" t="e">
        <f t="shared" si="216"/>
        <v>#VALUE!</v>
      </c>
      <c r="S1259">
        <v>11.47</v>
      </c>
      <c r="T1259" s="150" t="e">
        <f t="shared" si="217"/>
        <v>#VALUE!</v>
      </c>
      <c r="U1259">
        <v>11.47</v>
      </c>
      <c r="V1259" s="150" t="e">
        <f t="shared" si="218"/>
        <v>#VALUE!</v>
      </c>
      <c r="W1259">
        <v>11.47</v>
      </c>
      <c r="X1259" s="153" t="e">
        <f t="shared" si="219"/>
        <v>#VALUE!</v>
      </c>
      <c r="Y1259">
        <v>11.47</v>
      </c>
      <c r="Z1259" s="150" t="e">
        <f t="shared" si="220"/>
        <v>#VALUE!</v>
      </c>
      <c r="AA1259">
        <v>11.47</v>
      </c>
      <c r="AB1259" s="150" t="e">
        <f t="shared" si="221"/>
        <v>#VALUE!</v>
      </c>
      <c r="AC1259">
        <v>11.47</v>
      </c>
      <c r="AD1259" s="150" t="e">
        <f t="shared" si="222"/>
        <v>#VALUE!</v>
      </c>
      <c r="AE1259">
        <v>11.47</v>
      </c>
    </row>
    <row r="1260" spans="12:31" ht="15" x14ac:dyDescent="0.2">
      <c r="L1260" s="150" t="e">
        <f t="shared" si="213"/>
        <v>#VALUE!</v>
      </c>
      <c r="M1260">
        <v>11.48</v>
      </c>
      <c r="N1260" s="150" t="e">
        <f t="shared" si="214"/>
        <v>#VALUE!</v>
      </c>
      <c r="O1260">
        <v>11.48</v>
      </c>
      <c r="P1260" s="150" t="e">
        <f t="shared" si="215"/>
        <v>#VALUE!</v>
      </c>
      <c r="Q1260">
        <v>11.48</v>
      </c>
      <c r="R1260" s="150" t="e">
        <f t="shared" si="216"/>
        <v>#VALUE!</v>
      </c>
      <c r="S1260">
        <v>11.48</v>
      </c>
      <c r="T1260" s="150" t="e">
        <f t="shared" si="217"/>
        <v>#VALUE!</v>
      </c>
      <c r="U1260">
        <v>11.48</v>
      </c>
      <c r="V1260" s="150" t="e">
        <f t="shared" si="218"/>
        <v>#VALUE!</v>
      </c>
      <c r="W1260">
        <v>11.48</v>
      </c>
      <c r="X1260" s="153" t="e">
        <f t="shared" si="219"/>
        <v>#VALUE!</v>
      </c>
      <c r="Y1260">
        <v>11.48</v>
      </c>
      <c r="Z1260" s="150" t="e">
        <f t="shared" si="220"/>
        <v>#VALUE!</v>
      </c>
      <c r="AA1260">
        <v>11.48</v>
      </c>
      <c r="AB1260" s="150" t="e">
        <f t="shared" si="221"/>
        <v>#VALUE!</v>
      </c>
      <c r="AC1260">
        <v>11.48</v>
      </c>
      <c r="AD1260" s="150" t="e">
        <f t="shared" si="222"/>
        <v>#VALUE!</v>
      </c>
      <c r="AE1260">
        <v>11.48</v>
      </c>
    </row>
    <row r="1261" spans="12:31" ht="15" x14ac:dyDescent="0.2">
      <c r="L1261" s="150" t="e">
        <f t="shared" si="213"/>
        <v>#VALUE!</v>
      </c>
      <c r="M1261">
        <v>11.49</v>
      </c>
      <c r="N1261" s="150" t="e">
        <f t="shared" si="214"/>
        <v>#VALUE!</v>
      </c>
      <c r="O1261">
        <v>11.49</v>
      </c>
      <c r="P1261" s="150" t="e">
        <f t="shared" si="215"/>
        <v>#VALUE!</v>
      </c>
      <c r="Q1261">
        <v>11.49</v>
      </c>
      <c r="R1261" s="150" t="e">
        <f t="shared" si="216"/>
        <v>#VALUE!</v>
      </c>
      <c r="S1261">
        <v>11.49</v>
      </c>
      <c r="T1261" s="150" t="e">
        <f t="shared" si="217"/>
        <v>#VALUE!</v>
      </c>
      <c r="U1261">
        <v>11.49</v>
      </c>
      <c r="V1261" s="150" t="e">
        <f t="shared" si="218"/>
        <v>#VALUE!</v>
      </c>
      <c r="W1261">
        <v>11.49</v>
      </c>
      <c r="X1261" s="153" t="e">
        <f t="shared" si="219"/>
        <v>#VALUE!</v>
      </c>
      <c r="Y1261">
        <v>11.49</v>
      </c>
      <c r="Z1261" s="150" t="e">
        <f t="shared" si="220"/>
        <v>#VALUE!</v>
      </c>
      <c r="AA1261">
        <v>11.49</v>
      </c>
      <c r="AB1261" s="150" t="e">
        <f t="shared" si="221"/>
        <v>#VALUE!</v>
      </c>
      <c r="AC1261">
        <v>11.49</v>
      </c>
      <c r="AD1261" s="150" t="e">
        <f t="shared" si="222"/>
        <v>#VALUE!</v>
      </c>
      <c r="AE1261">
        <v>11.49</v>
      </c>
    </row>
    <row r="1262" spans="12:31" ht="15" x14ac:dyDescent="0.2">
      <c r="L1262" s="150" t="e">
        <f t="shared" si="213"/>
        <v>#VALUE!</v>
      </c>
      <c r="M1262">
        <v>11.5</v>
      </c>
      <c r="N1262" s="150" t="e">
        <f t="shared" si="214"/>
        <v>#VALUE!</v>
      </c>
      <c r="O1262">
        <v>11.5</v>
      </c>
      <c r="P1262" s="150" t="e">
        <f t="shared" si="215"/>
        <v>#VALUE!</v>
      </c>
      <c r="Q1262">
        <v>11.5</v>
      </c>
      <c r="R1262" s="150" t="e">
        <f t="shared" si="216"/>
        <v>#VALUE!</v>
      </c>
      <c r="S1262">
        <v>11.5</v>
      </c>
      <c r="T1262" s="150" t="e">
        <f t="shared" si="217"/>
        <v>#VALUE!</v>
      </c>
      <c r="U1262">
        <v>11.5</v>
      </c>
      <c r="V1262" s="150" t="e">
        <f t="shared" si="218"/>
        <v>#VALUE!</v>
      </c>
      <c r="W1262">
        <v>11.5</v>
      </c>
      <c r="X1262" s="153" t="e">
        <f t="shared" si="219"/>
        <v>#VALUE!</v>
      </c>
      <c r="Y1262">
        <v>11.5</v>
      </c>
      <c r="Z1262" s="150" t="e">
        <f t="shared" si="220"/>
        <v>#VALUE!</v>
      </c>
      <c r="AA1262">
        <v>11.5</v>
      </c>
      <c r="AB1262" s="150" t="e">
        <f t="shared" si="221"/>
        <v>#VALUE!</v>
      </c>
      <c r="AC1262">
        <v>11.5</v>
      </c>
      <c r="AD1262" s="150" t="e">
        <f t="shared" si="222"/>
        <v>#VALUE!</v>
      </c>
      <c r="AE1262">
        <v>11.5</v>
      </c>
    </row>
    <row r="1263" spans="12:31" ht="15" x14ac:dyDescent="0.2">
      <c r="L1263" s="150" t="e">
        <f t="shared" si="213"/>
        <v>#VALUE!</v>
      </c>
      <c r="M1263">
        <v>11.51</v>
      </c>
      <c r="N1263" s="150" t="e">
        <f t="shared" si="214"/>
        <v>#VALUE!</v>
      </c>
      <c r="O1263">
        <v>11.51</v>
      </c>
      <c r="P1263" s="150" t="e">
        <f t="shared" si="215"/>
        <v>#VALUE!</v>
      </c>
      <c r="Q1263">
        <v>11.51</v>
      </c>
      <c r="R1263" s="150" t="e">
        <f t="shared" si="216"/>
        <v>#VALUE!</v>
      </c>
      <c r="S1263">
        <v>11.51</v>
      </c>
      <c r="T1263" s="150" t="e">
        <f t="shared" si="217"/>
        <v>#VALUE!</v>
      </c>
      <c r="U1263">
        <v>11.51</v>
      </c>
      <c r="V1263" s="150" t="e">
        <f t="shared" si="218"/>
        <v>#VALUE!</v>
      </c>
      <c r="W1263">
        <v>11.51</v>
      </c>
      <c r="X1263" s="153" t="e">
        <f t="shared" si="219"/>
        <v>#VALUE!</v>
      </c>
      <c r="Y1263">
        <v>11.51</v>
      </c>
      <c r="Z1263" s="150" t="e">
        <f t="shared" si="220"/>
        <v>#VALUE!</v>
      </c>
      <c r="AA1263">
        <v>11.51</v>
      </c>
      <c r="AB1263" s="150" t="e">
        <f t="shared" si="221"/>
        <v>#VALUE!</v>
      </c>
      <c r="AC1263">
        <v>11.51</v>
      </c>
      <c r="AD1263" s="150" t="e">
        <f t="shared" si="222"/>
        <v>#VALUE!</v>
      </c>
      <c r="AE1263">
        <v>11.51</v>
      </c>
    </row>
    <row r="1264" spans="12:31" ht="15" x14ac:dyDescent="0.2">
      <c r="L1264" s="150" t="e">
        <f t="shared" si="213"/>
        <v>#VALUE!</v>
      </c>
      <c r="M1264">
        <v>11.52</v>
      </c>
      <c r="N1264" s="150" t="e">
        <f t="shared" si="214"/>
        <v>#VALUE!</v>
      </c>
      <c r="O1264">
        <v>11.52</v>
      </c>
      <c r="P1264" s="150" t="e">
        <f t="shared" si="215"/>
        <v>#VALUE!</v>
      </c>
      <c r="Q1264">
        <v>11.52</v>
      </c>
      <c r="R1264" s="150" t="e">
        <f t="shared" si="216"/>
        <v>#VALUE!</v>
      </c>
      <c r="S1264">
        <v>11.52</v>
      </c>
      <c r="T1264" s="150" t="e">
        <f t="shared" si="217"/>
        <v>#VALUE!</v>
      </c>
      <c r="U1264">
        <v>11.52</v>
      </c>
      <c r="V1264" s="150" t="e">
        <f t="shared" si="218"/>
        <v>#VALUE!</v>
      </c>
      <c r="W1264">
        <v>11.52</v>
      </c>
      <c r="X1264" s="153" t="e">
        <f t="shared" si="219"/>
        <v>#VALUE!</v>
      </c>
      <c r="Y1264">
        <v>11.52</v>
      </c>
      <c r="Z1264" s="150" t="e">
        <f t="shared" si="220"/>
        <v>#VALUE!</v>
      </c>
      <c r="AA1264">
        <v>11.52</v>
      </c>
      <c r="AB1264" s="150" t="e">
        <f t="shared" si="221"/>
        <v>#VALUE!</v>
      </c>
      <c r="AC1264">
        <v>11.52</v>
      </c>
      <c r="AD1264" s="150" t="e">
        <f t="shared" si="222"/>
        <v>#VALUE!</v>
      </c>
      <c r="AE1264">
        <v>11.52</v>
      </c>
    </row>
    <row r="1265" spans="12:31" ht="15" x14ac:dyDescent="0.2">
      <c r="L1265" s="150" t="e">
        <f t="shared" ref="L1265:L1328" si="223">((1.486/$D$33)*((((PI()*($D$46/12)^2)/4)-((($D$46/12)/2)^2*((2*ACOS(((($D$46/12)/2)-(($D$46/12)-(M1265/12)))/(($D$46/12)/2)))-SIN(2*ACOS(((($D$46/12)/2)-(($D$46/12)-(M1265/12)))/(($D$46/12)/2))))/2))/((PI()*($D$46/12))-((2*ACOS(((($D$46/12)/2)-(($D$46/12)-(M1265/12)))/(($D$46/12)/2)))*(($D$46/12)/2))))^(2/3)*$H$17^0.5)*(((PI()*($D$46/12)^2)/4)-((($D$46/12)/2)^2*((2*ACOS(((($D$46/12)/2)-(($D$46/12)-(M1265/12)))/(($D$46/12)/2)))-SIN(2*ACOS(((($D$46/12)/2)-(($D$46/12)-(M1265/12)))/(($D$46/12)/2))))/2))</f>
        <v>#VALUE!</v>
      </c>
      <c r="M1265">
        <v>11.53</v>
      </c>
      <c r="N1265" s="150" t="e">
        <f t="shared" ref="N1265:N1328" si="224">((1.486/$D$34)*((((PI()*($D$47/12)^2)/4)-((($D$47/12)/2)^2*((2*ACOS(((($D$47/12)/2)-(($D$47/12)-(O1265/12)))/(($D$47/12)/2)))-SIN(2*ACOS(((($D$47/12)/2)-(($D$47/12)-(O1265/12)))/(($D$47/12)/2))))/2))/((PI()*($D$47/12))-((2*ACOS(((($D$47/12)/2)-(($D$47/12)-(O1265/12)))/(($D$47/12)/2)))*(($D$47/12)/2))))^(2/3)*$H$18^0.5)*(((PI()*($D$47/12)^2)/4)-((($D$47/12)/2)^2*((2*ACOS(((($D$47/12)/2)-(($D$47/12)-(O1265/12)))/(($D$47/12)/2)))-SIN(2*ACOS(((($D$47/12)/2)-(($D$47/12)-(O1265/12)))/(($D$47/12)/2))))/2))</f>
        <v>#VALUE!</v>
      </c>
      <c r="O1265">
        <v>11.53</v>
      </c>
      <c r="P1265" s="150" t="e">
        <f t="shared" ref="P1265:P1328" si="225">((1.486/$D$35)*((((PI()*($D$48/12)^2)/4)-((($D$48/12)/2)^2*((2*ACOS(((($D$48/12)/2)-(($D$48/12)-(Q1265/12)))/(($D$48/12)/2)))-SIN(2*ACOS(((($D$48/12)/2)-(($D$48/12)-(Q1265/12)))/(($D$48/12)/2))))/2))/((PI()*($D$48/12))-((2*ACOS(((($D$48/12)/2)-(($D$48/12)-(Q1265/12)))/(($D$48/12)/2)))*(($D$48/12)/2))))^(2/3)*$H$19^0.5)*(((PI()*($D$48/12)^2)/4)-((($D$48/12)/2)^2*((2*ACOS(((($D$48/12)/2)-(($D$48/12)-(Q1265/12)))/(($D$48/12)/2)))-SIN(2*ACOS(((($D$48/12)/2)-(($D$48/12)-(Q1265/12)))/(($D$48/12)/2))))/2))</f>
        <v>#VALUE!</v>
      </c>
      <c r="Q1265">
        <v>11.53</v>
      </c>
      <c r="R1265" s="150" t="e">
        <f t="shared" ref="R1265:R1328" si="226">((1.486/$D$36)*((((PI()*($D$49/12)^2)/4)-((($D$49/12)/2)^2*((2*ACOS(((($D$49/12)/2)-(($D$49/12)-(S1265/12)))/(($D$49/12)/2)))-SIN(2*ACOS(((($D$49/12)/2)-(($D$49/12)-(S1265/12)))/(($D$49/12)/2))))/2))/((PI()*($D$49/12))-((2*ACOS(((($D$49/12)/2)-(($D$49/12)-(S1265/12)))/(($D$49/12)/2)))*(($D$49/12)/2))))^(2/3)*$H$20^0.5)*(((PI()*($D$49/12)^2)/4)-((($D$49/12)/2)^2*((2*ACOS(((($D$49/12)/2)-(($D$49/12)-(S1265/12)))/(($D$49/12)/2)))-SIN(2*ACOS(((($D$49/12)/2)-(($D$49/12)-(S1265/12)))/(($D$49/12)/2))))/2))</f>
        <v>#VALUE!</v>
      </c>
      <c r="S1265">
        <v>11.53</v>
      </c>
      <c r="T1265" s="150" t="e">
        <f t="shared" ref="T1265:T1328" si="227">((1.486/$D$37)*((((PI()*($D$50/12)^2)/4)-((($D$50/12)/2)^2*((2*ACOS(((($D$50/12)/2)-(($D$50/12)-(U1265/12)))/(($D$50/12)/2)))-SIN(2*ACOS(((($D$50/12)/2)-(($D$50/12)-(U1265/12)))/(($D$50/12)/2))))/2))/((PI()*($D$50/12))-((2*ACOS(((($D$50/12)/2)-(($D$50/12)-(U1265/12)))/(($D$50/12)/2)))*(($D$50/12)/2))))^(2/3)*$H$21^0.5)*(((PI()*($D$50/12)^2)/4)-((($D$50/12)/2)^2*((2*ACOS(((($D$50/12)/2)-(($D$50/12)-(U1265/12)))/(($D$50/12)/2)))-SIN(2*ACOS(((($D$50/12)/2)-(($D$50/12)-(U1265/12)))/(($D$50/12)/2))))/2))</f>
        <v>#VALUE!</v>
      </c>
      <c r="U1265">
        <v>11.53</v>
      </c>
      <c r="V1265" s="150" t="e">
        <f t="shared" ref="V1265:V1328" si="228">((1.486/$D$38)*((((PI()*($D$51/12)^2)/4)-((($D$51/12)/2)^2*((2*ACOS(((($D$51/12)/2)-(($D$51/12)-(W1265/12)))/(($D$51/12)/2)))-SIN(2*ACOS(((($D$51/12)/2)-(($D$51/12)-(W1265/12)))/(($D$51/12)/2))))/2))/((PI()*($D$51/12))-((2*ACOS(((($D$51/12)/2)-(($D$51/12)-(W1265/12)))/(($D$51/12)/2)))*(($D$51/12)/2))))^(2/3)*$H$22^0.5)*(((PI()*($D$51/12)^2)/4)-((($D$51/12)/2)^2*((2*ACOS(((($D$51/12)/2)-(($D$51/12)-(W1265/12)))/(($D$51/12)/2)))-SIN(2*ACOS(((($D$51/12)/2)-(($D$51/12)-(W1265/12)))/(($D$51/12)/2))))/2))</f>
        <v>#VALUE!</v>
      </c>
      <c r="W1265">
        <v>11.53</v>
      </c>
      <c r="X1265" s="153" t="e">
        <f t="shared" ref="X1265:X1328" si="229">((1.486/$D$39)*((((PI()*($D$52/12)^2)/4)-((($D$52/12)/2)^2*((2*ACOS(((($D$52/12)/2)-(($D$52/12)-(Y1265/12)))/(($D$52/12)/2)))-SIN(2*ACOS(((($D$52/12)/2)-(($D$52/12)-(Y1265/12)))/(($D$52/12)/2))))/2))/((PI()*($D$52/12))-((2*ACOS(((($D$52/12)/2)-(($D$52/12)-(Y1265/12)))/(($D$52/12)/2)))*(($D$52/12)/2))))^(2/3)*$H$23^0.5)*(((PI()*($D$52/12)^2)/4)-((($D$52/12)/2)^2*((2*ACOS(((($D$52/12)/2)-(($D$52/12)-(Y1265/12)))/(($D$52/12)/2)))-SIN(2*ACOS(((($D$52/12)/2)-(($D$52/12)-(Y1265/12)))/(($D$52/12)/2))))/2))</f>
        <v>#VALUE!</v>
      </c>
      <c r="Y1265">
        <v>11.53</v>
      </c>
      <c r="Z1265" s="150" t="e">
        <f t="shared" ref="Z1265:Z1328" si="230">((1.486/$D$40)*((((PI()*($D$53/12)^2)/4)-((($D$53/12)/2)^2*((2*ACOS(((($D$53/12)/2)-(($D$53/12)-(AA1265/12)))/(($D$53/12)/2)))-SIN(2*ACOS(((($D$53/12)/2)-(($D$53/12)-(AA1265/12)))/(($D$53/12)/2))))/2))/((PI()*($D$53/12))-((2*ACOS(((($D$53/12)/2)-(($D$53/12)-(AA1265/12)))/(($D$53/12)/2)))*(($D$53/12)/2))))^(2/3)*$H$24^0.5)*(((PI()*($D$53/12)^2)/4)-((($D$53/12)/2)^2*((2*ACOS(((($D$53/12)/2)-(($D$53/12)-(AA1265/12)))/(($D$53/12)/2)))-SIN(2*ACOS(((($D$53/12)/2)-(($D$53/12)-(AA1265/12)))/(($D$53/12)/2))))/2))</f>
        <v>#VALUE!</v>
      </c>
      <c r="AA1265">
        <v>11.53</v>
      </c>
      <c r="AB1265" s="150" t="e">
        <f t="shared" ref="AB1265:AB1328" si="231">((1.486/$D$41)*((((PI()*($D$54/12)^2)/4)-((($D$54/12)/2)^2*((2*ACOS(((($D$54/12)/2)-(($D$54/12)-(AC1265/12)))/(($D$54/12)/2)))-SIN(2*ACOS(((($D$54/12)/2)-(($D$54/12)-(AC1265/12)))/(($D$54/12)/2))))/2))/((PI()*($D$54/12))-((2*ACOS(((($D$54/12)/2)-(($D$54/12)-(AC1265/12)))/(($D$54/12)/2)))*(($D$54/12)/2))))^(2/3)*$H$25^0.5)*(((PI()*($D$54/12)^2)/4)-((($D$54/12)/2)^2*((2*ACOS(((($D$54/12)/2)-(($D$54/12)-(AC1265/12)))/(($D$54/12)/2)))-SIN(2*ACOS(((($D$54/12)/2)-(($D$54/12)-(AC1265/12)))/(($D$54/12)/2))))/2))</f>
        <v>#VALUE!</v>
      </c>
      <c r="AC1265">
        <v>11.53</v>
      </c>
      <c r="AD1265" s="150" t="e">
        <f t="shared" ref="AD1265:AD1328" si="232">((1.486/$D$42)*((((PI()*($D$55/12)^2)/4)-((($D$55/12)/2)^2*((2*ACOS(((($D$55/12)/2)-(($D$55/12)-(AE1265/12)))/(($D$55/12)/2)))-SIN(2*ACOS(((($D$55/12)/2)-(($D$55/12)-(AE1265/12)))/(($D$55/12)/2))))/2))/((PI()*($D$55/12))-((2*ACOS(((($D$55/12)/2)-(($D$55/12)-(AE1265/12)))/(($D$55/12)/2)))*(($D$55/12)/2))))^(2/3)*$H$26^0.5)*(((PI()*($D$55/12)^2)/4)-((($D$55/12)/2)^2*((2*ACOS(((($D$55/12)/2)-(($D$55/12)-(AE1265/12)))/(($D$55/12)/2)))-SIN(2*ACOS(((($D$55/12)/2)-(($D$55/12)-(AE1265/12)))/(($D$55/12)/2))))/2))</f>
        <v>#VALUE!</v>
      </c>
      <c r="AE1265">
        <v>11.53</v>
      </c>
    </row>
    <row r="1266" spans="12:31" ht="15" x14ac:dyDescent="0.2">
      <c r="L1266" s="150" t="e">
        <f t="shared" si="223"/>
        <v>#VALUE!</v>
      </c>
      <c r="M1266">
        <v>11.54</v>
      </c>
      <c r="N1266" s="150" t="e">
        <f t="shared" si="224"/>
        <v>#VALUE!</v>
      </c>
      <c r="O1266">
        <v>11.54</v>
      </c>
      <c r="P1266" s="150" t="e">
        <f t="shared" si="225"/>
        <v>#VALUE!</v>
      </c>
      <c r="Q1266">
        <v>11.54</v>
      </c>
      <c r="R1266" s="150" t="e">
        <f t="shared" si="226"/>
        <v>#VALUE!</v>
      </c>
      <c r="S1266">
        <v>11.54</v>
      </c>
      <c r="T1266" s="150" t="e">
        <f t="shared" si="227"/>
        <v>#VALUE!</v>
      </c>
      <c r="U1266">
        <v>11.54</v>
      </c>
      <c r="V1266" s="150" t="e">
        <f t="shared" si="228"/>
        <v>#VALUE!</v>
      </c>
      <c r="W1266">
        <v>11.54</v>
      </c>
      <c r="X1266" s="153" t="e">
        <f t="shared" si="229"/>
        <v>#VALUE!</v>
      </c>
      <c r="Y1266">
        <v>11.54</v>
      </c>
      <c r="Z1266" s="150" t="e">
        <f t="shared" si="230"/>
        <v>#VALUE!</v>
      </c>
      <c r="AA1266">
        <v>11.54</v>
      </c>
      <c r="AB1266" s="150" t="e">
        <f t="shared" si="231"/>
        <v>#VALUE!</v>
      </c>
      <c r="AC1266">
        <v>11.54</v>
      </c>
      <c r="AD1266" s="150" t="e">
        <f t="shared" si="232"/>
        <v>#VALUE!</v>
      </c>
      <c r="AE1266">
        <v>11.54</v>
      </c>
    </row>
    <row r="1267" spans="12:31" ht="15" x14ac:dyDescent="0.2">
      <c r="L1267" s="150" t="e">
        <f t="shared" si="223"/>
        <v>#VALUE!</v>
      </c>
      <c r="M1267">
        <v>11.55</v>
      </c>
      <c r="N1267" s="150" t="e">
        <f t="shared" si="224"/>
        <v>#VALUE!</v>
      </c>
      <c r="O1267">
        <v>11.55</v>
      </c>
      <c r="P1267" s="150" t="e">
        <f t="shared" si="225"/>
        <v>#VALUE!</v>
      </c>
      <c r="Q1267">
        <v>11.55</v>
      </c>
      <c r="R1267" s="150" t="e">
        <f t="shared" si="226"/>
        <v>#VALUE!</v>
      </c>
      <c r="S1267">
        <v>11.55</v>
      </c>
      <c r="T1267" s="150" t="e">
        <f t="shared" si="227"/>
        <v>#VALUE!</v>
      </c>
      <c r="U1267">
        <v>11.55</v>
      </c>
      <c r="V1267" s="150" t="e">
        <f t="shared" si="228"/>
        <v>#VALUE!</v>
      </c>
      <c r="W1267">
        <v>11.55</v>
      </c>
      <c r="X1267" s="153" t="e">
        <f t="shared" si="229"/>
        <v>#VALUE!</v>
      </c>
      <c r="Y1267">
        <v>11.55</v>
      </c>
      <c r="Z1267" s="150" t="e">
        <f t="shared" si="230"/>
        <v>#VALUE!</v>
      </c>
      <c r="AA1267">
        <v>11.55</v>
      </c>
      <c r="AB1267" s="150" t="e">
        <f t="shared" si="231"/>
        <v>#VALUE!</v>
      </c>
      <c r="AC1267">
        <v>11.55</v>
      </c>
      <c r="AD1267" s="150" t="e">
        <f t="shared" si="232"/>
        <v>#VALUE!</v>
      </c>
      <c r="AE1267">
        <v>11.55</v>
      </c>
    </row>
    <row r="1268" spans="12:31" ht="15" x14ac:dyDescent="0.2">
      <c r="L1268" s="150" t="e">
        <f t="shared" si="223"/>
        <v>#VALUE!</v>
      </c>
      <c r="M1268">
        <v>11.56</v>
      </c>
      <c r="N1268" s="150" t="e">
        <f t="shared" si="224"/>
        <v>#VALUE!</v>
      </c>
      <c r="O1268">
        <v>11.56</v>
      </c>
      <c r="P1268" s="150" t="e">
        <f t="shared" si="225"/>
        <v>#VALUE!</v>
      </c>
      <c r="Q1268">
        <v>11.56</v>
      </c>
      <c r="R1268" s="150" t="e">
        <f t="shared" si="226"/>
        <v>#VALUE!</v>
      </c>
      <c r="S1268">
        <v>11.56</v>
      </c>
      <c r="T1268" s="150" t="e">
        <f t="shared" si="227"/>
        <v>#VALUE!</v>
      </c>
      <c r="U1268">
        <v>11.56</v>
      </c>
      <c r="V1268" s="150" t="e">
        <f t="shared" si="228"/>
        <v>#VALUE!</v>
      </c>
      <c r="W1268">
        <v>11.56</v>
      </c>
      <c r="X1268" s="153" t="e">
        <f t="shared" si="229"/>
        <v>#VALUE!</v>
      </c>
      <c r="Y1268">
        <v>11.56</v>
      </c>
      <c r="Z1268" s="150" t="e">
        <f t="shared" si="230"/>
        <v>#VALUE!</v>
      </c>
      <c r="AA1268">
        <v>11.56</v>
      </c>
      <c r="AB1268" s="150" t="e">
        <f t="shared" si="231"/>
        <v>#VALUE!</v>
      </c>
      <c r="AC1268">
        <v>11.56</v>
      </c>
      <c r="AD1268" s="150" t="e">
        <f t="shared" si="232"/>
        <v>#VALUE!</v>
      </c>
      <c r="AE1268">
        <v>11.56</v>
      </c>
    </row>
    <row r="1269" spans="12:31" ht="15" x14ac:dyDescent="0.2">
      <c r="L1269" s="150" t="e">
        <f t="shared" si="223"/>
        <v>#VALUE!</v>
      </c>
      <c r="M1269">
        <v>11.57</v>
      </c>
      <c r="N1269" s="150" t="e">
        <f t="shared" si="224"/>
        <v>#VALUE!</v>
      </c>
      <c r="O1269">
        <v>11.57</v>
      </c>
      <c r="P1269" s="150" t="e">
        <f t="shared" si="225"/>
        <v>#VALUE!</v>
      </c>
      <c r="Q1269">
        <v>11.57</v>
      </c>
      <c r="R1269" s="150" t="e">
        <f t="shared" si="226"/>
        <v>#VALUE!</v>
      </c>
      <c r="S1269">
        <v>11.57</v>
      </c>
      <c r="T1269" s="150" t="e">
        <f t="shared" si="227"/>
        <v>#VALUE!</v>
      </c>
      <c r="U1269">
        <v>11.57</v>
      </c>
      <c r="V1269" s="150" t="e">
        <f t="shared" si="228"/>
        <v>#VALUE!</v>
      </c>
      <c r="W1269">
        <v>11.57</v>
      </c>
      <c r="X1269" s="153" t="e">
        <f t="shared" si="229"/>
        <v>#VALUE!</v>
      </c>
      <c r="Y1269">
        <v>11.57</v>
      </c>
      <c r="Z1269" s="150" t="e">
        <f t="shared" si="230"/>
        <v>#VALUE!</v>
      </c>
      <c r="AA1269">
        <v>11.57</v>
      </c>
      <c r="AB1269" s="150" t="e">
        <f t="shared" si="231"/>
        <v>#VALUE!</v>
      </c>
      <c r="AC1269">
        <v>11.57</v>
      </c>
      <c r="AD1269" s="150" t="e">
        <f t="shared" si="232"/>
        <v>#VALUE!</v>
      </c>
      <c r="AE1269">
        <v>11.57</v>
      </c>
    </row>
    <row r="1270" spans="12:31" ht="15" x14ac:dyDescent="0.2">
      <c r="L1270" s="150" t="e">
        <f t="shared" si="223"/>
        <v>#VALUE!</v>
      </c>
      <c r="M1270">
        <v>11.58</v>
      </c>
      <c r="N1270" s="150" t="e">
        <f t="shared" si="224"/>
        <v>#VALUE!</v>
      </c>
      <c r="O1270">
        <v>11.58</v>
      </c>
      <c r="P1270" s="150" t="e">
        <f t="shared" si="225"/>
        <v>#VALUE!</v>
      </c>
      <c r="Q1270">
        <v>11.58</v>
      </c>
      <c r="R1270" s="150" t="e">
        <f t="shared" si="226"/>
        <v>#VALUE!</v>
      </c>
      <c r="S1270">
        <v>11.58</v>
      </c>
      <c r="T1270" s="150" t="e">
        <f t="shared" si="227"/>
        <v>#VALUE!</v>
      </c>
      <c r="U1270">
        <v>11.58</v>
      </c>
      <c r="V1270" s="150" t="e">
        <f t="shared" si="228"/>
        <v>#VALUE!</v>
      </c>
      <c r="W1270">
        <v>11.58</v>
      </c>
      <c r="X1270" s="153" t="e">
        <f t="shared" si="229"/>
        <v>#VALUE!</v>
      </c>
      <c r="Y1270">
        <v>11.58</v>
      </c>
      <c r="Z1270" s="150" t="e">
        <f t="shared" si="230"/>
        <v>#VALUE!</v>
      </c>
      <c r="AA1270">
        <v>11.58</v>
      </c>
      <c r="AB1270" s="150" t="e">
        <f t="shared" si="231"/>
        <v>#VALUE!</v>
      </c>
      <c r="AC1270">
        <v>11.58</v>
      </c>
      <c r="AD1270" s="150" t="e">
        <f t="shared" si="232"/>
        <v>#VALUE!</v>
      </c>
      <c r="AE1270">
        <v>11.58</v>
      </c>
    </row>
    <row r="1271" spans="12:31" ht="15" x14ac:dyDescent="0.2">
      <c r="L1271" s="150" t="e">
        <f t="shared" si="223"/>
        <v>#VALUE!</v>
      </c>
      <c r="M1271">
        <v>11.59</v>
      </c>
      <c r="N1271" s="150" t="e">
        <f t="shared" si="224"/>
        <v>#VALUE!</v>
      </c>
      <c r="O1271">
        <v>11.59</v>
      </c>
      <c r="P1271" s="150" t="e">
        <f t="shared" si="225"/>
        <v>#VALUE!</v>
      </c>
      <c r="Q1271">
        <v>11.59</v>
      </c>
      <c r="R1271" s="150" t="e">
        <f t="shared" si="226"/>
        <v>#VALUE!</v>
      </c>
      <c r="S1271">
        <v>11.59</v>
      </c>
      <c r="T1271" s="150" t="e">
        <f t="shared" si="227"/>
        <v>#VALUE!</v>
      </c>
      <c r="U1271">
        <v>11.59</v>
      </c>
      <c r="V1271" s="150" t="e">
        <f t="shared" si="228"/>
        <v>#VALUE!</v>
      </c>
      <c r="W1271">
        <v>11.59</v>
      </c>
      <c r="X1271" s="153" t="e">
        <f t="shared" si="229"/>
        <v>#VALUE!</v>
      </c>
      <c r="Y1271">
        <v>11.59</v>
      </c>
      <c r="Z1271" s="150" t="e">
        <f t="shared" si="230"/>
        <v>#VALUE!</v>
      </c>
      <c r="AA1271">
        <v>11.59</v>
      </c>
      <c r="AB1271" s="150" t="e">
        <f t="shared" si="231"/>
        <v>#VALUE!</v>
      </c>
      <c r="AC1271">
        <v>11.59</v>
      </c>
      <c r="AD1271" s="150" t="e">
        <f t="shared" si="232"/>
        <v>#VALUE!</v>
      </c>
      <c r="AE1271">
        <v>11.59</v>
      </c>
    </row>
    <row r="1272" spans="12:31" ht="15" x14ac:dyDescent="0.2">
      <c r="L1272" s="150" t="e">
        <f t="shared" si="223"/>
        <v>#VALUE!</v>
      </c>
      <c r="M1272">
        <v>11.6</v>
      </c>
      <c r="N1272" s="150" t="e">
        <f t="shared" si="224"/>
        <v>#VALUE!</v>
      </c>
      <c r="O1272">
        <v>11.6</v>
      </c>
      <c r="P1272" s="150" t="e">
        <f t="shared" si="225"/>
        <v>#VALUE!</v>
      </c>
      <c r="Q1272">
        <v>11.6</v>
      </c>
      <c r="R1272" s="150" t="e">
        <f t="shared" si="226"/>
        <v>#VALUE!</v>
      </c>
      <c r="S1272">
        <v>11.6</v>
      </c>
      <c r="T1272" s="150" t="e">
        <f t="shared" si="227"/>
        <v>#VALUE!</v>
      </c>
      <c r="U1272">
        <v>11.6</v>
      </c>
      <c r="V1272" s="150" t="e">
        <f t="shared" si="228"/>
        <v>#VALUE!</v>
      </c>
      <c r="W1272">
        <v>11.6</v>
      </c>
      <c r="X1272" s="153" t="e">
        <f t="shared" si="229"/>
        <v>#VALUE!</v>
      </c>
      <c r="Y1272">
        <v>11.6</v>
      </c>
      <c r="Z1272" s="150" t="e">
        <f t="shared" si="230"/>
        <v>#VALUE!</v>
      </c>
      <c r="AA1272">
        <v>11.6</v>
      </c>
      <c r="AB1272" s="150" t="e">
        <f t="shared" si="231"/>
        <v>#VALUE!</v>
      </c>
      <c r="AC1272">
        <v>11.6</v>
      </c>
      <c r="AD1272" s="150" t="e">
        <f t="shared" si="232"/>
        <v>#VALUE!</v>
      </c>
      <c r="AE1272">
        <v>11.6</v>
      </c>
    </row>
    <row r="1273" spans="12:31" ht="15" x14ac:dyDescent="0.2">
      <c r="L1273" s="150" t="e">
        <f t="shared" si="223"/>
        <v>#VALUE!</v>
      </c>
      <c r="M1273">
        <v>11.61</v>
      </c>
      <c r="N1273" s="150" t="e">
        <f t="shared" si="224"/>
        <v>#VALUE!</v>
      </c>
      <c r="O1273">
        <v>11.61</v>
      </c>
      <c r="P1273" s="150" t="e">
        <f t="shared" si="225"/>
        <v>#VALUE!</v>
      </c>
      <c r="Q1273">
        <v>11.61</v>
      </c>
      <c r="R1273" s="150" t="e">
        <f t="shared" si="226"/>
        <v>#VALUE!</v>
      </c>
      <c r="S1273">
        <v>11.61</v>
      </c>
      <c r="T1273" s="150" t="e">
        <f t="shared" si="227"/>
        <v>#VALUE!</v>
      </c>
      <c r="U1273">
        <v>11.61</v>
      </c>
      <c r="V1273" s="150" t="e">
        <f t="shared" si="228"/>
        <v>#VALUE!</v>
      </c>
      <c r="W1273">
        <v>11.61</v>
      </c>
      <c r="X1273" s="153" t="e">
        <f t="shared" si="229"/>
        <v>#VALUE!</v>
      </c>
      <c r="Y1273">
        <v>11.61</v>
      </c>
      <c r="Z1273" s="150" t="e">
        <f t="shared" si="230"/>
        <v>#VALUE!</v>
      </c>
      <c r="AA1273">
        <v>11.61</v>
      </c>
      <c r="AB1273" s="150" t="e">
        <f t="shared" si="231"/>
        <v>#VALUE!</v>
      </c>
      <c r="AC1273">
        <v>11.61</v>
      </c>
      <c r="AD1273" s="150" t="e">
        <f t="shared" si="232"/>
        <v>#VALUE!</v>
      </c>
      <c r="AE1273">
        <v>11.61</v>
      </c>
    </row>
    <row r="1274" spans="12:31" ht="15" x14ac:dyDescent="0.2">
      <c r="L1274" s="150" t="e">
        <f t="shared" si="223"/>
        <v>#VALUE!</v>
      </c>
      <c r="M1274">
        <v>11.62</v>
      </c>
      <c r="N1274" s="150" t="e">
        <f t="shared" si="224"/>
        <v>#VALUE!</v>
      </c>
      <c r="O1274">
        <v>11.62</v>
      </c>
      <c r="P1274" s="150" t="e">
        <f t="shared" si="225"/>
        <v>#VALUE!</v>
      </c>
      <c r="Q1274">
        <v>11.62</v>
      </c>
      <c r="R1274" s="150" t="e">
        <f t="shared" si="226"/>
        <v>#VALUE!</v>
      </c>
      <c r="S1274">
        <v>11.62</v>
      </c>
      <c r="T1274" s="150" t="e">
        <f t="shared" si="227"/>
        <v>#VALUE!</v>
      </c>
      <c r="U1274">
        <v>11.62</v>
      </c>
      <c r="V1274" s="150" t="e">
        <f t="shared" si="228"/>
        <v>#VALUE!</v>
      </c>
      <c r="W1274">
        <v>11.62</v>
      </c>
      <c r="X1274" s="153" t="e">
        <f t="shared" si="229"/>
        <v>#VALUE!</v>
      </c>
      <c r="Y1274">
        <v>11.62</v>
      </c>
      <c r="Z1274" s="150" t="e">
        <f t="shared" si="230"/>
        <v>#VALUE!</v>
      </c>
      <c r="AA1274">
        <v>11.62</v>
      </c>
      <c r="AB1274" s="150" t="e">
        <f t="shared" si="231"/>
        <v>#VALUE!</v>
      </c>
      <c r="AC1274">
        <v>11.62</v>
      </c>
      <c r="AD1274" s="150" t="e">
        <f t="shared" si="232"/>
        <v>#VALUE!</v>
      </c>
      <c r="AE1274">
        <v>11.62</v>
      </c>
    </row>
    <row r="1275" spans="12:31" ht="15" x14ac:dyDescent="0.2">
      <c r="L1275" s="150" t="e">
        <f t="shared" si="223"/>
        <v>#VALUE!</v>
      </c>
      <c r="M1275">
        <v>11.63</v>
      </c>
      <c r="N1275" s="150" t="e">
        <f t="shared" si="224"/>
        <v>#VALUE!</v>
      </c>
      <c r="O1275">
        <v>11.63</v>
      </c>
      <c r="P1275" s="150" t="e">
        <f t="shared" si="225"/>
        <v>#VALUE!</v>
      </c>
      <c r="Q1275">
        <v>11.63</v>
      </c>
      <c r="R1275" s="150" t="e">
        <f t="shared" si="226"/>
        <v>#VALUE!</v>
      </c>
      <c r="S1275">
        <v>11.63</v>
      </c>
      <c r="T1275" s="150" t="e">
        <f t="shared" si="227"/>
        <v>#VALUE!</v>
      </c>
      <c r="U1275">
        <v>11.63</v>
      </c>
      <c r="V1275" s="150" t="e">
        <f t="shared" si="228"/>
        <v>#VALUE!</v>
      </c>
      <c r="W1275">
        <v>11.63</v>
      </c>
      <c r="X1275" s="153" t="e">
        <f t="shared" si="229"/>
        <v>#VALUE!</v>
      </c>
      <c r="Y1275">
        <v>11.63</v>
      </c>
      <c r="Z1275" s="150" t="e">
        <f t="shared" si="230"/>
        <v>#VALUE!</v>
      </c>
      <c r="AA1275">
        <v>11.63</v>
      </c>
      <c r="AB1275" s="150" t="e">
        <f t="shared" si="231"/>
        <v>#VALUE!</v>
      </c>
      <c r="AC1275">
        <v>11.63</v>
      </c>
      <c r="AD1275" s="150" t="e">
        <f t="shared" si="232"/>
        <v>#VALUE!</v>
      </c>
      <c r="AE1275">
        <v>11.63</v>
      </c>
    </row>
    <row r="1276" spans="12:31" ht="15" x14ac:dyDescent="0.2">
      <c r="L1276" s="150" t="e">
        <f t="shared" si="223"/>
        <v>#VALUE!</v>
      </c>
      <c r="M1276">
        <v>11.64</v>
      </c>
      <c r="N1276" s="150" t="e">
        <f t="shared" si="224"/>
        <v>#VALUE!</v>
      </c>
      <c r="O1276">
        <v>11.64</v>
      </c>
      <c r="P1276" s="150" t="e">
        <f t="shared" si="225"/>
        <v>#VALUE!</v>
      </c>
      <c r="Q1276">
        <v>11.64</v>
      </c>
      <c r="R1276" s="150" t="e">
        <f t="shared" si="226"/>
        <v>#VALUE!</v>
      </c>
      <c r="S1276">
        <v>11.64</v>
      </c>
      <c r="T1276" s="150" t="e">
        <f t="shared" si="227"/>
        <v>#VALUE!</v>
      </c>
      <c r="U1276">
        <v>11.64</v>
      </c>
      <c r="V1276" s="150" t="e">
        <f t="shared" si="228"/>
        <v>#VALUE!</v>
      </c>
      <c r="W1276">
        <v>11.64</v>
      </c>
      <c r="X1276" s="153" t="e">
        <f t="shared" si="229"/>
        <v>#VALUE!</v>
      </c>
      <c r="Y1276">
        <v>11.64</v>
      </c>
      <c r="Z1276" s="150" t="e">
        <f t="shared" si="230"/>
        <v>#VALUE!</v>
      </c>
      <c r="AA1276">
        <v>11.64</v>
      </c>
      <c r="AB1276" s="150" t="e">
        <f t="shared" si="231"/>
        <v>#VALUE!</v>
      </c>
      <c r="AC1276">
        <v>11.64</v>
      </c>
      <c r="AD1276" s="150" t="e">
        <f t="shared" si="232"/>
        <v>#VALUE!</v>
      </c>
      <c r="AE1276">
        <v>11.64</v>
      </c>
    </row>
    <row r="1277" spans="12:31" ht="15" x14ac:dyDescent="0.2">
      <c r="L1277" s="150" t="e">
        <f t="shared" si="223"/>
        <v>#VALUE!</v>
      </c>
      <c r="M1277">
        <v>11.65</v>
      </c>
      <c r="N1277" s="150" t="e">
        <f t="shared" si="224"/>
        <v>#VALUE!</v>
      </c>
      <c r="O1277">
        <v>11.65</v>
      </c>
      <c r="P1277" s="150" t="e">
        <f t="shared" si="225"/>
        <v>#VALUE!</v>
      </c>
      <c r="Q1277">
        <v>11.65</v>
      </c>
      <c r="R1277" s="150" t="e">
        <f t="shared" si="226"/>
        <v>#VALUE!</v>
      </c>
      <c r="S1277">
        <v>11.65</v>
      </c>
      <c r="T1277" s="150" t="e">
        <f t="shared" si="227"/>
        <v>#VALUE!</v>
      </c>
      <c r="U1277">
        <v>11.65</v>
      </c>
      <c r="V1277" s="150" t="e">
        <f t="shared" si="228"/>
        <v>#VALUE!</v>
      </c>
      <c r="W1277">
        <v>11.65</v>
      </c>
      <c r="X1277" s="153" t="e">
        <f t="shared" si="229"/>
        <v>#VALUE!</v>
      </c>
      <c r="Y1277">
        <v>11.65</v>
      </c>
      <c r="Z1277" s="150" t="e">
        <f t="shared" si="230"/>
        <v>#VALUE!</v>
      </c>
      <c r="AA1277">
        <v>11.65</v>
      </c>
      <c r="AB1277" s="150" t="e">
        <f t="shared" si="231"/>
        <v>#VALUE!</v>
      </c>
      <c r="AC1277">
        <v>11.65</v>
      </c>
      <c r="AD1277" s="150" t="e">
        <f t="shared" si="232"/>
        <v>#VALUE!</v>
      </c>
      <c r="AE1277">
        <v>11.65</v>
      </c>
    </row>
    <row r="1278" spans="12:31" ht="15" x14ac:dyDescent="0.2">
      <c r="L1278" s="150" t="e">
        <f t="shared" si="223"/>
        <v>#VALUE!</v>
      </c>
      <c r="M1278">
        <v>11.66</v>
      </c>
      <c r="N1278" s="150" t="e">
        <f t="shared" si="224"/>
        <v>#VALUE!</v>
      </c>
      <c r="O1278">
        <v>11.66</v>
      </c>
      <c r="P1278" s="150" t="e">
        <f t="shared" si="225"/>
        <v>#VALUE!</v>
      </c>
      <c r="Q1278">
        <v>11.66</v>
      </c>
      <c r="R1278" s="150" t="e">
        <f t="shared" si="226"/>
        <v>#VALUE!</v>
      </c>
      <c r="S1278">
        <v>11.66</v>
      </c>
      <c r="T1278" s="150" t="e">
        <f t="shared" si="227"/>
        <v>#VALUE!</v>
      </c>
      <c r="U1278">
        <v>11.66</v>
      </c>
      <c r="V1278" s="150" t="e">
        <f t="shared" si="228"/>
        <v>#VALUE!</v>
      </c>
      <c r="W1278">
        <v>11.66</v>
      </c>
      <c r="X1278" s="153" t="e">
        <f t="shared" si="229"/>
        <v>#VALUE!</v>
      </c>
      <c r="Y1278">
        <v>11.66</v>
      </c>
      <c r="Z1278" s="150" t="e">
        <f t="shared" si="230"/>
        <v>#VALUE!</v>
      </c>
      <c r="AA1278">
        <v>11.66</v>
      </c>
      <c r="AB1278" s="150" t="e">
        <f t="shared" si="231"/>
        <v>#VALUE!</v>
      </c>
      <c r="AC1278">
        <v>11.66</v>
      </c>
      <c r="AD1278" s="150" t="e">
        <f t="shared" si="232"/>
        <v>#VALUE!</v>
      </c>
      <c r="AE1278">
        <v>11.66</v>
      </c>
    </row>
    <row r="1279" spans="12:31" ht="15" x14ac:dyDescent="0.2">
      <c r="L1279" s="150" t="e">
        <f t="shared" si="223"/>
        <v>#VALUE!</v>
      </c>
      <c r="M1279">
        <v>11.67</v>
      </c>
      <c r="N1279" s="150" t="e">
        <f t="shared" si="224"/>
        <v>#VALUE!</v>
      </c>
      <c r="O1279">
        <v>11.67</v>
      </c>
      <c r="P1279" s="150" t="e">
        <f t="shared" si="225"/>
        <v>#VALUE!</v>
      </c>
      <c r="Q1279">
        <v>11.67</v>
      </c>
      <c r="R1279" s="150" t="e">
        <f t="shared" si="226"/>
        <v>#VALUE!</v>
      </c>
      <c r="S1279">
        <v>11.67</v>
      </c>
      <c r="T1279" s="150" t="e">
        <f t="shared" si="227"/>
        <v>#VALUE!</v>
      </c>
      <c r="U1279">
        <v>11.67</v>
      </c>
      <c r="V1279" s="150" t="e">
        <f t="shared" si="228"/>
        <v>#VALUE!</v>
      </c>
      <c r="W1279">
        <v>11.67</v>
      </c>
      <c r="X1279" s="153" t="e">
        <f t="shared" si="229"/>
        <v>#VALUE!</v>
      </c>
      <c r="Y1279">
        <v>11.67</v>
      </c>
      <c r="Z1279" s="150" t="e">
        <f t="shared" si="230"/>
        <v>#VALUE!</v>
      </c>
      <c r="AA1279">
        <v>11.67</v>
      </c>
      <c r="AB1279" s="150" t="e">
        <f t="shared" si="231"/>
        <v>#VALUE!</v>
      </c>
      <c r="AC1279">
        <v>11.67</v>
      </c>
      <c r="AD1279" s="150" t="e">
        <f t="shared" si="232"/>
        <v>#VALUE!</v>
      </c>
      <c r="AE1279">
        <v>11.67</v>
      </c>
    </row>
    <row r="1280" spans="12:31" ht="15" x14ac:dyDescent="0.2">
      <c r="L1280" s="150" t="e">
        <f t="shared" si="223"/>
        <v>#VALUE!</v>
      </c>
      <c r="M1280">
        <v>11.68</v>
      </c>
      <c r="N1280" s="150" t="e">
        <f t="shared" si="224"/>
        <v>#VALUE!</v>
      </c>
      <c r="O1280">
        <v>11.68</v>
      </c>
      <c r="P1280" s="150" t="e">
        <f t="shared" si="225"/>
        <v>#VALUE!</v>
      </c>
      <c r="Q1280">
        <v>11.68</v>
      </c>
      <c r="R1280" s="150" t="e">
        <f t="shared" si="226"/>
        <v>#VALUE!</v>
      </c>
      <c r="S1280">
        <v>11.68</v>
      </c>
      <c r="T1280" s="150" t="e">
        <f t="shared" si="227"/>
        <v>#VALUE!</v>
      </c>
      <c r="U1280">
        <v>11.68</v>
      </c>
      <c r="V1280" s="150" t="e">
        <f t="shared" si="228"/>
        <v>#VALUE!</v>
      </c>
      <c r="W1280">
        <v>11.68</v>
      </c>
      <c r="X1280" s="153" t="e">
        <f t="shared" si="229"/>
        <v>#VALUE!</v>
      </c>
      <c r="Y1280">
        <v>11.68</v>
      </c>
      <c r="Z1280" s="150" t="e">
        <f t="shared" si="230"/>
        <v>#VALUE!</v>
      </c>
      <c r="AA1280">
        <v>11.68</v>
      </c>
      <c r="AB1280" s="150" t="e">
        <f t="shared" si="231"/>
        <v>#VALUE!</v>
      </c>
      <c r="AC1280">
        <v>11.68</v>
      </c>
      <c r="AD1280" s="150" t="e">
        <f t="shared" si="232"/>
        <v>#VALUE!</v>
      </c>
      <c r="AE1280">
        <v>11.68</v>
      </c>
    </row>
    <row r="1281" spans="12:31" ht="15" x14ac:dyDescent="0.2">
      <c r="L1281" s="150" t="e">
        <f t="shared" si="223"/>
        <v>#VALUE!</v>
      </c>
      <c r="M1281">
        <v>11.69</v>
      </c>
      <c r="N1281" s="150" t="e">
        <f t="shared" si="224"/>
        <v>#VALUE!</v>
      </c>
      <c r="O1281">
        <v>11.69</v>
      </c>
      <c r="P1281" s="150" t="e">
        <f t="shared" si="225"/>
        <v>#VALUE!</v>
      </c>
      <c r="Q1281">
        <v>11.69</v>
      </c>
      <c r="R1281" s="150" t="e">
        <f t="shared" si="226"/>
        <v>#VALUE!</v>
      </c>
      <c r="S1281">
        <v>11.69</v>
      </c>
      <c r="T1281" s="150" t="e">
        <f t="shared" si="227"/>
        <v>#VALUE!</v>
      </c>
      <c r="U1281">
        <v>11.69</v>
      </c>
      <c r="V1281" s="150" t="e">
        <f t="shared" si="228"/>
        <v>#VALUE!</v>
      </c>
      <c r="W1281">
        <v>11.69</v>
      </c>
      <c r="X1281" s="153" t="e">
        <f t="shared" si="229"/>
        <v>#VALUE!</v>
      </c>
      <c r="Y1281">
        <v>11.69</v>
      </c>
      <c r="Z1281" s="150" t="e">
        <f t="shared" si="230"/>
        <v>#VALUE!</v>
      </c>
      <c r="AA1281">
        <v>11.69</v>
      </c>
      <c r="AB1281" s="150" t="e">
        <f t="shared" si="231"/>
        <v>#VALUE!</v>
      </c>
      <c r="AC1281">
        <v>11.69</v>
      </c>
      <c r="AD1281" s="150" t="e">
        <f t="shared" si="232"/>
        <v>#VALUE!</v>
      </c>
      <c r="AE1281">
        <v>11.69</v>
      </c>
    </row>
    <row r="1282" spans="12:31" ht="15" x14ac:dyDescent="0.2">
      <c r="L1282" s="150" t="e">
        <f t="shared" si="223"/>
        <v>#VALUE!</v>
      </c>
      <c r="M1282">
        <v>11.7</v>
      </c>
      <c r="N1282" s="150" t="e">
        <f t="shared" si="224"/>
        <v>#VALUE!</v>
      </c>
      <c r="O1282">
        <v>11.7</v>
      </c>
      <c r="P1282" s="150" t="e">
        <f t="shared" si="225"/>
        <v>#VALUE!</v>
      </c>
      <c r="Q1282">
        <v>11.7</v>
      </c>
      <c r="R1282" s="150" t="e">
        <f t="shared" si="226"/>
        <v>#VALUE!</v>
      </c>
      <c r="S1282">
        <v>11.7</v>
      </c>
      <c r="T1282" s="150" t="e">
        <f t="shared" si="227"/>
        <v>#VALUE!</v>
      </c>
      <c r="U1282">
        <v>11.7</v>
      </c>
      <c r="V1282" s="150" t="e">
        <f t="shared" si="228"/>
        <v>#VALUE!</v>
      </c>
      <c r="W1282">
        <v>11.7</v>
      </c>
      <c r="X1282" s="153" t="e">
        <f t="shared" si="229"/>
        <v>#VALUE!</v>
      </c>
      <c r="Y1282">
        <v>11.7</v>
      </c>
      <c r="Z1282" s="150" t="e">
        <f t="shared" si="230"/>
        <v>#VALUE!</v>
      </c>
      <c r="AA1282">
        <v>11.7</v>
      </c>
      <c r="AB1282" s="150" t="e">
        <f t="shared" si="231"/>
        <v>#VALUE!</v>
      </c>
      <c r="AC1282">
        <v>11.7</v>
      </c>
      <c r="AD1282" s="150" t="e">
        <f t="shared" si="232"/>
        <v>#VALUE!</v>
      </c>
      <c r="AE1282">
        <v>11.7</v>
      </c>
    </row>
    <row r="1283" spans="12:31" ht="15" x14ac:dyDescent="0.2">
      <c r="L1283" s="150" t="e">
        <f t="shared" si="223"/>
        <v>#VALUE!</v>
      </c>
      <c r="M1283">
        <v>11.71</v>
      </c>
      <c r="N1283" s="150" t="e">
        <f t="shared" si="224"/>
        <v>#VALUE!</v>
      </c>
      <c r="O1283">
        <v>11.71</v>
      </c>
      <c r="P1283" s="150" t="e">
        <f t="shared" si="225"/>
        <v>#VALUE!</v>
      </c>
      <c r="Q1283">
        <v>11.71</v>
      </c>
      <c r="R1283" s="150" t="e">
        <f t="shared" si="226"/>
        <v>#VALUE!</v>
      </c>
      <c r="S1283">
        <v>11.71</v>
      </c>
      <c r="T1283" s="150" t="e">
        <f t="shared" si="227"/>
        <v>#VALUE!</v>
      </c>
      <c r="U1283">
        <v>11.71</v>
      </c>
      <c r="V1283" s="150" t="e">
        <f t="shared" si="228"/>
        <v>#VALUE!</v>
      </c>
      <c r="W1283">
        <v>11.71</v>
      </c>
      <c r="X1283" s="153" t="e">
        <f t="shared" si="229"/>
        <v>#VALUE!</v>
      </c>
      <c r="Y1283">
        <v>11.71</v>
      </c>
      <c r="Z1283" s="150" t="e">
        <f t="shared" si="230"/>
        <v>#VALUE!</v>
      </c>
      <c r="AA1283">
        <v>11.71</v>
      </c>
      <c r="AB1283" s="150" t="e">
        <f t="shared" si="231"/>
        <v>#VALUE!</v>
      </c>
      <c r="AC1283">
        <v>11.71</v>
      </c>
      <c r="AD1283" s="150" t="e">
        <f t="shared" si="232"/>
        <v>#VALUE!</v>
      </c>
      <c r="AE1283">
        <v>11.71</v>
      </c>
    </row>
    <row r="1284" spans="12:31" ht="15" x14ac:dyDescent="0.2">
      <c r="L1284" s="150" t="e">
        <f t="shared" si="223"/>
        <v>#VALUE!</v>
      </c>
      <c r="M1284">
        <v>11.72</v>
      </c>
      <c r="N1284" s="150" t="e">
        <f t="shared" si="224"/>
        <v>#VALUE!</v>
      </c>
      <c r="O1284">
        <v>11.72</v>
      </c>
      <c r="P1284" s="150" t="e">
        <f t="shared" si="225"/>
        <v>#VALUE!</v>
      </c>
      <c r="Q1284">
        <v>11.72</v>
      </c>
      <c r="R1284" s="150" t="e">
        <f t="shared" si="226"/>
        <v>#VALUE!</v>
      </c>
      <c r="S1284">
        <v>11.72</v>
      </c>
      <c r="T1284" s="150" t="e">
        <f t="shared" si="227"/>
        <v>#VALUE!</v>
      </c>
      <c r="U1284">
        <v>11.72</v>
      </c>
      <c r="V1284" s="150" t="e">
        <f t="shared" si="228"/>
        <v>#VALUE!</v>
      </c>
      <c r="W1284">
        <v>11.72</v>
      </c>
      <c r="X1284" s="153" t="e">
        <f t="shared" si="229"/>
        <v>#VALUE!</v>
      </c>
      <c r="Y1284">
        <v>11.72</v>
      </c>
      <c r="Z1284" s="150" t="e">
        <f t="shared" si="230"/>
        <v>#VALUE!</v>
      </c>
      <c r="AA1284">
        <v>11.72</v>
      </c>
      <c r="AB1284" s="150" t="e">
        <f t="shared" si="231"/>
        <v>#VALUE!</v>
      </c>
      <c r="AC1284">
        <v>11.72</v>
      </c>
      <c r="AD1284" s="150" t="e">
        <f t="shared" si="232"/>
        <v>#VALUE!</v>
      </c>
      <c r="AE1284">
        <v>11.72</v>
      </c>
    </row>
    <row r="1285" spans="12:31" ht="15" x14ac:dyDescent="0.2">
      <c r="L1285" s="150" t="e">
        <f t="shared" si="223"/>
        <v>#VALUE!</v>
      </c>
      <c r="M1285">
        <v>11.73</v>
      </c>
      <c r="N1285" s="150" t="e">
        <f t="shared" si="224"/>
        <v>#VALUE!</v>
      </c>
      <c r="O1285">
        <v>11.73</v>
      </c>
      <c r="P1285" s="150" t="e">
        <f t="shared" si="225"/>
        <v>#VALUE!</v>
      </c>
      <c r="Q1285">
        <v>11.73</v>
      </c>
      <c r="R1285" s="150" t="e">
        <f t="shared" si="226"/>
        <v>#VALUE!</v>
      </c>
      <c r="S1285">
        <v>11.73</v>
      </c>
      <c r="T1285" s="150" t="e">
        <f t="shared" si="227"/>
        <v>#VALUE!</v>
      </c>
      <c r="U1285">
        <v>11.73</v>
      </c>
      <c r="V1285" s="150" t="e">
        <f t="shared" si="228"/>
        <v>#VALUE!</v>
      </c>
      <c r="W1285">
        <v>11.73</v>
      </c>
      <c r="X1285" s="153" t="e">
        <f t="shared" si="229"/>
        <v>#VALUE!</v>
      </c>
      <c r="Y1285">
        <v>11.73</v>
      </c>
      <c r="Z1285" s="150" t="e">
        <f t="shared" si="230"/>
        <v>#VALUE!</v>
      </c>
      <c r="AA1285">
        <v>11.73</v>
      </c>
      <c r="AB1285" s="150" t="e">
        <f t="shared" si="231"/>
        <v>#VALUE!</v>
      </c>
      <c r="AC1285">
        <v>11.73</v>
      </c>
      <c r="AD1285" s="150" t="e">
        <f t="shared" si="232"/>
        <v>#VALUE!</v>
      </c>
      <c r="AE1285">
        <v>11.73</v>
      </c>
    </row>
    <row r="1286" spans="12:31" ht="15" x14ac:dyDescent="0.2">
      <c r="L1286" s="150" t="e">
        <f t="shared" si="223"/>
        <v>#VALUE!</v>
      </c>
      <c r="M1286">
        <v>11.74</v>
      </c>
      <c r="N1286" s="150" t="e">
        <f t="shared" si="224"/>
        <v>#VALUE!</v>
      </c>
      <c r="O1286">
        <v>11.74</v>
      </c>
      <c r="P1286" s="150" t="e">
        <f t="shared" si="225"/>
        <v>#VALUE!</v>
      </c>
      <c r="Q1286">
        <v>11.74</v>
      </c>
      <c r="R1286" s="150" t="e">
        <f t="shared" si="226"/>
        <v>#VALUE!</v>
      </c>
      <c r="S1286">
        <v>11.74</v>
      </c>
      <c r="T1286" s="150" t="e">
        <f t="shared" si="227"/>
        <v>#VALUE!</v>
      </c>
      <c r="U1286">
        <v>11.74</v>
      </c>
      <c r="V1286" s="150" t="e">
        <f t="shared" si="228"/>
        <v>#VALUE!</v>
      </c>
      <c r="W1286">
        <v>11.74</v>
      </c>
      <c r="X1286" s="153" t="e">
        <f t="shared" si="229"/>
        <v>#VALUE!</v>
      </c>
      <c r="Y1286">
        <v>11.74</v>
      </c>
      <c r="Z1286" s="150" t="e">
        <f t="shared" si="230"/>
        <v>#VALUE!</v>
      </c>
      <c r="AA1286">
        <v>11.74</v>
      </c>
      <c r="AB1286" s="150" t="e">
        <f t="shared" si="231"/>
        <v>#VALUE!</v>
      </c>
      <c r="AC1286">
        <v>11.74</v>
      </c>
      <c r="AD1286" s="150" t="e">
        <f t="shared" si="232"/>
        <v>#VALUE!</v>
      </c>
      <c r="AE1286">
        <v>11.74</v>
      </c>
    </row>
    <row r="1287" spans="12:31" ht="15" x14ac:dyDescent="0.2">
      <c r="L1287" s="150" t="e">
        <f t="shared" si="223"/>
        <v>#VALUE!</v>
      </c>
      <c r="M1287">
        <v>11.75</v>
      </c>
      <c r="N1287" s="150" t="e">
        <f t="shared" si="224"/>
        <v>#VALUE!</v>
      </c>
      <c r="O1287">
        <v>11.75</v>
      </c>
      <c r="P1287" s="150" t="e">
        <f t="shared" si="225"/>
        <v>#VALUE!</v>
      </c>
      <c r="Q1287">
        <v>11.75</v>
      </c>
      <c r="R1287" s="150" t="e">
        <f t="shared" si="226"/>
        <v>#VALUE!</v>
      </c>
      <c r="S1287">
        <v>11.75</v>
      </c>
      <c r="T1287" s="150" t="e">
        <f t="shared" si="227"/>
        <v>#VALUE!</v>
      </c>
      <c r="U1287">
        <v>11.75</v>
      </c>
      <c r="V1287" s="150" t="e">
        <f t="shared" si="228"/>
        <v>#VALUE!</v>
      </c>
      <c r="W1287">
        <v>11.75</v>
      </c>
      <c r="X1287" s="153" t="e">
        <f t="shared" si="229"/>
        <v>#VALUE!</v>
      </c>
      <c r="Y1287">
        <v>11.75</v>
      </c>
      <c r="Z1287" s="150" t="e">
        <f t="shared" si="230"/>
        <v>#VALUE!</v>
      </c>
      <c r="AA1287">
        <v>11.75</v>
      </c>
      <c r="AB1287" s="150" t="e">
        <f t="shared" si="231"/>
        <v>#VALUE!</v>
      </c>
      <c r="AC1287">
        <v>11.75</v>
      </c>
      <c r="AD1287" s="150" t="e">
        <f t="shared" si="232"/>
        <v>#VALUE!</v>
      </c>
      <c r="AE1287">
        <v>11.75</v>
      </c>
    </row>
    <row r="1288" spans="12:31" ht="15" x14ac:dyDescent="0.2">
      <c r="L1288" s="150" t="e">
        <f t="shared" si="223"/>
        <v>#VALUE!</v>
      </c>
      <c r="M1288">
        <v>11.76</v>
      </c>
      <c r="N1288" s="150" t="e">
        <f t="shared" si="224"/>
        <v>#VALUE!</v>
      </c>
      <c r="O1288">
        <v>11.76</v>
      </c>
      <c r="P1288" s="150" t="e">
        <f t="shared" si="225"/>
        <v>#VALUE!</v>
      </c>
      <c r="Q1288">
        <v>11.76</v>
      </c>
      <c r="R1288" s="150" t="e">
        <f t="shared" si="226"/>
        <v>#VALUE!</v>
      </c>
      <c r="S1288">
        <v>11.76</v>
      </c>
      <c r="T1288" s="150" t="e">
        <f t="shared" si="227"/>
        <v>#VALUE!</v>
      </c>
      <c r="U1288">
        <v>11.76</v>
      </c>
      <c r="V1288" s="150" t="e">
        <f t="shared" si="228"/>
        <v>#VALUE!</v>
      </c>
      <c r="W1288">
        <v>11.76</v>
      </c>
      <c r="X1288" s="153" t="e">
        <f t="shared" si="229"/>
        <v>#VALUE!</v>
      </c>
      <c r="Y1288">
        <v>11.76</v>
      </c>
      <c r="Z1288" s="150" t="e">
        <f t="shared" si="230"/>
        <v>#VALUE!</v>
      </c>
      <c r="AA1288">
        <v>11.76</v>
      </c>
      <c r="AB1288" s="150" t="e">
        <f t="shared" si="231"/>
        <v>#VALUE!</v>
      </c>
      <c r="AC1288">
        <v>11.76</v>
      </c>
      <c r="AD1288" s="150" t="e">
        <f t="shared" si="232"/>
        <v>#VALUE!</v>
      </c>
      <c r="AE1288">
        <v>11.76</v>
      </c>
    </row>
    <row r="1289" spans="12:31" ht="15" x14ac:dyDescent="0.2">
      <c r="L1289" s="150" t="e">
        <f t="shared" si="223"/>
        <v>#VALUE!</v>
      </c>
      <c r="M1289">
        <v>11.77</v>
      </c>
      <c r="N1289" s="150" t="e">
        <f t="shared" si="224"/>
        <v>#VALUE!</v>
      </c>
      <c r="O1289">
        <v>11.77</v>
      </c>
      <c r="P1289" s="150" t="e">
        <f t="shared" si="225"/>
        <v>#VALUE!</v>
      </c>
      <c r="Q1289">
        <v>11.77</v>
      </c>
      <c r="R1289" s="150" t="e">
        <f t="shared" si="226"/>
        <v>#VALUE!</v>
      </c>
      <c r="S1289">
        <v>11.77</v>
      </c>
      <c r="T1289" s="150" t="e">
        <f t="shared" si="227"/>
        <v>#VALUE!</v>
      </c>
      <c r="U1289">
        <v>11.77</v>
      </c>
      <c r="V1289" s="150" t="e">
        <f t="shared" si="228"/>
        <v>#VALUE!</v>
      </c>
      <c r="W1289">
        <v>11.77</v>
      </c>
      <c r="X1289" s="153" t="e">
        <f t="shared" si="229"/>
        <v>#VALUE!</v>
      </c>
      <c r="Y1289">
        <v>11.77</v>
      </c>
      <c r="Z1289" s="150" t="e">
        <f t="shared" si="230"/>
        <v>#VALUE!</v>
      </c>
      <c r="AA1289">
        <v>11.77</v>
      </c>
      <c r="AB1289" s="150" t="e">
        <f t="shared" si="231"/>
        <v>#VALUE!</v>
      </c>
      <c r="AC1289">
        <v>11.77</v>
      </c>
      <c r="AD1289" s="150" t="e">
        <f t="shared" si="232"/>
        <v>#VALUE!</v>
      </c>
      <c r="AE1289">
        <v>11.77</v>
      </c>
    </row>
    <row r="1290" spans="12:31" ht="15" x14ac:dyDescent="0.2">
      <c r="L1290" s="150" t="e">
        <f t="shared" si="223"/>
        <v>#VALUE!</v>
      </c>
      <c r="M1290">
        <v>11.78</v>
      </c>
      <c r="N1290" s="150" t="e">
        <f t="shared" si="224"/>
        <v>#VALUE!</v>
      </c>
      <c r="O1290">
        <v>11.78</v>
      </c>
      <c r="P1290" s="150" t="e">
        <f t="shared" si="225"/>
        <v>#VALUE!</v>
      </c>
      <c r="Q1290">
        <v>11.78</v>
      </c>
      <c r="R1290" s="150" t="e">
        <f t="shared" si="226"/>
        <v>#VALUE!</v>
      </c>
      <c r="S1290">
        <v>11.78</v>
      </c>
      <c r="T1290" s="150" t="e">
        <f t="shared" si="227"/>
        <v>#VALUE!</v>
      </c>
      <c r="U1290">
        <v>11.78</v>
      </c>
      <c r="V1290" s="150" t="e">
        <f t="shared" si="228"/>
        <v>#VALUE!</v>
      </c>
      <c r="W1290">
        <v>11.78</v>
      </c>
      <c r="X1290" s="153" t="e">
        <f t="shared" si="229"/>
        <v>#VALUE!</v>
      </c>
      <c r="Y1290">
        <v>11.78</v>
      </c>
      <c r="Z1290" s="150" t="e">
        <f t="shared" si="230"/>
        <v>#VALUE!</v>
      </c>
      <c r="AA1290">
        <v>11.78</v>
      </c>
      <c r="AB1290" s="150" t="e">
        <f t="shared" si="231"/>
        <v>#VALUE!</v>
      </c>
      <c r="AC1290">
        <v>11.78</v>
      </c>
      <c r="AD1290" s="150" t="e">
        <f t="shared" si="232"/>
        <v>#VALUE!</v>
      </c>
      <c r="AE1290">
        <v>11.78</v>
      </c>
    </row>
    <row r="1291" spans="12:31" ht="15" x14ac:dyDescent="0.2">
      <c r="L1291" s="150" t="e">
        <f t="shared" si="223"/>
        <v>#VALUE!</v>
      </c>
      <c r="M1291">
        <v>11.79</v>
      </c>
      <c r="N1291" s="150" t="e">
        <f t="shared" si="224"/>
        <v>#VALUE!</v>
      </c>
      <c r="O1291">
        <v>11.79</v>
      </c>
      <c r="P1291" s="150" t="e">
        <f t="shared" si="225"/>
        <v>#VALUE!</v>
      </c>
      <c r="Q1291">
        <v>11.79</v>
      </c>
      <c r="R1291" s="150" t="e">
        <f t="shared" si="226"/>
        <v>#VALUE!</v>
      </c>
      <c r="S1291">
        <v>11.79</v>
      </c>
      <c r="T1291" s="150" t="e">
        <f t="shared" si="227"/>
        <v>#VALUE!</v>
      </c>
      <c r="U1291">
        <v>11.79</v>
      </c>
      <c r="V1291" s="150" t="e">
        <f t="shared" si="228"/>
        <v>#VALUE!</v>
      </c>
      <c r="W1291">
        <v>11.79</v>
      </c>
      <c r="X1291" s="153" t="e">
        <f t="shared" si="229"/>
        <v>#VALUE!</v>
      </c>
      <c r="Y1291">
        <v>11.79</v>
      </c>
      <c r="Z1291" s="150" t="e">
        <f t="shared" si="230"/>
        <v>#VALUE!</v>
      </c>
      <c r="AA1291">
        <v>11.79</v>
      </c>
      <c r="AB1291" s="150" t="e">
        <f t="shared" si="231"/>
        <v>#VALUE!</v>
      </c>
      <c r="AC1291">
        <v>11.79</v>
      </c>
      <c r="AD1291" s="150" t="e">
        <f t="shared" si="232"/>
        <v>#VALUE!</v>
      </c>
      <c r="AE1291">
        <v>11.79</v>
      </c>
    </row>
    <row r="1292" spans="12:31" ht="15" x14ac:dyDescent="0.2">
      <c r="L1292" s="150" t="e">
        <f t="shared" si="223"/>
        <v>#VALUE!</v>
      </c>
      <c r="M1292">
        <v>11.8</v>
      </c>
      <c r="N1292" s="150" t="e">
        <f t="shared" si="224"/>
        <v>#VALUE!</v>
      </c>
      <c r="O1292">
        <v>11.8</v>
      </c>
      <c r="P1292" s="150" t="e">
        <f t="shared" si="225"/>
        <v>#VALUE!</v>
      </c>
      <c r="Q1292">
        <v>11.8</v>
      </c>
      <c r="R1292" s="150" t="e">
        <f t="shared" si="226"/>
        <v>#VALUE!</v>
      </c>
      <c r="S1292">
        <v>11.8</v>
      </c>
      <c r="T1292" s="150" t="e">
        <f t="shared" si="227"/>
        <v>#VALUE!</v>
      </c>
      <c r="U1292">
        <v>11.8</v>
      </c>
      <c r="V1292" s="150" t="e">
        <f t="shared" si="228"/>
        <v>#VALUE!</v>
      </c>
      <c r="W1292">
        <v>11.8</v>
      </c>
      <c r="X1292" s="153" t="e">
        <f t="shared" si="229"/>
        <v>#VALUE!</v>
      </c>
      <c r="Y1292">
        <v>11.8</v>
      </c>
      <c r="Z1292" s="150" t="e">
        <f t="shared" si="230"/>
        <v>#VALUE!</v>
      </c>
      <c r="AA1292">
        <v>11.8</v>
      </c>
      <c r="AB1292" s="150" t="e">
        <f t="shared" si="231"/>
        <v>#VALUE!</v>
      </c>
      <c r="AC1292">
        <v>11.8</v>
      </c>
      <c r="AD1292" s="150" t="e">
        <f t="shared" si="232"/>
        <v>#VALUE!</v>
      </c>
      <c r="AE1292">
        <v>11.8</v>
      </c>
    </row>
    <row r="1293" spans="12:31" ht="15" x14ac:dyDescent="0.2">
      <c r="L1293" s="150" t="e">
        <f t="shared" si="223"/>
        <v>#VALUE!</v>
      </c>
      <c r="M1293">
        <v>11.81</v>
      </c>
      <c r="N1293" s="150" t="e">
        <f t="shared" si="224"/>
        <v>#VALUE!</v>
      </c>
      <c r="O1293">
        <v>11.81</v>
      </c>
      <c r="P1293" s="150" t="e">
        <f t="shared" si="225"/>
        <v>#VALUE!</v>
      </c>
      <c r="Q1293">
        <v>11.81</v>
      </c>
      <c r="R1293" s="150" t="e">
        <f t="shared" si="226"/>
        <v>#VALUE!</v>
      </c>
      <c r="S1293">
        <v>11.81</v>
      </c>
      <c r="T1293" s="150" t="e">
        <f t="shared" si="227"/>
        <v>#VALUE!</v>
      </c>
      <c r="U1293">
        <v>11.81</v>
      </c>
      <c r="V1293" s="150" t="e">
        <f t="shared" si="228"/>
        <v>#VALUE!</v>
      </c>
      <c r="W1293">
        <v>11.81</v>
      </c>
      <c r="X1293" s="153" t="e">
        <f t="shared" si="229"/>
        <v>#VALUE!</v>
      </c>
      <c r="Y1293">
        <v>11.81</v>
      </c>
      <c r="Z1293" s="150" t="e">
        <f t="shared" si="230"/>
        <v>#VALUE!</v>
      </c>
      <c r="AA1293">
        <v>11.81</v>
      </c>
      <c r="AB1293" s="150" t="e">
        <f t="shared" si="231"/>
        <v>#VALUE!</v>
      </c>
      <c r="AC1293">
        <v>11.81</v>
      </c>
      <c r="AD1293" s="150" t="e">
        <f t="shared" si="232"/>
        <v>#VALUE!</v>
      </c>
      <c r="AE1293">
        <v>11.81</v>
      </c>
    </row>
    <row r="1294" spans="12:31" ht="15" x14ac:dyDescent="0.2">
      <c r="L1294" s="150" t="e">
        <f t="shared" si="223"/>
        <v>#VALUE!</v>
      </c>
      <c r="M1294">
        <v>11.82</v>
      </c>
      <c r="N1294" s="150" t="e">
        <f t="shared" si="224"/>
        <v>#VALUE!</v>
      </c>
      <c r="O1294">
        <v>11.82</v>
      </c>
      <c r="P1294" s="150" t="e">
        <f t="shared" si="225"/>
        <v>#VALUE!</v>
      </c>
      <c r="Q1294">
        <v>11.82</v>
      </c>
      <c r="R1294" s="150" t="e">
        <f t="shared" si="226"/>
        <v>#VALUE!</v>
      </c>
      <c r="S1294">
        <v>11.82</v>
      </c>
      <c r="T1294" s="150" t="e">
        <f t="shared" si="227"/>
        <v>#VALUE!</v>
      </c>
      <c r="U1294">
        <v>11.82</v>
      </c>
      <c r="V1294" s="150" t="e">
        <f t="shared" si="228"/>
        <v>#VALUE!</v>
      </c>
      <c r="W1294">
        <v>11.82</v>
      </c>
      <c r="X1294" s="153" t="e">
        <f t="shared" si="229"/>
        <v>#VALUE!</v>
      </c>
      <c r="Y1294">
        <v>11.82</v>
      </c>
      <c r="Z1294" s="150" t="e">
        <f t="shared" si="230"/>
        <v>#VALUE!</v>
      </c>
      <c r="AA1294">
        <v>11.82</v>
      </c>
      <c r="AB1294" s="150" t="e">
        <f t="shared" si="231"/>
        <v>#VALUE!</v>
      </c>
      <c r="AC1294">
        <v>11.82</v>
      </c>
      <c r="AD1294" s="150" t="e">
        <f t="shared" si="232"/>
        <v>#VALUE!</v>
      </c>
      <c r="AE1294">
        <v>11.82</v>
      </c>
    </row>
    <row r="1295" spans="12:31" ht="15" x14ac:dyDescent="0.2">
      <c r="L1295" s="150" t="e">
        <f t="shared" si="223"/>
        <v>#VALUE!</v>
      </c>
      <c r="M1295">
        <v>11.83</v>
      </c>
      <c r="N1295" s="150" t="e">
        <f t="shared" si="224"/>
        <v>#VALUE!</v>
      </c>
      <c r="O1295">
        <v>11.83</v>
      </c>
      <c r="P1295" s="150" t="e">
        <f t="shared" si="225"/>
        <v>#VALUE!</v>
      </c>
      <c r="Q1295">
        <v>11.83</v>
      </c>
      <c r="R1295" s="150" t="e">
        <f t="shared" si="226"/>
        <v>#VALUE!</v>
      </c>
      <c r="S1295">
        <v>11.83</v>
      </c>
      <c r="T1295" s="150" t="e">
        <f t="shared" si="227"/>
        <v>#VALUE!</v>
      </c>
      <c r="U1295">
        <v>11.83</v>
      </c>
      <c r="V1295" s="150" t="e">
        <f t="shared" si="228"/>
        <v>#VALUE!</v>
      </c>
      <c r="W1295">
        <v>11.83</v>
      </c>
      <c r="X1295" s="153" t="e">
        <f t="shared" si="229"/>
        <v>#VALUE!</v>
      </c>
      <c r="Y1295">
        <v>11.83</v>
      </c>
      <c r="Z1295" s="150" t="e">
        <f t="shared" si="230"/>
        <v>#VALUE!</v>
      </c>
      <c r="AA1295">
        <v>11.83</v>
      </c>
      <c r="AB1295" s="150" t="e">
        <f t="shared" si="231"/>
        <v>#VALUE!</v>
      </c>
      <c r="AC1295">
        <v>11.83</v>
      </c>
      <c r="AD1295" s="150" t="e">
        <f t="shared" si="232"/>
        <v>#VALUE!</v>
      </c>
      <c r="AE1295">
        <v>11.83</v>
      </c>
    </row>
    <row r="1296" spans="12:31" ht="15" x14ac:dyDescent="0.2">
      <c r="L1296" s="150" t="e">
        <f t="shared" si="223"/>
        <v>#VALUE!</v>
      </c>
      <c r="M1296">
        <v>11.84</v>
      </c>
      <c r="N1296" s="150" t="e">
        <f t="shared" si="224"/>
        <v>#VALUE!</v>
      </c>
      <c r="O1296">
        <v>11.84</v>
      </c>
      <c r="P1296" s="150" t="e">
        <f t="shared" si="225"/>
        <v>#VALUE!</v>
      </c>
      <c r="Q1296">
        <v>11.84</v>
      </c>
      <c r="R1296" s="150" t="e">
        <f t="shared" si="226"/>
        <v>#VALUE!</v>
      </c>
      <c r="S1296">
        <v>11.84</v>
      </c>
      <c r="T1296" s="150" t="e">
        <f t="shared" si="227"/>
        <v>#VALUE!</v>
      </c>
      <c r="U1296">
        <v>11.84</v>
      </c>
      <c r="V1296" s="150" t="e">
        <f t="shared" si="228"/>
        <v>#VALUE!</v>
      </c>
      <c r="W1296">
        <v>11.84</v>
      </c>
      <c r="X1296" s="153" t="e">
        <f t="shared" si="229"/>
        <v>#VALUE!</v>
      </c>
      <c r="Y1296">
        <v>11.84</v>
      </c>
      <c r="Z1296" s="150" t="e">
        <f t="shared" si="230"/>
        <v>#VALUE!</v>
      </c>
      <c r="AA1296">
        <v>11.84</v>
      </c>
      <c r="AB1296" s="150" t="e">
        <f t="shared" si="231"/>
        <v>#VALUE!</v>
      </c>
      <c r="AC1296">
        <v>11.84</v>
      </c>
      <c r="AD1296" s="150" t="e">
        <f t="shared" si="232"/>
        <v>#VALUE!</v>
      </c>
      <c r="AE1296">
        <v>11.84</v>
      </c>
    </row>
    <row r="1297" spans="12:31" ht="15" x14ac:dyDescent="0.2">
      <c r="L1297" s="150" t="e">
        <f t="shared" si="223"/>
        <v>#VALUE!</v>
      </c>
      <c r="M1297">
        <v>11.85</v>
      </c>
      <c r="N1297" s="150" t="e">
        <f t="shared" si="224"/>
        <v>#VALUE!</v>
      </c>
      <c r="O1297">
        <v>11.85</v>
      </c>
      <c r="P1297" s="150" t="e">
        <f t="shared" si="225"/>
        <v>#VALUE!</v>
      </c>
      <c r="Q1297">
        <v>11.85</v>
      </c>
      <c r="R1297" s="150" t="e">
        <f t="shared" si="226"/>
        <v>#VALUE!</v>
      </c>
      <c r="S1297">
        <v>11.85</v>
      </c>
      <c r="T1297" s="150" t="e">
        <f t="shared" si="227"/>
        <v>#VALUE!</v>
      </c>
      <c r="U1297">
        <v>11.85</v>
      </c>
      <c r="V1297" s="150" t="e">
        <f t="shared" si="228"/>
        <v>#VALUE!</v>
      </c>
      <c r="W1297">
        <v>11.85</v>
      </c>
      <c r="X1297" s="153" t="e">
        <f t="shared" si="229"/>
        <v>#VALUE!</v>
      </c>
      <c r="Y1297">
        <v>11.85</v>
      </c>
      <c r="Z1297" s="150" t="e">
        <f t="shared" si="230"/>
        <v>#VALUE!</v>
      </c>
      <c r="AA1297">
        <v>11.85</v>
      </c>
      <c r="AB1297" s="150" t="e">
        <f t="shared" si="231"/>
        <v>#VALUE!</v>
      </c>
      <c r="AC1297">
        <v>11.85</v>
      </c>
      <c r="AD1297" s="150" t="e">
        <f t="shared" si="232"/>
        <v>#VALUE!</v>
      </c>
      <c r="AE1297">
        <v>11.85</v>
      </c>
    </row>
    <row r="1298" spans="12:31" ht="15" x14ac:dyDescent="0.2">
      <c r="L1298" s="150" t="e">
        <f t="shared" si="223"/>
        <v>#VALUE!</v>
      </c>
      <c r="M1298">
        <v>11.86</v>
      </c>
      <c r="N1298" s="150" t="e">
        <f t="shared" si="224"/>
        <v>#VALUE!</v>
      </c>
      <c r="O1298">
        <v>11.86</v>
      </c>
      <c r="P1298" s="150" t="e">
        <f t="shared" si="225"/>
        <v>#VALUE!</v>
      </c>
      <c r="Q1298">
        <v>11.86</v>
      </c>
      <c r="R1298" s="150" t="e">
        <f t="shared" si="226"/>
        <v>#VALUE!</v>
      </c>
      <c r="S1298">
        <v>11.86</v>
      </c>
      <c r="T1298" s="150" t="e">
        <f t="shared" si="227"/>
        <v>#VALUE!</v>
      </c>
      <c r="U1298">
        <v>11.86</v>
      </c>
      <c r="V1298" s="150" t="e">
        <f t="shared" si="228"/>
        <v>#VALUE!</v>
      </c>
      <c r="W1298">
        <v>11.86</v>
      </c>
      <c r="X1298" s="153" t="e">
        <f t="shared" si="229"/>
        <v>#VALUE!</v>
      </c>
      <c r="Y1298">
        <v>11.86</v>
      </c>
      <c r="Z1298" s="150" t="e">
        <f t="shared" si="230"/>
        <v>#VALUE!</v>
      </c>
      <c r="AA1298">
        <v>11.86</v>
      </c>
      <c r="AB1298" s="150" t="e">
        <f t="shared" si="231"/>
        <v>#VALUE!</v>
      </c>
      <c r="AC1298">
        <v>11.86</v>
      </c>
      <c r="AD1298" s="150" t="e">
        <f t="shared" si="232"/>
        <v>#VALUE!</v>
      </c>
      <c r="AE1298">
        <v>11.86</v>
      </c>
    </row>
    <row r="1299" spans="12:31" ht="15" x14ac:dyDescent="0.2">
      <c r="L1299" s="150" t="e">
        <f t="shared" si="223"/>
        <v>#VALUE!</v>
      </c>
      <c r="M1299">
        <v>11.87</v>
      </c>
      <c r="N1299" s="150" t="e">
        <f t="shared" si="224"/>
        <v>#VALUE!</v>
      </c>
      <c r="O1299">
        <v>11.87</v>
      </c>
      <c r="P1299" s="150" t="e">
        <f t="shared" si="225"/>
        <v>#VALUE!</v>
      </c>
      <c r="Q1299">
        <v>11.87</v>
      </c>
      <c r="R1299" s="150" t="e">
        <f t="shared" si="226"/>
        <v>#VALUE!</v>
      </c>
      <c r="S1299">
        <v>11.87</v>
      </c>
      <c r="T1299" s="150" t="e">
        <f t="shared" si="227"/>
        <v>#VALUE!</v>
      </c>
      <c r="U1299">
        <v>11.87</v>
      </c>
      <c r="V1299" s="150" t="e">
        <f t="shared" si="228"/>
        <v>#VALUE!</v>
      </c>
      <c r="W1299">
        <v>11.87</v>
      </c>
      <c r="X1299" s="153" t="e">
        <f t="shared" si="229"/>
        <v>#VALUE!</v>
      </c>
      <c r="Y1299">
        <v>11.87</v>
      </c>
      <c r="Z1299" s="150" t="e">
        <f t="shared" si="230"/>
        <v>#VALUE!</v>
      </c>
      <c r="AA1299">
        <v>11.87</v>
      </c>
      <c r="AB1299" s="150" t="e">
        <f t="shared" si="231"/>
        <v>#VALUE!</v>
      </c>
      <c r="AC1299">
        <v>11.87</v>
      </c>
      <c r="AD1299" s="150" t="e">
        <f t="shared" si="232"/>
        <v>#VALUE!</v>
      </c>
      <c r="AE1299">
        <v>11.87</v>
      </c>
    </row>
    <row r="1300" spans="12:31" ht="15" x14ac:dyDescent="0.2">
      <c r="L1300" s="150" t="e">
        <f t="shared" si="223"/>
        <v>#VALUE!</v>
      </c>
      <c r="M1300">
        <v>11.88</v>
      </c>
      <c r="N1300" s="150" t="e">
        <f t="shared" si="224"/>
        <v>#VALUE!</v>
      </c>
      <c r="O1300">
        <v>11.88</v>
      </c>
      <c r="P1300" s="150" t="e">
        <f t="shared" si="225"/>
        <v>#VALUE!</v>
      </c>
      <c r="Q1300">
        <v>11.88</v>
      </c>
      <c r="R1300" s="150" t="e">
        <f t="shared" si="226"/>
        <v>#VALUE!</v>
      </c>
      <c r="S1300">
        <v>11.88</v>
      </c>
      <c r="T1300" s="150" t="e">
        <f t="shared" si="227"/>
        <v>#VALUE!</v>
      </c>
      <c r="U1300">
        <v>11.88</v>
      </c>
      <c r="V1300" s="150" t="e">
        <f t="shared" si="228"/>
        <v>#VALUE!</v>
      </c>
      <c r="W1300">
        <v>11.88</v>
      </c>
      <c r="X1300" s="153" t="e">
        <f t="shared" si="229"/>
        <v>#VALUE!</v>
      </c>
      <c r="Y1300">
        <v>11.88</v>
      </c>
      <c r="Z1300" s="150" t="e">
        <f t="shared" si="230"/>
        <v>#VALUE!</v>
      </c>
      <c r="AA1300">
        <v>11.88</v>
      </c>
      <c r="AB1300" s="150" t="e">
        <f t="shared" si="231"/>
        <v>#VALUE!</v>
      </c>
      <c r="AC1300">
        <v>11.88</v>
      </c>
      <c r="AD1300" s="150" t="e">
        <f t="shared" si="232"/>
        <v>#VALUE!</v>
      </c>
      <c r="AE1300">
        <v>11.88</v>
      </c>
    </row>
    <row r="1301" spans="12:31" ht="15" x14ac:dyDescent="0.2">
      <c r="L1301" s="150" t="e">
        <f t="shared" si="223"/>
        <v>#VALUE!</v>
      </c>
      <c r="M1301">
        <v>11.89</v>
      </c>
      <c r="N1301" s="150" t="e">
        <f t="shared" si="224"/>
        <v>#VALUE!</v>
      </c>
      <c r="O1301">
        <v>11.89</v>
      </c>
      <c r="P1301" s="150" t="e">
        <f t="shared" si="225"/>
        <v>#VALUE!</v>
      </c>
      <c r="Q1301">
        <v>11.89</v>
      </c>
      <c r="R1301" s="150" t="e">
        <f t="shared" si="226"/>
        <v>#VALUE!</v>
      </c>
      <c r="S1301">
        <v>11.89</v>
      </c>
      <c r="T1301" s="150" t="e">
        <f t="shared" si="227"/>
        <v>#VALUE!</v>
      </c>
      <c r="U1301">
        <v>11.89</v>
      </c>
      <c r="V1301" s="150" t="e">
        <f t="shared" si="228"/>
        <v>#VALUE!</v>
      </c>
      <c r="W1301">
        <v>11.89</v>
      </c>
      <c r="X1301" s="153" t="e">
        <f t="shared" si="229"/>
        <v>#VALUE!</v>
      </c>
      <c r="Y1301">
        <v>11.89</v>
      </c>
      <c r="Z1301" s="150" t="e">
        <f t="shared" si="230"/>
        <v>#VALUE!</v>
      </c>
      <c r="AA1301">
        <v>11.89</v>
      </c>
      <c r="AB1301" s="150" t="e">
        <f t="shared" si="231"/>
        <v>#VALUE!</v>
      </c>
      <c r="AC1301">
        <v>11.89</v>
      </c>
      <c r="AD1301" s="150" t="e">
        <f t="shared" si="232"/>
        <v>#VALUE!</v>
      </c>
      <c r="AE1301">
        <v>11.89</v>
      </c>
    </row>
    <row r="1302" spans="12:31" ht="15" x14ac:dyDescent="0.2">
      <c r="L1302" s="150" t="e">
        <f t="shared" si="223"/>
        <v>#VALUE!</v>
      </c>
      <c r="M1302">
        <v>11.9</v>
      </c>
      <c r="N1302" s="150" t="e">
        <f t="shared" si="224"/>
        <v>#VALUE!</v>
      </c>
      <c r="O1302">
        <v>11.9</v>
      </c>
      <c r="P1302" s="150" t="e">
        <f t="shared" si="225"/>
        <v>#VALUE!</v>
      </c>
      <c r="Q1302">
        <v>11.9</v>
      </c>
      <c r="R1302" s="150" t="e">
        <f t="shared" si="226"/>
        <v>#VALUE!</v>
      </c>
      <c r="S1302">
        <v>11.9</v>
      </c>
      <c r="T1302" s="150" t="e">
        <f t="shared" si="227"/>
        <v>#VALUE!</v>
      </c>
      <c r="U1302">
        <v>11.9</v>
      </c>
      <c r="V1302" s="150" t="e">
        <f t="shared" si="228"/>
        <v>#VALUE!</v>
      </c>
      <c r="W1302">
        <v>11.9</v>
      </c>
      <c r="X1302" s="153" t="e">
        <f t="shared" si="229"/>
        <v>#VALUE!</v>
      </c>
      <c r="Y1302">
        <v>11.9</v>
      </c>
      <c r="Z1302" s="150" t="e">
        <f t="shared" si="230"/>
        <v>#VALUE!</v>
      </c>
      <c r="AA1302">
        <v>11.9</v>
      </c>
      <c r="AB1302" s="150" t="e">
        <f t="shared" si="231"/>
        <v>#VALUE!</v>
      </c>
      <c r="AC1302">
        <v>11.9</v>
      </c>
      <c r="AD1302" s="150" t="e">
        <f t="shared" si="232"/>
        <v>#VALUE!</v>
      </c>
      <c r="AE1302">
        <v>11.9</v>
      </c>
    </row>
    <row r="1303" spans="12:31" ht="15" x14ac:dyDescent="0.2">
      <c r="L1303" s="150" t="e">
        <f t="shared" si="223"/>
        <v>#VALUE!</v>
      </c>
      <c r="M1303">
        <v>11.91</v>
      </c>
      <c r="N1303" s="150" t="e">
        <f t="shared" si="224"/>
        <v>#VALUE!</v>
      </c>
      <c r="O1303">
        <v>11.91</v>
      </c>
      <c r="P1303" s="150" t="e">
        <f t="shared" si="225"/>
        <v>#VALUE!</v>
      </c>
      <c r="Q1303">
        <v>11.91</v>
      </c>
      <c r="R1303" s="150" t="e">
        <f t="shared" si="226"/>
        <v>#VALUE!</v>
      </c>
      <c r="S1303">
        <v>11.91</v>
      </c>
      <c r="T1303" s="150" t="e">
        <f t="shared" si="227"/>
        <v>#VALUE!</v>
      </c>
      <c r="U1303">
        <v>11.91</v>
      </c>
      <c r="V1303" s="150" t="e">
        <f t="shared" si="228"/>
        <v>#VALUE!</v>
      </c>
      <c r="W1303">
        <v>11.91</v>
      </c>
      <c r="X1303" s="153" t="e">
        <f t="shared" si="229"/>
        <v>#VALUE!</v>
      </c>
      <c r="Y1303">
        <v>11.91</v>
      </c>
      <c r="Z1303" s="150" t="e">
        <f t="shared" si="230"/>
        <v>#VALUE!</v>
      </c>
      <c r="AA1303">
        <v>11.91</v>
      </c>
      <c r="AB1303" s="150" t="e">
        <f t="shared" si="231"/>
        <v>#VALUE!</v>
      </c>
      <c r="AC1303">
        <v>11.91</v>
      </c>
      <c r="AD1303" s="150" t="e">
        <f t="shared" si="232"/>
        <v>#VALUE!</v>
      </c>
      <c r="AE1303">
        <v>11.91</v>
      </c>
    </row>
    <row r="1304" spans="12:31" ht="15" x14ac:dyDescent="0.2">
      <c r="L1304" s="150" t="e">
        <f t="shared" si="223"/>
        <v>#VALUE!</v>
      </c>
      <c r="M1304">
        <v>11.92</v>
      </c>
      <c r="N1304" s="150" t="e">
        <f t="shared" si="224"/>
        <v>#VALUE!</v>
      </c>
      <c r="O1304">
        <v>11.92</v>
      </c>
      <c r="P1304" s="150" t="e">
        <f t="shared" si="225"/>
        <v>#VALUE!</v>
      </c>
      <c r="Q1304">
        <v>11.92</v>
      </c>
      <c r="R1304" s="150" t="e">
        <f t="shared" si="226"/>
        <v>#VALUE!</v>
      </c>
      <c r="S1304">
        <v>11.92</v>
      </c>
      <c r="T1304" s="150" t="e">
        <f t="shared" si="227"/>
        <v>#VALUE!</v>
      </c>
      <c r="U1304">
        <v>11.92</v>
      </c>
      <c r="V1304" s="150" t="e">
        <f t="shared" si="228"/>
        <v>#VALUE!</v>
      </c>
      <c r="W1304">
        <v>11.92</v>
      </c>
      <c r="X1304" s="153" t="e">
        <f t="shared" si="229"/>
        <v>#VALUE!</v>
      </c>
      <c r="Y1304">
        <v>11.92</v>
      </c>
      <c r="Z1304" s="150" t="e">
        <f t="shared" si="230"/>
        <v>#VALUE!</v>
      </c>
      <c r="AA1304">
        <v>11.92</v>
      </c>
      <c r="AB1304" s="150" t="e">
        <f t="shared" si="231"/>
        <v>#VALUE!</v>
      </c>
      <c r="AC1304">
        <v>11.92</v>
      </c>
      <c r="AD1304" s="150" t="e">
        <f t="shared" si="232"/>
        <v>#VALUE!</v>
      </c>
      <c r="AE1304">
        <v>11.92</v>
      </c>
    </row>
    <row r="1305" spans="12:31" ht="15" x14ac:dyDescent="0.2">
      <c r="L1305" s="150" t="e">
        <f t="shared" si="223"/>
        <v>#VALUE!</v>
      </c>
      <c r="M1305">
        <v>11.93</v>
      </c>
      <c r="N1305" s="150" t="e">
        <f t="shared" si="224"/>
        <v>#VALUE!</v>
      </c>
      <c r="O1305">
        <v>11.93</v>
      </c>
      <c r="P1305" s="150" t="e">
        <f t="shared" si="225"/>
        <v>#VALUE!</v>
      </c>
      <c r="Q1305">
        <v>11.93</v>
      </c>
      <c r="R1305" s="150" t="e">
        <f t="shared" si="226"/>
        <v>#VALUE!</v>
      </c>
      <c r="S1305">
        <v>11.93</v>
      </c>
      <c r="T1305" s="150" t="e">
        <f t="shared" si="227"/>
        <v>#VALUE!</v>
      </c>
      <c r="U1305">
        <v>11.93</v>
      </c>
      <c r="V1305" s="150" t="e">
        <f t="shared" si="228"/>
        <v>#VALUE!</v>
      </c>
      <c r="W1305">
        <v>11.93</v>
      </c>
      <c r="X1305" s="153" t="e">
        <f t="shared" si="229"/>
        <v>#VALUE!</v>
      </c>
      <c r="Y1305">
        <v>11.93</v>
      </c>
      <c r="Z1305" s="150" t="e">
        <f t="shared" si="230"/>
        <v>#VALUE!</v>
      </c>
      <c r="AA1305">
        <v>11.93</v>
      </c>
      <c r="AB1305" s="150" t="e">
        <f t="shared" si="231"/>
        <v>#VALUE!</v>
      </c>
      <c r="AC1305">
        <v>11.93</v>
      </c>
      <c r="AD1305" s="150" t="e">
        <f t="shared" si="232"/>
        <v>#VALUE!</v>
      </c>
      <c r="AE1305">
        <v>11.93</v>
      </c>
    </row>
    <row r="1306" spans="12:31" ht="15" x14ac:dyDescent="0.2">
      <c r="L1306" s="150" t="e">
        <f t="shared" si="223"/>
        <v>#VALUE!</v>
      </c>
      <c r="M1306">
        <v>11.94</v>
      </c>
      <c r="N1306" s="150" t="e">
        <f t="shared" si="224"/>
        <v>#VALUE!</v>
      </c>
      <c r="O1306">
        <v>11.94</v>
      </c>
      <c r="P1306" s="150" t="e">
        <f t="shared" si="225"/>
        <v>#VALUE!</v>
      </c>
      <c r="Q1306">
        <v>11.94</v>
      </c>
      <c r="R1306" s="150" t="e">
        <f t="shared" si="226"/>
        <v>#VALUE!</v>
      </c>
      <c r="S1306">
        <v>11.94</v>
      </c>
      <c r="T1306" s="150" t="e">
        <f t="shared" si="227"/>
        <v>#VALUE!</v>
      </c>
      <c r="U1306">
        <v>11.94</v>
      </c>
      <c r="V1306" s="150" t="e">
        <f t="shared" si="228"/>
        <v>#VALUE!</v>
      </c>
      <c r="W1306">
        <v>11.94</v>
      </c>
      <c r="X1306" s="153" t="e">
        <f t="shared" si="229"/>
        <v>#VALUE!</v>
      </c>
      <c r="Y1306">
        <v>11.94</v>
      </c>
      <c r="Z1306" s="150" t="e">
        <f t="shared" si="230"/>
        <v>#VALUE!</v>
      </c>
      <c r="AA1306">
        <v>11.94</v>
      </c>
      <c r="AB1306" s="150" t="e">
        <f t="shared" si="231"/>
        <v>#VALUE!</v>
      </c>
      <c r="AC1306">
        <v>11.94</v>
      </c>
      <c r="AD1306" s="150" t="e">
        <f t="shared" si="232"/>
        <v>#VALUE!</v>
      </c>
      <c r="AE1306">
        <v>11.94</v>
      </c>
    </row>
    <row r="1307" spans="12:31" ht="15" x14ac:dyDescent="0.2">
      <c r="L1307" s="150" t="e">
        <f t="shared" si="223"/>
        <v>#VALUE!</v>
      </c>
      <c r="M1307">
        <v>11.95</v>
      </c>
      <c r="N1307" s="150" t="e">
        <f t="shared" si="224"/>
        <v>#VALUE!</v>
      </c>
      <c r="O1307">
        <v>11.95</v>
      </c>
      <c r="P1307" s="150" t="e">
        <f t="shared" si="225"/>
        <v>#VALUE!</v>
      </c>
      <c r="Q1307">
        <v>11.95</v>
      </c>
      <c r="R1307" s="150" t="e">
        <f t="shared" si="226"/>
        <v>#VALUE!</v>
      </c>
      <c r="S1307">
        <v>11.95</v>
      </c>
      <c r="T1307" s="150" t="e">
        <f t="shared" si="227"/>
        <v>#VALUE!</v>
      </c>
      <c r="U1307">
        <v>11.95</v>
      </c>
      <c r="V1307" s="150" t="e">
        <f t="shared" si="228"/>
        <v>#VALUE!</v>
      </c>
      <c r="W1307">
        <v>11.95</v>
      </c>
      <c r="X1307" s="153" t="e">
        <f t="shared" si="229"/>
        <v>#VALUE!</v>
      </c>
      <c r="Y1307">
        <v>11.95</v>
      </c>
      <c r="Z1307" s="150" t="e">
        <f t="shared" si="230"/>
        <v>#VALUE!</v>
      </c>
      <c r="AA1307">
        <v>11.95</v>
      </c>
      <c r="AB1307" s="150" t="e">
        <f t="shared" si="231"/>
        <v>#VALUE!</v>
      </c>
      <c r="AC1307">
        <v>11.95</v>
      </c>
      <c r="AD1307" s="150" t="e">
        <f t="shared" si="232"/>
        <v>#VALUE!</v>
      </c>
      <c r="AE1307">
        <v>11.95</v>
      </c>
    </row>
    <row r="1308" spans="12:31" ht="15" x14ac:dyDescent="0.2">
      <c r="L1308" s="150" t="e">
        <f t="shared" si="223"/>
        <v>#VALUE!</v>
      </c>
      <c r="M1308">
        <v>11.96</v>
      </c>
      <c r="N1308" s="150" t="e">
        <f t="shared" si="224"/>
        <v>#VALUE!</v>
      </c>
      <c r="O1308">
        <v>11.96</v>
      </c>
      <c r="P1308" s="150" t="e">
        <f t="shared" si="225"/>
        <v>#VALUE!</v>
      </c>
      <c r="Q1308">
        <v>11.96</v>
      </c>
      <c r="R1308" s="150" t="e">
        <f t="shared" si="226"/>
        <v>#VALUE!</v>
      </c>
      <c r="S1308">
        <v>11.96</v>
      </c>
      <c r="T1308" s="150" t="e">
        <f t="shared" si="227"/>
        <v>#VALUE!</v>
      </c>
      <c r="U1308">
        <v>11.96</v>
      </c>
      <c r="V1308" s="150" t="e">
        <f t="shared" si="228"/>
        <v>#VALUE!</v>
      </c>
      <c r="W1308">
        <v>11.96</v>
      </c>
      <c r="X1308" s="153" t="e">
        <f t="shared" si="229"/>
        <v>#VALUE!</v>
      </c>
      <c r="Y1308">
        <v>11.96</v>
      </c>
      <c r="Z1308" s="150" t="e">
        <f t="shared" si="230"/>
        <v>#VALUE!</v>
      </c>
      <c r="AA1308">
        <v>11.96</v>
      </c>
      <c r="AB1308" s="150" t="e">
        <f t="shared" si="231"/>
        <v>#VALUE!</v>
      </c>
      <c r="AC1308">
        <v>11.96</v>
      </c>
      <c r="AD1308" s="150" t="e">
        <f t="shared" si="232"/>
        <v>#VALUE!</v>
      </c>
      <c r="AE1308">
        <v>11.96</v>
      </c>
    </row>
    <row r="1309" spans="12:31" ht="15" x14ac:dyDescent="0.2">
      <c r="L1309" s="150" t="e">
        <f t="shared" si="223"/>
        <v>#VALUE!</v>
      </c>
      <c r="M1309">
        <v>11.97</v>
      </c>
      <c r="N1309" s="150" t="e">
        <f t="shared" si="224"/>
        <v>#VALUE!</v>
      </c>
      <c r="O1309">
        <v>11.97</v>
      </c>
      <c r="P1309" s="150" t="e">
        <f t="shared" si="225"/>
        <v>#VALUE!</v>
      </c>
      <c r="Q1309">
        <v>11.97</v>
      </c>
      <c r="R1309" s="150" t="e">
        <f t="shared" si="226"/>
        <v>#VALUE!</v>
      </c>
      <c r="S1309">
        <v>11.97</v>
      </c>
      <c r="T1309" s="150" t="e">
        <f t="shared" si="227"/>
        <v>#VALUE!</v>
      </c>
      <c r="U1309">
        <v>11.97</v>
      </c>
      <c r="V1309" s="150" t="e">
        <f t="shared" si="228"/>
        <v>#VALUE!</v>
      </c>
      <c r="W1309">
        <v>11.97</v>
      </c>
      <c r="X1309" s="153" t="e">
        <f t="shared" si="229"/>
        <v>#VALUE!</v>
      </c>
      <c r="Y1309">
        <v>11.97</v>
      </c>
      <c r="Z1309" s="150" t="e">
        <f t="shared" si="230"/>
        <v>#VALUE!</v>
      </c>
      <c r="AA1309">
        <v>11.97</v>
      </c>
      <c r="AB1309" s="150" t="e">
        <f t="shared" si="231"/>
        <v>#VALUE!</v>
      </c>
      <c r="AC1309">
        <v>11.97</v>
      </c>
      <c r="AD1309" s="150" t="e">
        <f t="shared" si="232"/>
        <v>#VALUE!</v>
      </c>
      <c r="AE1309">
        <v>11.97</v>
      </c>
    </row>
    <row r="1310" spans="12:31" ht="15" x14ac:dyDescent="0.2">
      <c r="L1310" s="150" t="e">
        <f t="shared" si="223"/>
        <v>#VALUE!</v>
      </c>
      <c r="M1310">
        <v>11.98</v>
      </c>
      <c r="N1310" s="150" t="e">
        <f t="shared" si="224"/>
        <v>#VALUE!</v>
      </c>
      <c r="O1310">
        <v>11.98</v>
      </c>
      <c r="P1310" s="150" t="e">
        <f t="shared" si="225"/>
        <v>#VALUE!</v>
      </c>
      <c r="Q1310">
        <v>11.98</v>
      </c>
      <c r="R1310" s="150" t="e">
        <f t="shared" si="226"/>
        <v>#VALUE!</v>
      </c>
      <c r="S1310">
        <v>11.98</v>
      </c>
      <c r="T1310" s="150" t="e">
        <f t="shared" si="227"/>
        <v>#VALUE!</v>
      </c>
      <c r="U1310">
        <v>11.98</v>
      </c>
      <c r="V1310" s="150" t="e">
        <f t="shared" si="228"/>
        <v>#VALUE!</v>
      </c>
      <c r="W1310">
        <v>11.98</v>
      </c>
      <c r="X1310" s="153" t="e">
        <f t="shared" si="229"/>
        <v>#VALUE!</v>
      </c>
      <c r="Y1310">
        <v>11.98</v>
      </c>
      <c r="Z1310" s="150" t="e">
        <f t="shared" si="230"/>
        <v>#VALUE!</v>
      </c>
      <c r="AA1310">
        <v>11.98</v>
      </c>
      <c r="AB1310" s="150" t="e">
        <f t="shared" si="231"/>
        <v>#VALUE!</v>
      </c>
      <c r="AC1310">
        <v>11.98</v>
      </c>
      <c r="AD1310" s="150" t="e">
        <f t="shared" si="232"/>
        <v>#VALUE!</v>
      </c>
      <c r="AE1310">
        <v>11.98</v>
      </c>
    </row>
    <row r="1311" spans="12:31" ht="15" x14ac:dyDescent="0.2">
      <c r="L1311" s="150" t="e">
        <f t="shared" si="223"/>
        <v>#VALUE!</v>
      </c>
      <c r="M1311">
        <v>11.99</v>
      </c>
      <c r="N1311" s="150" t="e">
        <f t="shared" si="224"/>
        <v>#VALUE!</v>
      </c>
      <c r="O1311">
        <v>11.99</v>
      </c>
      <c r="P1311" s="150" t="e">
        <f t="shared" si="225"/>
        <v>#VALUE!</v>
      </c>
      <c r="Q1311">
        <v>11.99</v>
      </c>
      <c r="R1311" s="150" t="e">
        <f t="shared" si="226"/>
        <v>#VALUE!</v>
      </c>
      <c r="S1311">
        <v>11.99</v>
      </c>
      <c r="T1311" s="150" t="e">
        <f t="shared" si="227"/>
        <v>#VALUE!</v>
      </c>
      <c r="U1311">
        <v>11.99</v>
      </c>
      <c r="V1311" s="150" t="e">
        <f t="shared" si="228"/>
        <v>#VALUE!</v>
      </c>
      <c r="W1311">
        <v>11.99</v>
      </c>
      <c r="X1311" s="153" t="e">
        <f t="shared" si="229"/>
        <v>#VALUE!</v>
      </c>
      <c r="Y1311">
        <v>11.99</v>
      </c>
      <c r="Z1311" s="150" t="e">
        <f t="shared" si="230"/>
        <v>#VALUE!</v>
      </c>
      <c r="AA1311">
        <v>11.99</v>
      </c>
      <c r="AB1311" s="150" t="e">
        <f t="shared" si="231"/>
        <v>#VALUE!</v>
      </c>
      <c r="AC1311">
        <v>11.99</v>
      </c>
      <c r="AD1311" s="150" t="e">
        <f t="shared" si="232"/>
        <v>#VALUE!</v>
      </c>
      <c r="AE1311">
        <v>11.99</v>
      </c>
    </row>
    <row r="1312" spans="12:31" ht="15" x14ac:dyDescent="0.2">
      <c r="L1312" s="150" t="e">
        <f t="shared" si="223"/>
        <v>#VALUE!</v>
      </c>
      <c r="M1312">
        <v>12</v>
      </c>
      <c r="N1312" s="150" t="e">
        <f t="shared" si="224"/>
        <v>#VALUE!</v>
      </c>
      <c r="O1312">
        <v>12</v>
      </c>
      <c r="P1312" s="150" t="e">
        <f t="shared" si="225"/>
        <v>#VALUE!</v>
      </c>
      <c r="Q1312">
        <v>12</v>
      </c>
      <c r="R1312" s="150" t="e">
        <f t="shared" si="226"/>
        <v>#VALUE!</v>
      </c>
      <c r="S1312">
        <v>12</v>
      </c>
      <c r="T1312" s="150" t="e">
        <f t="shared" si="227"/>
        <v>#VALUE!</v>
      </c>
      <c r="U1312">
        <v>12</v>
      </c>
      <c r="V1312" s="150" t="e">
        <f t="shared" si="228"/>
        <v>#VALUE!</v>
      </c>
      <c r="W1312">
        <v>12</v>
      </c>
      <c r="X1312" s="153" t="e">
        <f t="shared" si="229"/>
        <v>#VALUE!</v>
      </c>
      <c r="Y1312">
        <v>12</v>
      </c>
      <c r="Z1312" s="150" t="e">
        <f t="shared" si="230"/>
        <v>#VALUE!</v>
      </c>
      <c r="AA1312">
        <v>12</v>
      </c>
      <c r="AB1312" s="150" t="e">
        <f t="shared" si="231"/>
        <v>#VALUE!</v>
      </c>
      <c r="AC1312">
        <v>12</v>
      </c>
      <c r="AD1312" s="150" t="e">
        <f t="shared" si="232"/>
        <v>#VALUE!</v>
      </c>
      <c r="AE1312">
        <v>12</v>
      </c>
    </row>
    <row r="1313" spans="12:31" ht="15" x14ac:dyDescent="0.2">
      <c r="L1313" s="150" t="e">
        <f t="shared" si="223"/>
        <v>#VALUE!</v>
      </c>
      <c r="M1313">
        <v>12.01</v>
      </c>
      <c r="N1313" s="150" t="e">
        <f t="shared" si="224"/>
        <v>#VALUE!</v>
      </c>
      <c r="O1313">
        <v>12.01</v>
      </c>
      <c r="P1313" s="150" t="e">
        <f t="shared" si="225"/>
        <v>#VALUE!</v>
      </c>
      <c r="Q1313">
        <v>12.01</v>
      </c>
      <c r="R1313" s="150" t="e">
        <f t="shared" si="226"/>
        <v>#VALUE!</v>
      </c>
      <c r="S1313">
        <v>12.01</v>
      </c>
      <c r="T1313" s="150" t="e">
        <f t="shared" si="227"/>
        <v>#VALUE!</v>
      </c>
      <c r="U1313">
        <v>12.01</v>
      </c>
      <c r="V1313" s="150" t="e">
        <f t="shared" si="228"/>
        <v>#VALUE!</v>
      </c>
      <c r="W1313">
        <v>12.01</v>
      </c>
      <c r="X1313" s="153" t="e">
        <f t="shared" si="229"/>
        <v>#VALUE!</v>
      </c>
      <c r="Y1313">
        <v>12.01</v>
      </c>
      <c r="Z1313" s="150" t="e">
        <f t="shared" si="230"/>
        <v>#VALUE!</v>
      </c>
      <c r="AA1313">
        <v>12.01</v>
      </c>
      <c r="AB1313" s="150" t="e">
        <f t="shared" si="231"/>
        <v>#VALUE!</v>
      </c>
      <c r="AC1313">
        <v>12.01</v>
      </c>
      <c r="AD1313" s="150" t="e">
        <f t="shared" si="232"/>
        <v>#VALUE!</v>
      </c>
      <c r="AE1313">
        <v>12.01</v>
      </c>
    </row>
    <row r="1314" spans="12:31" ht="15" x14ac:dyDescent="0.2">
      <c r="L1314" s="150" t="e">
        <f t="shared" si="223"/>
        <v>#VALUE!</v>
      </c>
      <c r="M1314">
        <v>12.02</v>
      </c>
      <c r="N1314" s="150" t="e">
        <f t="shared" si="224"/>
        <v>#VALUE!</v>
      </c>
      <c r="O1314">
        <v>12.02</v>
      </c>
      <c r="P1314" s="150" t="e">
        <f t="shared" si="225"/>
        <v>#VALUE!</v>
      </c>
      <c r="Q1314">
        <v>12.02</v>
      </c>
      <c r="R1314" s="150" t="e">
        <f t="shared" si="226"/>
        <v>#VALUE!</v>
      </c>
      <c r="S1314">
        <v>12.02</v>
      </c>
      <c r="T1314" s="150" t="e">
        <f t="shared" si="227"/>
        <v>#VALUE!</v>
      </c>
      <c r="U1314">
        <v>12.02</v>
      </c>
      <c r="V1314" s="150" t="e">
        <f t="shared" si="228"/>
        <v>#VALUE!</v>
      </c>
      <c r="W1314">
        <v>12.02</v>
      </c>
      <c r="X1314" s="153" t="e">
        <f t="shared" si="229"/>
        <v>#VALUE!</v>
      </c>
      <c r="Y1314">
        <v>12.02</v>
      </c>
      <c r="Z1314" s="150" t="e">
        <f t="shared" si="230"/>
        <v>#VALUE!</v>
      </c>
      <c r="AA1314">
        <v>12.02</v>
      </c>
      <c r="AB1314" s="150" t="e">
        <f t="shared" si="231"/>
        <v>#VALUE!</v>
      </c>
      <c r="AC1314">
        <v>12.02</v>
      </c>
      <c r="AD1314" s="150" t="e">
        <f t="shared" si="232"/>
        <v>#VALUE!</v>
      </c>
      <c r="AE1314">
        <v>12.02</v>
      </c>
    </row>
    <row r="1315" spans="12:31" ht="15" x14ac:dyDescent="0.2">
      <c r="L1315" s="150" t="e">
        <f t="shared" si="223"/>
        <v>#VALUE!</v>
      </c>
      <c r="M1315">
        <v>12.03</v>
      </c>
      <c r="N1315" s="150" t="e">
        <f t="shared" si="224"/>
        <v>#VALUE!</v>
      </c>
      <c r="O1315">
        <v>12.03</v>
      </c>
      <c r="P1315" s="150" t="e">
        <f t="shared" si="225"/>
        <v>#VALUE!</v>
      </c>
      <c r="Q1315">
        <v>12.03</v>
      </c>
      <c r="R1315" s="150" t="e">
        <f t="shared" si="226"/>
        <v>#VALUE!</v>
      </c>
      <c r="S1315">
        <v>12.03</v>
      </c>
      <c r="T1315" s="150" t="e">
        <f t="shared" si="227"/>
        <v>#VALUE!</v>
      </c>
      <c r="U1315">
        <v>12.03</v>
      </c>
      <c r="V1315" s="150" t="e">
        <f t="shared" si="228"/>
        <v>#VALUE!</v>
      </c>
      <c r="W1315">
        <v>12.03</v>
      </c>
      <c r="X1315" s="153" t="e">
        <f t="shared" si="229"/>
        <v>#VALUE!</v>
      </c>
      <c r="Y1315">
        <v>12.03</v>
      </c>
      <c r="Z1315" s="150" t="e">
        <f t="shared" si="230"/>
        <v>#VALUE!</v>
      </c>
      <c r="AA1315">
        <v>12.03</v>
      </c>
      <c r="AB1315" s="150" t="e">
        <f t="shared" si="231"/>
        <v>#VALUE!</v>
      </c>
      <c r="AC1315">
        <v>12.03</v>
      </c>
      <c r="AD1315" s="150" t="e">
        <f t="shared" si="232"/>
        <v>#VALUE!</v>
      </c>
      <c r="AE1315">
        <v>12.03</v>
      </c>
    </row>
    <row r="1316" spans="12:31" ht="15" x14ac:dyDescent="0.2">
      <c r="L1316" s="150" t="e">
        <f t="shared" si="223"/>
        <v>#VALUE!</v>
      </c>
      <c r="M1316">
        <v>12.04</v>
      </c>
      <c r="N1316" s="150" t="e">
        <f t="shared" si="224"/>
        <v>#VALUE!</v>
      </c>
      <c r="O1316">
        <v>12.04</v>
      </c>
      <c r="P1316" s="150" t="e">
        <f t="shared" si="225"/>
        <v>#VALUE!</v>
      </c>
      <c r="Q1316">
        <v>12.04</v>
      </c>
      <c r="R1316" s="150" t="e">
        <f t="shared" si="226"/>
        <v>#VALUE!</v>
      </c>
      <c r="S1316">
        <v>12.04</v>
      </c>
      <c r="T1316" s="150" t="e">
        <f t="shared" si="227"/>
        <v>#VALUE!</v>
      </c>
      <c r="U1316">
        <v>12.04</v>
      </c>
      <c r="V1316" s="150" t="e">
        <f t="shared" si="228"/>
        <v>#VALUE!</v>
      </c>
      <c r="W1316">
        <v>12.04</v>
      </c>
      <c r="X1316" s="153" t="e">
        <f t="shared" si="229"/>
        <v>#VALUE!</v>
      </c>
      <c r="Y1316">
        <v>12.04</v>
      </c>
      <c r="Z1316" s="150" t="e">
        <f t="shared" si="230"/>
        <v>#VALUE!</v>
      </c>
      <c r="AA1316">
        <v>12.04</v>
      </c>
      <c r="AB1316" s="150" t="e">
        <f t="shared" si="231"/>
        <v>#VALUE!</v>
      </c>
      <c r="AC1316">
        <v>12.04</v>
      </c>
      <c r="AD1316" s="150" t="e">
        <f t="shared" si="232"/>
        <v>#VALUE!</v>
      </c>
      <c r="AE1316">
        <v>12.04</v>
      </c>
    </row>
    <row r="1317" spans="12:31" ht="15" x14ac:dyDescent="0.2">
      <c r="L1317" s="150" t="e">
        <f t="shared" si="223"/>
        <v>#VALUE!</v>
      </c>
      <c r="M1317">
        <v>12.05</v>
      </c>
      <c r="N1317" s="150" t="e">
        <f t="shared" si="224"/>
        <v>#VALUE!</v>
      </c>
      <c r="O1317">
        <v>12.05</v>
      </c>
      <c r="P1317" s="150" t="e">
        <f t="shared" si="225"/>
        <v>#VALUE!</v>
      </c>
      <c r="Q1317">
        <v>12.05</v>
      </c>
      <c r="R1317" s="150" t="e">
        <f t="shared" si="226"/>
        <v>#VALUE!</v>
      </c>
      <c r="S1317">
        <v>12.05</v>
      </c>
      <c r="T1317" s="150" t="e">
        <f t="shared" si="227"/>
        <v>#VALUE!</v>
      </c>
      <c r="U1317">
        <v>12.05</v>
      </c>
      <c r="V1317" s="150" t="e">
        <f t="shared" si="228"/>
        <v>#VALUE!</v>
      </c>
      <c r="W1317">
        <v>12.05</v>
      </c>
      <c r="X1317" s="153" t="e">
        <f t="shared" si="229"/>
        <v>#VALUE!</v>
      </c>
      <c r="Y1317">
        <v>12.05</v>
      </c>
      <c r="Z1317" s="150" t="e">
        <f t="shared" si="230"/>
        <v>#VALUE!</v>
      </c>
      <c r="AA1317">
        <v>12.05</v>
      </c>
      <c r="AB1317" s="150" t="e">
        <f t="shared" si="231"/>
        <v>#VALUE!</v>
      </c>
      <c r="AC1317">
        <v>12.05</v>
      </c>
      <c r="AD1317" s="150" t="e">
        <f t="shared" si="232"/>
        <v>#VALUE!</v>
      </c>
      <c r="AE1317">
        <v>12.05</v>
      </c>
    </row>
    <row r="1318" spans="12:31" ht="15" x14ac:dyDescent="0.2">
      <c r="L1318" s="150" t="e">
        <f t="shared" si="223"/>
        <v>#VALUE!</v>
      </c>
      <c r="M1318">
        <v>12.06</v>
      </c>
      <c r="N1318" s="150" t="e">
        <f t="shared" si="224"/>
        <v>#VALUE!</v>
      </c>
      <c r="O1318">
        <v>12.06</v>
      </c>
      <c r="P1318" s="150" t="e">
        <f t="shared" si="225"/>
        <v>#VALUE!</v>
      </c>
      <c r="Q1318">
        <v>12.06</v>
      </c>
      <c r="R1318" s="150" t="e">
        <f t="shared" si="226"/>
        <v>#VALUE!</v>
      </c>
      <c r="S1318">
        <v>12.06</v>
      </c>
      <c r="T1318" s="150" t="e">
        <f t="shared" si="227"/>
        <v>#VALUE!</v>
      </c>
      <c r="U1318">
        <v>12.06</v>
      </c>
      <c r="V1318" s="150" t="e">
        <f t="shared" si="228"/>
        <v>#VALUE!</v>
      </c>
      <c r="W1318">
        <v>12.06</v>
      </c>
      <c r="X1318" s="153" t="e">
        <f t="shared" si="229"/>
        <v>#VALUE!</v>
      </c>
      <c r="Y1318">
        <v>12.06</v>
      </c>
      <c r="Z1318" s="150" t="e">
        <f t="shared" si="230"/>
        <v>#VALUE!</v>
      </c>
      <c r="AA1318">
        <v>12.06</v>
      </c>
      <c r="AB1318" s="150" t="e">
        <f t="shared" si="231"/>
        <v>#VALUE!</v>
      </c>
      <c r="AC1318">
        <v>12.06</v>
      </c>
      <c r="AD1318" s="150" t="e">
        <f t="shared" si="232"/>
        <v>#VALUE!</v>
      </c>
      <c r="AE1318">
        <v>12.06</v>
      </c>
    </row>
    <row r="1319" spans="12:31" ht="15" x14ac:dyDescent="0.2">
      <c r="L1319" s="150" t="e">
        <f t="shared" si="223"/>
        <v>#VALUE!</v>
      </c>
      <c r="M1319">
        <v>12.07</v>
      </c>
      <c r="N1319" s="150" t="e">
        <f t="shared" si="224"/>
        <v>#VALUE!</v>
      </c>
      <c r="O1319">
        <v>12.07</v>
      </c>
      <c r="P1319" s="150" t="e">
        <f t="shared" si="225"/>
        <v>#VALUE!</v>
      </c>
      <c r="Q1319">
        <v>12.07</v>
      </c>
      <c r="R1319" s="150" t="e">
        <f t="shared" si="226"/>
        <v>#VALUE!</v>
      </c>
      <c r="S1319">
        <v>12.07</v>
      </c>
      <c r="T1319" s="150" t="e">
        <f t="shared" si="227"/>
        <v>#VALUE!</v>
      </c>
      <c r="U1319">
        <v>12.07</v>
      </c>
      <c r="V1319" s="150" t="e">
        <f t="shared" si="228"/>
        <v>#VALUE!</v>
      </c>
      <c r="W1319">
        <v>12.07</v>
      </c>
      <c r="X1319" s="153" t="e">
        <f t="shared" si="229"/>
        <v>#VALUE!</v>
      </c>
      <c r="Y1319">
        <v>12.07</v>
      </c>
      <c r="Z1319" s="150" t="e">
        <f t="shared" si="230"/>
        <v>#VALUE!</v>
      </c>
      <c r="AA1319">
        <v>12.07</v>
      </c>
      <c r="AB1319" s="150" t="e">
        <f t="shared" si="231"/>
        <v>#VALUE!</v>
      </c>
      <c r="AC1319">
        <v>12.07</v>
      </c>
      <c r="AD1319" s="150" t="e">
        <f t="shared" si="232"/>
        <v>#VALUE!</v>
      </c>
      <c r="AE1319">
        <v>12.07</v>
      </c>
    </row>
    <row r="1320" spans="12:31" ht="15" x14ac:dyDescent="0.2">
      <c r="L1320" s="150" t="e">
        <f t="shared" si="223"/>
        <v>#VALUE!</v>
      </c>
      <c r="M1320">
        <v>12.08</v>
      </c>
      <c r="N1320" s="150" t="e">
        <f t="shared" si="224"/>
        <v>#VALUE!</v>
      </c>
      <c r="O1320">
        <v>12.08</v>
      </c>
      <c r="P1320" s="150" t="e">
        <f t="shared" si="225"/>
        <v>#VALUE!</v>
      </c>
      <c r="Q1320">
        <v>12.08</v>
      </c>
      <c r="R1320" s="150" t="e">
        <f t="shared" si="226"/>
        <v>#VALUE!</v>
      </c>
      <c r="S1320">
        <v>12.08</v>
      </c>
      <c r="T1320" s="150" t="e">
        <f t="shared" si="227"/>
        <v>#VALUE!</v>
      </c>
      <c r="U1320">
        <v>12.08</v>
      </c>
      <c r="V1320" s="150" t="e">
        <f t="shared" si="228"/>
        <v>#VALUE!</v>
      </c>
      <c r="W1320">
        <v>12.08</v>
      </c>
      <c r="X1320" s="153" t="e">
        <f t="shared" si="229"/>
        <v>#VALUE!</v>
      </c>
      <c r="Y1320">
        <v>12.08</v>
      </c>
      <c r="Z1320" s="150" t="e">
        <f t="shared" si="230"/>
        <v>#VALUE!</v>
      </c>
      <c r="AA1320">
        <v>12.08</v>
      </c>
      <c r="AB1320" s="150" t="e">
        <f t="shared" si="231"/>
        <v>#VALUE!</v>
      </c>
      <c r="AC1320">
        <v>12.08</v>
      </c>
      <c r="AD1320" s="150" t="e">
        <f t="shared" si="232"/>
        <v>#VALUE!</v>
      </c>
      <c r="AE1320">
        <v>12.08</v>
      </c>
    </row>
    <row r="1321" spans="12:31" ht="15" x14ac:dyDescent="0.2">
      <c r="L1321" s="150" t="e">
        <f t="shared" si="223"/>
        <v>#VALUE!</v>
      </c>
      <c r="M1321">
        <v>12.09</v>
      </c>
      <c r="N1321" s="150" t="e">
        <f t="shared" si="224"/>
        <v>#VALUE!</v>
      </c>
      <c r="O1321">
        <v>12.09</v>
      </c>
      <c r="P1321" s="150" t="e">
        <f t="shared" si="225"/>
        <v>#VALUE!</v>
      </c>
      <c r="Q1321">
        <v>12.09</v>
      </c>
      <c r="R1321" s="150" t="e">
        <f t="shared" si="226"/>
        <v>#VALUE!</v>
      </c>
      <c r="S1321">
        <v>12.09</v>
      </c>
      <c r="T1321" s="150" t="e">
        <f t="shared" si="227"/>
        <v>#VALUE!</v>
      </c>
      <c r="U1321">
        <v>12.09</v>
      </c>
      <c r="V1321" s="150" t="e">
        <f t="shared" si="228"/>
        <v>#VALUE!</v>
      </c>
      <c r="W1321">
        <v>12.09</v>
      </c>
      <c r="X1321" s="153" t="e">
        <f t="shared" si="229"/>
        <v>#VALUE!</v>
      </c>
      <c r="Y1321">
        <v>12.09</v>
      </c>
      <c r="Z1321" s="150" t="e">
        <f t="shared" si="230"/>
        <v>#VALUE!</v>
      </c>
      <c r="AA1321">
        <v>12.09</v>
      </c>
      <c r="AB1321" s="150" t="e">
        <f t="shared" si="231"/>
        <v>#VALUE!</v>
      </c>
      <c r="AC1321">
        <v>12.09</v>
      </c>
      <c r="AD1321" s="150" t="e">
        <f t="shared" si="232"/>
        <v>#VALUE!</v>
      </c>
      <c r="AE1321">
        <v>12.09</v>
      </c>
    </row>
    <row r="1322" spans="12:31" ht="15" x14ac:dyDescent="0.2">
      <c r="L1322" s="150" t="e">
        <f t="shared" si="223"/>
        <v>#VALUE!</v>
      </c>
      <c r="M1322">
        <v>12.1</v>
      </c>
      <c r="N1322" s="150" t="e">
        <f t="shared" si="224"/>
        <v>#VALUE!</v>
      </c>
      <c r="O1322">
        <v>12.1</v>
      </c>
      <c r="P1322" s="150" t="e">
        <f t="shared" si="225"/>
        <v>#VALUE!</v>
      </c>
      <c r="Q1322">
        <v>12.1</v>
      </c>
      <c r="R1322" s="150" t="e">
        <f t="shared" si="226"/>
        <v>#VALUE!</v>
      </c>
      <c r="S1322">
        <v>12.1</v>
      </c>
      <c r="T1322" s="150" t="e">
        <f t="shared" si="227"/>
        <v>#VALUE!</v>
      </c>
      <c r="U1322">
        <v>12.1</v>
      </c>
      <c r="V1322" s="150" t="e">
        <f t="shared" si="228"/>
        <v>#VALUE!</v>
      </c>
      <c r="W1322">
        <v>12.1</v>
      </c>
      <c r="X1322" s="153" t="e">
        <f t="shared" si="229"/>
        <v>#VALUE!</v>
      </c>
      <c r="Y1322">
        <v>12.1</v>
      </c>
      <c r="Z1322" s="150" t="e">
        <f t="shared" si="230"/>
        <v>#VALUE!</v>
      </c>
      <c r="AA1322">
        <v>12.1</v>
      </c>
      <c r="AB1322" s="150" t="e">
        <f t="shared" si="231"/>
        <v>#VALUE!</v>
      </c>
      <c r="AC1322">
        <v>12.1</v>
      </c>
      <c r="AD1322" s="150" t="e">
        <f t="shared" si="232"/>
        <v>#VALUE!</v>
      </c>
      <c r="AE1322">
        <v>12.1</v>
      </c>
    </row>
    <row r="1323" spans="12:31" ht="15" x14ac:dyDescent="0.2">
      <c r="L1323" s="150" t="e">
        <f t="shared" si="223"/>
        <v>#VALUE!</v>
      </c>
      <c r="M1323">
        <v>12.11</v>
      </c>
      <c r="N1323" s="150" t="e">
        <f t="shared" si="224"/>
        <v>#VALUE!</v>
      </c>
      <c r="O1323">
        <v>12.11</v>
      </c>
      <c r="P1323" s="150" t="e">
        <f t="shared" si="225"/>
        <v>#VALUE!</v>
      </c>
      <c r="Q1323">
        <v>12.11</v>
      </c>
      <c r="R1323" s="150" t="e">
        <f t="shared" si="226"/>
        <v>#VALUE!</v>
      </c>
      <c r="S1323">
        <v>12.11</v>
      </c>
      <c r="T1323" s="150" t="e">
        <f t="shared" si="227"/>
        <v>#VALUE!</v>
      </c>
      <c r="U1323">
        <v>12.11</v>
      </c>
      <c r="V1323" s="150" t="e">
        <f t="shared" si="228"/>
        <v>#VALUE!</v>
      </c>
      <c r="W1323">
        <v>12.11</v>
      </c>
      <c r="X1323" s="153" t="e">
        <f t="shared" si="229"/>
        <v>#VALUE!</v>
      </c>
      <c r="Y1323">
        <v>12.11</v>
      </c>
      <c r="Z1323" s="150" t="e">
        <f t="shared" si="230"/>
        <v>#VALUE!</v>
      </c>
      <c r="AA1323">
        <v>12.11</v>
      </c>
      <c r="AB1323" s="150" t="e">
        <f t="shared" si="231"/>
        <v>#VALUE!</v>
      </c>
      <c r="AC1323">
        <v>12.11</v>
      </c>
      <c r="AD1323" s="150" t="e">
        <f t="shared" si="232"/>
        <v>#VALUE!</v>
      </c>
      <c r="AE1323">
        <v>12.11</v>
      </c>
    </row>
    <row r="1324" spans="12:31" ht="15" x14ac:dyDescent="0.2">
      <c r="L1324" s="150" t="e">
        <f t="shared" si="223"/>
        <v>#VALUE!</v>
      </c>
      <c r="M1324">
        <v>12.12</v>
      </c>
      <c r="N1324" s="150" t="e">
        <f t="shared" si="224"/>
        <v>#VALUE!</v>
      </c>
      <c r="O1324">
        <v>12.12</v>
      </c>
      <c r="P1324" s="150" t="e">
        <f t="shared" si="225"/>
        <v>#VALUE!</v>
      </c>
      <c r="Q1324">
        <v>12.12</v>
      </c>
      <c r="R1324" s="150" t="e">
        <f t="shared" si="226"/>
        <v>#VALUE!</v>
      </c>
      <c r="S1324">
        <v>12.12</v>
      </c>
      <c r="T1324" s="150" t="e">
        <f t="shared" si="227"/>
        <v>#VALUE!</v>
      </c>
      <c r="U1324">
        <v>12.12</v>
      </c>
      <c r="V1324" s="150" t="e">
        <f t="shared" si="228"/>
        <v>#VALUE!</v>
      </c>
      <c r="W1324">
        <v>12.12</v>
      </c>
      <c r="X1324" s="153" t="e">
        <f t="shared" si="229"/>
        <v>#VALUE!</v>
      </c>
      <c r="Y1324">
        <v>12.12</v>
      </c>
      <c r="Z1324" s="150" t="e">
        <f t="shared" si="230"/>
        <v>#VALUE!</v>
      </c>
      <c r="AA1324">
        <v>12.12</v>
      </c>
      <c r="AB1324" s="150" t="e">
        <f t="shared" si="231"/>
        <v>#VALUE!</v>
      </c>
      <c r="AC1324">
        <v>12.12</v>
      </c>
      <c r="AD1324" s="150" t="e">
        <f t="shared" si="232"/>
        <v>#VALUE!</v>
      </c>
      <c r="AE1324">
        <v>12.12</v>
      </c>
    </row>
    <row r="1325" spans="12:31" ht="15" x14ac:dyDescent="0.2">
      <c r="L1325" s="150" t="e">
        <f t="shared" si="223"/>
        <v>#VALUE!</v>
      </c>
      <c r="M1325">
        <v>12.13</v>
      </c>
      <c r="N1325" s="150" t="e">
        <f t="shared" si="224"/>
        <v>#VALUE!</v>
      </c>
      <c r="O1325">
        <v>12.13</v>
      </c>
      <c r="P1325" s="150" t="e">
        <f t="shared" si="225"/>
        <v>#VALUE!</v>
      </c>
      <c r="Q1325">
        <v>12.13</v>
      </c>
      <c r="R1325" s="150" t="e">
        <f t="shared" si="226"/>
        <v>#VALUE!</v>
      </c>
      <c r="S1325">
        <v>12.13</v>
      </c>
      <c r="T1325" s="150" t="e">
        <f t="shared" si="227"/>
        <v>#VALUE!</v>
      </c>
      <c r="U1325">
        <v>12.13</v>
      </c>
      <c r="V1325" s="150" t="e">
        <f t="shared" si="228"/>
        <v>#VALUE!</v>
      </c>
      <c r="W1325">
        <v>12.13</v>
      </c>
      <c r="X1325" s="153" t="e">
        <f t="shared" si="229"/>
        <v>#VALUE!</v>
      </c>
      <c r="Y1325">
        <v>12.13</v>
      </c>
      <c r="Z1325" s="150" t="e">
        <f t="shared" si="230"/>
        <v>#VALUE!</v>
      </c>
      <c r="AA1325">
        <v>12.13</v>
      </c>
      <c r="AB1325" s="150" t="e">
        <f t="shared" si="231"/>
        <v>#VALUE!</v>
      </c>
      <c r="AC1325">
        <v>12.13</v>
      </c>
      <c r="AD1325" s="150" t="e">
        <f t="shared" si="232"/>
        <v>#VALUE!</v>
      </c>
      <c r="AE1325">
        <v>12.13</v>
      </c>
    </row>
    <row r="1326" spans="12:31" ht="15" x14ac:dyDescent="0.2">
      <c r="L1326" s="150" t="e">
        <f t="shared" si="223"/>
        <v>#VALUE!</v>
      </c>
      <c r="M1326">
        <v>12.14</v>
      </c>
      <c r="N1326" s="150" t="e">
        <f t="shared" si="224"/>
        <v>#VALUE!</v>
      </c>
      <c r="O1326">
        <v>12.14</v>
      </c>
      <c r="P1326" s="150" t="e">
        <f t="shared" si="225"/>
        <v>#VALUE!</v>
      </c>
      <c r="Q1326">
        <v>12.14</v>
      </c>
      <c r="R1326" s="150" t="e">
        <f t="shared" si="226"/>
        <v>#VALUE!</v>
      </c>
      <c r="S1326">
        <v>12.14</v>
      </c>
      <c r="T1326" s="150" t="e">
        <f t="shared" si="227"/>
        <v>#VALUE!</v>
      </c>
      <c r="U1326">
        <v>12.14</v>
      </c>
      <c r="V1326" s="150" t="e">
        <f t="shared" si="228"/>
        <v>#VALUE!</v>
      </c>
      <c r="W1326">
        <v>12.14</v>
      </c>
      <c r="X1326" s="153" t="e">
        <f t="shared" si="229"/>
        <v>#VALUE!</v>
      </c>
      <c r="Y1326">
        <v>12.14</v>
      </c>
      <c r="Z1326" s="150" t="e">
        <f t="shared" si="230"/>
        <v>#VALUE!</v>
      </c>
      <c r="AA1326">
        <v>12.14</v>
      </c>
      <c r="AB1326" s="150" t="e">
        <f t="shared" si="231"/>
        <v>#VALUE!</v>
      </c>
      <c r="AC1326">
        <v>12.14</v>
      </c>
      <c r="AD1326" s="150" t="e">
        <f t="shared" si="232"/>
        <v>#VALUE!</v>
      </c>
      <c r="AE1326">
        <v>12.14</v>
      </c>
    </row>
    <row r="1327" spans="12:31" ht="15" x14ac:dyDescent="0.2">
      <c r="L1327" s="150" t="e">
        <f t="shared" si="223"/>
        <v>#VALUE!</v>
      </c>
      <c r="M1327">
        <v>12.15</v>
      </c>
      <c r="N1327" s="150" t="e">
        <f t="shared" si="224"/>
        <v>#VALUE!</v>
      </c>
      <c r="O1327">
        <v>12.15</v>
      </c>
      <c r="P1327" s="150" t="e">
        <f t="shared" si="225"/>
        <v>#VALUE!</v>
      </c>
      <c r="Q1327">
        <v>12.15</v>
      </c>
      <c r="R1327" s="150" t="e">
        <f t="shared" si="226"/>
        <v>#VALUE!</v>
      </c>
      <c r="S1327">
        <v>12.15</v>
      </c>
      <c r="T1327" s="150" t="e">
        <f t="shared" si="227"/>
        <v>#VALUE!</v>
      </c>
      <c r="U1327">
        <v>12.15</v>
      </c>
      <c r="V1327" s="150" t="e">
        <f t="shared" si="228"/>
        <v>#VALUE!</v>
      </c>
      <c r="W1327">
        <v>12.15</v>
      </c>
      <c r="X1327" s="153" t="e">
        <f t="shared" si="229"/>
        <v>#VALUE!</v>
      </c>
      <c r="Y1327">
        <v>12.15</v>
      </c>
      <c r="Z1327" s="150" t="e">
        <f t="shared" si="230"/>
        <v>#VALUE!</v>
      </c>
      <c r="AA1327">
        <v>12.15</v>
      </c>
      <c r="AB1327" s="150" t="e">
        <f t="shared" si="231"/>
        <v>#VALUE!</v>
      </c>
      <c r="AC1327">
        <v>12.15</v>
      </c>
      <c r="AD1327" s="150" t="e">
        <f t="shared" si="232"/>
        <v>#VALUE!</v>
      </c>
      <c r="AE1327">
        <v>12.15</v>
      </c>
    </row>
    <row r="1328" spans="12:31" ht="15" x14ac:dyDescent="0.2">
      <c r="L1328" s="150" t="e">
        <f t="shared" si="223"/>
        <v>#VALUE!</v>
      </c>
      <c r="M1328">
        <v>12.16</v>
      </c>
      <c r="N1328" s="150" t="e">
        <f t="shared" si="224"/>
        <v>#VALUE!</v>
      </c>
      <c r="O1328">
        <v>12.16</v>
      </c>
      <c r="P1328" s="150" t="e">
        <f t="shared" si="225"/>
        <v>#VALUE!</v>
      </c>
      <c r="Q1328">
        <v>12.16</v>
      </c>
      <c r="R1328" s="150" t="e">
        <f t="shared" si="226"/>
        <v>#VALUE!</v>
      </c>
      <c r="S1328">
        <v>12.16</v>
      </c>
      <c r="T1328" s="150" t="e">
        <f t="shared" si="227"/>
        <v>#VALUE!</v>
      </c>
      <c r="U1328">
        <v>12.16</v>
      </c>
      <c r="V1328" s="150" t="e">
        <f t="shared" si="228"/>
        <v>#VALUE!</v>
      </c>
      <c r="W1328">
        <v>12.16</v>
      </c>
      <c r="X1328" s="153" t="e">
        <f t="shared" si="229"/>
        <v>#VALUE!</v>
      </c>
      <c r="Y1328">
        <v>12.16</v>
      </c>
      <c r="Z1328" s="150" t="e">
        <f t="shared" si="230"/>
        <v>#VALUE!</v>
      </c>
      <c r="AA1328">
        <v>12.16</v>
      </c>
      <c r="AB1328" s="150" t="e">
        <f t="shared" si="231"/>
        <v>#VALUE!</v>
      </c>
      <c r="AC1328">
        <v>12.16</v>
      </c>
      <c r="AD1328" s="150" t="e">
        <f t="shared" si="232"/>
        <v>#VALUE!</v>
      </c>
      <c r="AE1328">
        <v>12.16</v>
      </c>
    </row>
    <row r="1329" spans="12:31" ht="15" x14ac:dyDescent="0.2">
      <c r="L1329" s="150" t="e">
        <f t="shared" ref="L1329:L1392" si="233">((1.486/$D$33)*((((PI()*($D$46/12)^2)/4)-((($D$46/12)/2)^2*((2*ACOS(((($D$46/12)/2)-(($D$46/12)-(M1329/12)))/(($D$46/12)/2)))-SIN(2*ACOS(((($D$46/12)/2)-(($D$46/12)-(M1329/12)))/(($D$46/12)/2))))/2))/((PI()*($D$46/12))-((2*ACOS(((($D$46/12)/2)-(($D$46/12)-(M1329/12)))/(($D$46/12)/2)))*(($D$46/12)/2))))^(2/3)*$H$17^0.5)*(((PI()*($D$46/12)^2)/4)-((($D$46/12)/2)^2*((2*ACOS(((($D$46/12)/2)-(($D$46/12)-(M1329/12)))/(($D$46/12)/2)))-SIN(2*ACOS(((($D$46/12)/2)-(($D$46/12)-(M1329/12)))/(($D$46/12)/2))))/2))</f>
        <v>#VALUE!</v>
      </c>
      <c r="M1329">
        <v>12.17</v>
      </c>
      <c r="N1329" s="150" t="e">
        <f t="shared" ref="N1329:N1392" si="234">((1.486/$D$34)*((((PI()*($D$47/12)^2)/4)-((($D$47/12)/2)^2*((2*ACOS(((($D$47/12)/2)-(($D$47/12)-(O1329/12)))/(($D$47/12)/2)))-SIN(2*ACOS(((($D$47/12)/2)-(($D$47/12)-(O1329/12)))/(($D$47/12)/2))))/2))/((PI()*($D$47/12))-((2*ACOS(((($D$47/12)/2)-(($D$47/12)-(O1329/12)))/(($D$47/12)/2)))*(($D$47/12)/2))))^(2/3)*$H$18^0.5)*(((PI()*($D$47/12)^2)/4)-((($D$47/12)/2)^2*((2*ACOS(((($D$47/12)/2)-(($D$47/12)-(O1329/12)))/(($D$47/12)/2)))-SIN(2*ACOS(((($D$47/12)/2)-(($D$47/12)-(O1329/12)))/(($D$47/12)/2))))/2))</f>
        <v>#VALUE!</v>
      </c>
      <c r="O1329">
        <v>12.17</v>
      </c>
      <c r="P1329" s="150" t="e">
        <f t="shared" ref="P1329:P1392" si="235">((1.486/$D$35)*((((PI()*($D$48/12)^2)/4)-((($D$48/12)/2)^2*((2*ACOS(((($D$48/12)/2)-(($D$48/12)-(Q1329/12)))/(($D$48/12)/2)))-SIN(2*ACOS(((($D$48/12)/2)-(($D$48/12)-(Q1329/12)))/(($D$48/12)/2))))/2))/((PI()*($D$48/12))-((2*ACOS(((($D$48/12)/2)-(($D$48/12)-(Q1329/12)))/(($D$48/12)/2)))*(($D$48/12)/2))))^(2/3)*$H$19^0.5)*(((PI()*($D$48/12)^2)/4)-((($D$48/12)/2)^2*((2*ACOS(((($D$48/12)/2)-(($D$48/12)-(Q1329/12)))/(($D$48/12)/2)))-SIN(2*ACOS(((($D$48/12)/2)-(($D$48/12)-(Q1329/12)))/(($D$48/12)/2))))/2))</f>
        <v>#VALUE!</v>
      </c>
      <c r="Q1329">
        <v>12.17</v>
      </c>
      <c r="R1329" s="150" t="e">
        <f t="shared" ref="R1329:R1392" si="236">((1.486/$D$36)*((((PI()*($D$49/12)^2)/4)-((($D$49/12)/2)^2*((2*ACOS(((($D$49/12)/2)-(($D$49/12)-(S1329/12)))/(($D$49/12)/2)))-SIN(2*ACOS(((($D$49/12)/2)-(($D$49/12)-(S1329/12)))/(($D$49/12)/2))))/2))/((PI()*($D$49/12))-((2*ACOS(((($D$49/12)/2)-(($D$49/12)-(S1329/12)))/(($D$49/12)/2)))*(($D$49/12)/2))))^(2/3)*$H$20^0.5)*(((PI()*($D$49/12)^2)/4)-((($D$49/12)/2)^2*((2*ACOS(((($D$49/12)/2)-(($D$49/12)-(S1329/12)))/(($D$49/12)/2)))-SIN(2*ACOS(((($D$49/12)/2)-(($D$49/12)-(S1329/12)))/(($D$49/12)/2))))/2))</f>
        <v>#VALUE!</v>
      </c>
      <c r="S1329">
        <v>12.17</v>
      </c>
      <c r="T1329" s="150" t="e">
        <f t="shared" ref="T1329:T1392" si="237">((1.486/$D$37)*((((PI()*($D$50/12)^2)/4)-((($D$50/12)/2)^2*((2*ACOS(((($D$50/12)/2)-(($D$50/12)-(U1329/12)))/(($D$50/12)/2)))-SIN(2*ACOS(((($D$50/12)/2)-(($D$50/12)-(U1329/12)))/(($D$50/12)/2))))/2))/((PI()*($D$50/12))-((2*ACOS(((($D$50/12)/2)-(($D$50/12)-(U1329/12)))/(($D$50/12)/2)))*(($D$50/12)/2))))^(2/3)*$H$21^0.5)*(((PI()*($D$50/12)^2)/4)-((($D$50/12)/2)^2*((2*ACOS(((($D$50/12)/2)-(($D$50/12)-(U1329/12)))/(($D$50/12)/2)))-SIN(2*ACOS(((($D$50/12)/2)-(($D$50/12)-(U1329/12)))/(($D$50/12)/2))))/2))</f>
        <v>#VALUE!</v>
      </c>
      <c r="U1329">
        <v>12.17</v>
      </c>
      <c r="V1329" s="150" t="e">
        <f t="shared" ref="V1329:V1392" si="238">((1.486/$D$38)*((((PI()*($D$51/12)^2)/4)-((($D$51/12)/2)^2*((2*ACOS(((($D$51/12)/2)-(($D$51/12)-(W1329/12)))/(($D$51/12)/2)))-SIN(2*ACOS(((($D$51/12)/2)-(($D$51/12)-(W1329/12)))/(($D$51/12)/2))))/2))/((PI()*($D$51/12))-((2*ACOS(((($D$51/12)/2)-(($D$51/12)-(W1329/12)))/(($D$51/12)/2)))*(($D$51/12)/2))))^(2/3)*$H$22^0.5)*(((PI()*($D$51/12)^2)/4)-((($D$51/12)/2)^2*((2*ACOS(((($D$51/12)/2)-(($D$51/12)-(W1329/12)))/(($D$51/12)/2)))-SIN(2*ACOS(((($D$51/12)/2)-(($D$51/12)-(W1329/12)))/(($D$51/12)/2))))/2))</f>
        <v>#VALUE!</v>
      </c>
      <c r="W1329">
        <v>12.17</v>
      </c>
      <c r="X1329" s="153" t="e">
        <f t="shared" ref="X1329:X1392" si="239">((1.486/$D$39)*((((PI()*($D$52/12)^2)/4)-((($D$52/12)/2)^2*((2*ACOS(((($D$52/12)/2)-(($D$52/12)-(Y1329/12)))/(($D$52/12)/2)))-SIN(2*ACOS(((($D$52/12)/2)-(($D$52/12)-(Y1329/12)))/(($D$52/12)/2))))/2))/((PI()*($D$52/12))-((2*ACOS(((($D$52/12)/2)-(($D$52/12)-(Y1329/12)))/(($D$52/12)/2)))*(($D$52/12)/2))))^(2/3)*$H$23^0.5)*(((PI()*($D$52/12)^2)/4)-((($D$52/12)/2)^2*((2*ACOS(((($D$52/12)/2)-(($D$52/12)-(Y1329/12)))/(($D$52/12)/2)))-SIN(2*ACOS(((($D$52/12)/2)-(($D$52/12)-(Y1329/12)))/(($D$52/12)/2))))/2))</f>
        <v>#VALUE!</v>
      </c>
      <c r="Y1329">
        <v>12.17</v>
      </c>
      <c r="Z1329" s="150" t="e">
        <f t="shared" ref="Z1329:Z1392" si="240">((1.486/$D$40)*((((PI()*($D$53/12)^2)/4)-((($D$53/12)/2)^2*((2*ACOS(((($D$53/12)/2)-(($D$53/12)-(AA1329/12)))/(($D$53/12)/2)))-SIN(2*ACOS(((($D$53/12)/2)-(($D$53/12)-(AA1329/12)))/(($D$53/12)/2))))/2))/((PI()*($D$53/12))-((2*ACOS(((($D$53/12)/2)-(($D$53/12)-(AA1329/12)))/(($D$53/12)/2)))*(($D$53/12)/2))))^(2/3)*$H$24^0.5)*(((PI()*($D$53/12)^2)/4)-((($D$53/12)/2)^2*((2*ACOS(((($D$53/12)/2)-(($D$53/12)-(AA1329/12)))/(($D$53/12)/2)))-SIN(2*ACOS(((($D$53/12)/2)-(($D$53/12)-(AA1329/12)))/(($D$53/12)/2))))/2))</f>
        <v>#VALUE!</v>
      </c>
      <c r="AA1329">
        <v>12.17</v>
      </c>
      <c r="AB1329" s="150" t="e">
        <f t="shared" ref="AB1329:AB1392" si="241">((1.486/$D$41)*((((PI()*($D$54/12)^2)/4)-((($D$54/12)/2)^2*((2*ACOS(((($D$54/12)/2)-(($D$54/12)-(AC1329/12)))/(($D$54/12)/2)))-SIN(2*ACOS(((($D$54/12)/2)-(($D$54/12)-(AC1329/12)))/(($D$54/12)/2))))/2))/((PI()*($D$54/12))-((2*ACOS(((($D$54/12)/2)-(($D$54/12)-(AC1329/12)))/(($D$54/12)/2)))*(($D$54/12)/2))))^(2/3)*$H$25^0.5)*(((PI()*($D$54/12)^2)/4)-((($D$54/12)/2)^2*((2*ACOS(((($D$54/12)/2)-(($D$54/12)-(AC1329/12)))/(($D$54/12)/2)))-SIN(2*ACOS(((($D$54/12)/2)-(($D$54/12)-(AC1329/12)))/(($D$54/12)/2))))/2))</f>
        <v>#VALUE!</v>
      </c>
      <c r="AC1329">
        <v>12.17</v>
      </c>
      <c r="AD1329" s="150" t="e">
        <f t="shared" ref="AD1329:AD1392" si="242">((1.486/$D$42)*((((PI()*($D$55/12)^2)/4)-((($D$55/12)/2)^2*((2*ACOS(((($D$55/12)/2)-(($D$55/12)-(AE1329/12)))/(($D$55/12)/2)))-SIN(2*ACOS(((($D$55/12)/2)-(($D$55/12)-(AE1329/12)))/(($D$55/12)/2))))/2))/((PI()*($D$55/12))-((2*ACOS(((($D$55/12)/2)-(($D$55/12)-(AE1329/12)))/(($D$55/12)/2)))*(($D$55/12)/2))))^(2/3)*$H$26^0.5)*(((PI()*($D$55/12)^2)/4)-((($D$55/12)/2)^2*((2*ACOS(((($D$55/12)/2)-(($D$55/12)-(AE1329/12)))/(($D$55/12)/2)))-SIN(2*ACOS(((($D$55/12)/2)-(($D$55/12)-(AE1329/12)))/(($D$55/12)/2))))/2))</f>
        <v>#VALUE!</v>
      </c>
      <c r="AE1329">
        <v>12.17</v>
      </c>
    </row>
    <row r="1330" spans="12:31" ht="15" x14ac:dyDescent="0.2">
      <c r="L1330" s="150" t="e">
        <f t="shared" si="233"/>
        <v>#VALUE!</v>
      </c>
      <c r="M1330">
        <v>12.18</v>
      </c>
      <c r="N1330" s="150" t="e">
        <f t="shared" si="234"/>
        <v>#VALUE!</v>
      </c>
      <c r="O1330">
        <v>12.18</v>
      </c>
      <c r="P1330" s="150" t="e">
        <f t="shared" si="235"/>
        <v>#VALUE!</v>
      </c>
      <c r="Q1330">
        <v>12.18</v>
      </c>
      <c r="R1330" s="150" t="e">
        <f t="shared" si="236"/>
        <v>#VALUE!</v>
      </c>
      <c r="S1330">
        <v>12.18</v>
      </c>
      <c r="T1330" s="150" t="e">
        <f t="shared" si="237"/>
        <v>#VALUE!</v>
      </c>
      <c r="U1330">
        <v>12.18</v>
      </c>
      <c r="V1330" s="150" t="e">
        <f t="shared" si="238"/>
        <v>#VALUE!</v>
      </c>
      <c r="W1330">
        <v>12.18</v>
      </c>
      <c r="X1330" s="153" t="e">
        <f t="shared" si="239"/>
        <v>#VALUE!</v>
      </c>
      <c r="Y1330">
        <v>12.18</v>
      </c>
      <c r="Z1330" s="150" t="e">
        <f t="shared" si="240"/>
        <v>#VALUE!</v>
      </c>
      <c r="AA1330">
        <v>12.18</v>
      </c>
      <c r="AB1330" s="150" t="e">
        <f t="shared" si="241"/>
        <v>#VALUE!</v>
      </c>
      <c r="AC1330">
        <v>12.18</v>
      </c>
      <c r="AD1330" s="150" t="e">
        <f t="shared" si="242"/>
        <v>#VALUE!</v>
      </c>
      <c r="AE1330">
        <v>12.18</v>
      </c>
    </row>
    <row r="1331" spans="12:31" ht="15" x14ac:dyDescent="0.2">
      <c r="L1331" s="150" t="e">
        <f t="shared" si="233"/>
        <v>#VALUE!</v>
      </c>
      <c r="M1331">
        <v>12.19</v>
      </c>
      <c r="N1331" s="150" t="e">
        <f t="shared" si="234"/>
        <v>#VALUE!</v>
      </c>
      <c r="O1331">
        <v>12.19</v>
      </c>
      <c r="P1331" s="150" t="e">
        <f t="shared" si="235"/>
        <v>#VALUE!</v>
      </c>
      <c r="Q1331">
        <v>12.19</v>
      </c>
      <c r="R1331" s="150" t="e">
        <f t="shared" si="236"/>
        <v>#VALUE!</v>
      </c>
      <c r="S1331">
        <v>12.19</v>
      </c>
      <c r="T1331" s="150" t="e">
        <f t="shared" si="237"/>
        <v>#VALUE!</v>
      </c>
      <c r="U1331">
        <v>12.19</v>
      </c>
      <c r="V1331" s="150" t="e">
        <f t="shared" si="238"/>
        <v>#VALUE!</v>
      </c>
      <c r="W1331">
        <v>12.19</v>
      </c>
      <c r="X1331" s="153" t="e">
        <f t="shared" si="239"/>
        <v>#VALUE!</v>
      </c>
      <c r="Y1331">
        <v>12.19</v>
      </c>
      <c r="Z1331" s="150" t="e">
        <f t="shared" si="240"/>
        <v>#VALUE!</v>
      </c>
      <c r="AA1331">
        <v>12.19</v>
      </c>
      <c r="AB1331" s="150" t="e">
        <f t="shared" si="241"/>
        <v>#VALUE!</v>
      </c>
      <c r="AC1331">
        <v>12.19</v>
      </c>
      <c r="AD1331" s="150" t="e">
        <f t="shared" si="242"/>
        <v>#VALUE!</v>
      </c>
      <c r="AE1331">
        <v>12.19</v>
      </c>
    </row>
    <row r="1332" spans="12:31" ht="15" x14ac:dyDescent="0.2">
      <c r="L1332" s="150" t="e">
        <f t="shared" si="233"/>
        <v>#VALUE!</v>
      </c>
      <c r="M1332">
        <v>12.2</v>
      </c>
      <c r="N1332" s="150" t="e">
        <f t="shared" si="234"/>
        <v>#VALUE!</v>
      </c>
      <c r="O1332">
        <v>12.2</v>
      </c>
      <c r="P1332" s="150" t="e">
        <f t="shared" si="235"/>
        <v>#VALUE!</v>
      </c>
      <c r="Q1332">
        <v>12.2</v>
      </c>
      <c r="R1332" s="150" t="e">
        <f t="shared" si="236"/>
        <v>#VALUE!</v>
      </c>
      <c r="S1332">
        <v>12.2</v>
      </c>
      <c r="T1332" s="150" t="e">
        <f t="shared" si="237"/>
        <v>#VALUE!</v>
      </c>
      <c r="U1332">
        <v>12.2</v>
      </c>
      <c r="V1332" s="150" t="e">
        <f t="shared" si="238"/>
        <v>#VALUE!</v>
      </c>
      <c r="W1332">
        <v>12.2</v>
      </c>
      <c r="X1332" s="153" t="e">
        <f t="shared" si="239"/>
        <v>#VALUE!</v>
      </c>
      <c r="Y1332">
        <v>12.2</v>
      </c>
      <c r="Z1332" s="150" t="e">
        <f t="shared" si="240"/>
        <v>#VALUE!</v>
      </c>
      <c r="AA1332">
        <v>12.2</v>
      </c>
      <c r="AB1332" s="150" t="e">
        <f t="shared" si="241"/>
        <v>#VALUE!</v>
      </c>
      <c r="AC1332">
        <v>12.2</v>
      </c>
      <c r="AD1332" s="150" t="e">
        <f t="shared" si="242"/>
        <v>#VALUE!</v>
      </c>
      <c r="AE1332">
        <v>12.2</v>
      </c>
    </row>
    <row r="1333" spans="12:31" ht="15" x14ac:dyDescent="0.2">
      <c r="L1333" s="150" t="e">
        <f t="shared" si="233"/>
        <v>#VALUE!</v>
      </c>
      <c r="M1333">
        <v>12.21</v>
      </c>
      <c r="N1333" s="150" t="e">
        <f t="shared" si="234"/>
        <v>#VALUE!</v>
      </c>
      <c r="O1333">
        <v>12.21</v>
      </c>
      <c r="P1333" s="150" t="e">
        <f t="shared" si="235"/>
        <v>#VALUE!</v>
      </c>
      <c r="Q1333">
        <v>12.21</v>
      </c>
      <c r="R1333" s="150" t="e">
        <f t="shared" si="236"/>
        <v>#VALUE!</v>
      </c>
      <c r="S1333">
        <v>12.21</v>
      </c>
      <c r="T1333" s="150" t="e">
        <f t="shared" si="237"/>
        <v>#VALUE!</v>
      </c>
      <c r="U1333">
        <v>12.21</v>
      </c>
      <c r="V1333" s="150" t="e">
        <f t="shared" si="238"/>
        <v>#VALUE!</v>
      </c>
      <c r="W1333">
        <v>12.21</v>
      </c>
      <c r="X1333" s="153" t="e">
        <f t="shared" si="239"/>
        <v>#VALUE!</v>
      </c>
      <c r="Y1333">
        <v>12.21</v>
      </c>
      <c r="Z1333" s="150" t="e">
        <f t="shared" si="240"/>
        <v>#VALUE!</v>
      </c>
      <c r="AA1333">
        <v>12.21</v>
      </c>
      <c r="AB1333" s="150" t="e">
        <f t="shared" si="241"/>
        <v>#VALUE!</v>
      </c>
      <c r="AC1333">
        <v>12.21</v>
      </c>
      <c r="AD1333" s="150" t="e">
        <f t="shared" si="242"/>
        <v>#VALUE!</v>
      </c>
      <c r="AE1333">
        <v>12.21</v>
      </c>
    </row>
    <row r="1334" spans="12:31" ht="15" x14ac:dyDescent="0.2">
      <c r="L1334" s="150" t="e">
        <f t="shared" si="233"/>
        <v>#VALUE!</v>
      </c>
      <c r="M1334">
        <v>12.22</v>
      </c>
      <c r="N1334" s="150" t="e">
        <f t="shared" si="234"/>
        <v>#VALUE!</v>
      </c>
      <c r="O1334">
        <v>12.22</v>
      </c>
      <c r="P1334" s="150" t="e">
        <f t="shared" si="235"/>
        <v>#VALUE!</v>
      </c>
      <c r="Q1334">
        <v>12.22</v>
      </c>
      <c r="R1334" s="150" t="e">
        <f t="shared" si="236"/>
        <v>#VALUE!</v>
      </c>
      <c r="S1334">
        <v>12.22</v>
      </c>
      <c r="T1334" s="150" t="e">
        <f t="shared" si="237"/>
        <v>#VALUE!</v>
      </c>
      <c r="U1334">
        <v>12.22</v>
      </c>
      <c r="V1334" s="150" t="e">
        <f t="shared" si="238"/>
        <v>#VALUE!</v>
      </c>
      <c r="W1334">
        <v>12.22</v>
      </c>
      <c r="X1334" s="153" t="e">
        <f t="shared" si="239"/>
        <v>#VALUE!</v>
      </c>
      <c r="Y1334">
        <v>12.22</v>
      </c>
      <c r="Z1334" s="150" t="e">
        <f t="shared" si="240"/>
        <v>#VALUE!</v>
      </c>
      <c r="AA1334">
        <v>12.22</v>
      </c>
      <c r="AB1334" s="150" t="e">
        <f t="shared" si="241"/>
        <v>#VALUE!</v>
      </c>
      <c r="AC1334">
        <v>12.22</v>
      </c>
      <c r="AD1334" s="150" t="e">
        <f t="shared" si="242"/>
        <v>#VALUE!</v>
      </c>
      <c r="AE1334">
        <v>12.22</v>
      </c>
    </row>
    <row r="1335" spans="12:31" ht="15" x14ac:dyDescent="0.2">
      <c r="L1335" s="150" t="e">
        <f t="shared" si="233"/>
        <v>#VALUE!</v>
      </c>
      <c r="M1335">
        <v>12.23</v>
      </c>
      <c r="N1335" s="150" t="e">
        <f t="shared" si="234"/>
        <v>#VALUE!</v>
      </c>
      <c r="O1335">
        <v>12.23</v>
      </c>
      <c r="P1335" s="150" t="e">
        <f t="shared" si="235"/>
        <v>#VALUE!</v>
      </c>
      <c r="Q1335">
        <v>12.23</v>
      </c>
      <c r="R1335" s="150" t="e">
        <f t="shared" si="236"/>
        <v>#VALUE!</v>
      </c>
      <c r="S1335">
        <v>12.23</v>
      </c>
      <c r="T1335" s="150" t="e">
        <f t="shared" si="237"/>
        <v>#VALUE!</v>
      </c>
      <c r="U1335">
        <v>12.23</v>
      </c>
      <c r="V1335" s="150" t="e">
        <f t="shared" si="238"/>
        <v>#VALUE!</v>
      </c>
      <c r="W1335">
        <v>12.23</v>
      </c>
      <c r="X1335" s="153" t="e">
        <f t="shared" si="239"/>
        <v>#VALUE!</v>
      </c>
      <c r="Y1335">
        <v>12.23</v>
      </c>
      <c r="Z1335" s="150" t="e">
        <f t="shared" si="240"/>
        <v>#VALUE!</v>
      </c>
      <c r="AA1335">
        <v>12.23</v>
      </c>
      <c r="AB1335" s="150" t="e">
        <f t="shared" si="241"/>
        <v>#VALUE!</v>
      </c>
      <c r="AC1335">
        <v>12.23</v>
      </c>
      <c r="AD1335" s="150" t="e">
        <f t="shared" si="242"/>
        <v>#VALUE!</v>
      </c>
      <c r="AE1335">
        <v>12.23</v>
      </c>
    </row>
    <row r="1336" spans="12:31" ht="15" x14ac:dyDescent="0.2">
      <c r="L1336" s="150" t="e">
        <f t="shared" si="233"/>
        <v>#VALUE!</v>
      </c>
      <c r="M1336">
        <v>12.24</v>
      </c>
      <c r="N1336" s="150" t="e">
        <f t="shared" si="234"/>
        <v>#VALUE!</v>
      </c>
      <c r="O1336">
        <v>12.24</v>
      </c>
      <c r="P1336" s="150" t="e">
        <f t="shared" si="235"/>
        <v>#VALUE!</v>
      </c>
      <c r="Q1336">
        <v>12.24</v>
      </c>
      <c r="R1336" s="150" t="e">
        <f t="shared" si="236"/>
        <v>#VALUE!</v>
      </c>
      <c r="S1336">
        <v>12.24</v>
      </c>
      <c r="T1336" s="150" t="e">
        <f t="shared" si="237"/>
        <v>#VALUE!</v>
      </c>
      <c r="U1336">
        <v>12.24</v>
      </c>
      <c r="V1336" s="150" t="e">
        <f t="shared" si="238"/>
        <v>#VALUE!</v>
      </c>
      <c r="W1336">
        <v>12.24</v>
      </c>
      <c r="X1336" s="153" t="e">
        <f t="shared" si="239"/>
        <v>#VALUE!</v>
      </c>
      <c r="Y1336">
        <v>12.24</v>
      </c>
      <c r="Z1336" s="150" t="e">
        <f t="shared" si="240"/>
        <v>#VALUE!</v>
      </c>
      <c r="AA1336">
        <v>12.24</v>
      </c>
      <c r="AB1336" s="150" t="e">
        <f t="shared" si="241"/>
        <v>#VALUE!</v>
      </c>
      <c r="AC1336">
        <v>12.24</v>
      </c>
      <c r="AD1336" s="150" t="e">
        <f t="shared" si="242"/>
        <v>#VALUE!</v>
      </c>
      <c r="AE1336">
        <v>12.24</v>
      </c>
    </row>
    <row r="1337" spans="12:31" ht="15" x14ac:dyDescent="0.2">
      <c r="L1337" s="150" t="e">
        <f t="shared" si="233"/>
        <v>#VALUE!</v>
      </c>
      <c r="M1337">
        <v>12.25</v>
      </c>
      <c r="N1337" s="150" t="e">
        <f t="shared" si="234"/>
        <v>#VALUE!</v>
      </c>
      <c r="O1337">
        <v>12.25</v>
      </c>
      <c r="P1337" s="150" t="e">
        <f t="shared" si="235"/>
        <v>#VALUE!</v>
      </c>
      <c r="Q1337">
        <v>12.25</v>
      </c>
      <c r="R1337" s="150" t="e">
        <f t="shared" si="236"/>
        <v>#VALUE!</v>
      </c>
      <c r="S1337">
        <v>12.25</v>
      </c>
      <c r="T1337" s="150" t="e">
        <f t="shared" si="237"/>
        <v>#VALUE!</v>
      </c>
      <c r="U1337">
        <v>12.25</v>
      </c>
      <c r="V1337" s="150" t="e">
        <f t="shared" si="238"/>
        <v>#VALUE!</v>
      </c>
      <c r="W1337">
        <v>12.25</v>
      </c>
      <c r="X1337" s="153" t="e">
        <f t="shared" si="239"/>
        <v>#VALUE!</v>
      </c>
      <c r="Y1337">
        <v>12.25</v>
      </c>
      <c r="Z1337" s="150" t="e">
        <f t="shared" si="240"/>
        <v>#VALUE!</v>
      </c>
      <c r="AA1337">
        <v>12.25</v>
      </c>
      <c r="AB1337" s="150" t="e">
        <f t="shared" si="241"/>
        <v>#VALUE!</v>
      </c>
      <c r="AC1337">
        <v>12.25</v>
      </c>
      <c r="AD1337" s="150" t="e">
        <f t="shared" si="242"/>
        <v>#VALUE!</v>
      </c>
      <c r="AE1337">
        <v>12.25</v>
      </c>
    </row>
    <row r="1338" spans="12:31" ht="15" x14ac:dyDescent="0.2">
      <c r="L1338" s="150" t="e">
        <f t="shared" si="233"/>
        <v>#VALUE!</v>
      </c>
      <c r="M1338">
        <v>12.26</v>
      </c>
      <c r="N1338" s="150" t="e">
        <f t="shared" si="234"/>
        <v>#VALUE!</v>
      </c>
      <c r="O1338">
        <v>12.26</v>
      </c>
      <c r="P1338" s="150" t="e">
        <f t="shared" si="235"/>
        <v>#VALUE!</v>
      </c>
      <c r="Q1338">
        <v>12.26</v>
      </c>
      <c r="R1338" s="150" t="e">
        <f t="shared" si="236"/>
        <v>#VALUE!</v>
      </c>
      <c r="S1338">
        <v>12.26</v>
      </c>
      <c r="T1338" s="150" t="e">
        <f t="shared" si="237"/>
        <v>#VALUE!</v>
      </c>
      <c r="U1338">
        <v>12.26</v>
      </c>
      <c r="V1338" s="150" t="e">
        <f t="shared" si="238"/>
        <v>#VALUE!</v>
      </c>
      <c r="W1338">
        <v>12.26</v>
      </c>
      <c r="X1338" s="153" t="e">
        <f t="shared" si="239"/>
        <v>#VALUE!</v>
      </c>
      <c r="Y1338">
        <v>12.26</v>
      </c>
      <c r="Z1338" s="150" t="e">
        <f t="shared" si="240"/>
        <v>#VALUE!</v>
      </c>
      <c r="AA1338">
        <v>12.26</v>
      </c>
      <c r="AB1338" s="150" t="e">
        <f t="shared" si="241"/>
        <v>#VALUE!</v>
      </c>
      <c r="AC1338">
        <v>12.26</v>
      </c>
      <c r="AD1338" s="150" t="e">
        <f t="shared" si="242"/>
        <v>#VALUE!</v>
      </c>
      <c r="AE1338">
        <v>12.26</v>
      </c>
    </row>
    <row r="1339" spans="12:31" ht="15" x14ac:dyDescent="0.2">
      <c r="L1339" s="150" t="e">
        <f t="shared" si="233"/>
        <v>#VALUE!</v>
      </c>
      <c r="M1339">
        <v>12.27</v>
      </c>
      <c r="N1339" s="150" t="e">
        <f t="shared" si="234"/>
        <v>#VALUE!</v>
      </c>
      <c r="O1339">
        <v>12.27</v>
      </c>
      <c r="P1339" s="150" t="e">
        <f t="shared" si="235"/>
        <v>#VALUE!</v>
      </c>
      <c r="Q1339">
        <v>12.27</v>
      </c>
      <c r="R1339" s="150" t="e">
        <f t="shared" si="236"/>
        <v>#VALUE!</v>
      </c>
      <c r="S1339">
        <v>12.27</v>
      </c>
      <c r="T1339" s="150" t="e">
        <f t="shared" si="237"/>
        <v>#VALUE!</v>
      </c>
      <c r="U1339">
        <v>12.27</v>
      </c>
      <c r="V1339" s="150" t="e">
        <f t="shared" si="238"/>
        <v>#VALUE!</v>
      </c>
      <c r="W1339">
        <v>12.27</v>
      </c>
      <c r="X1339" s="153" t="e">
        <f t="shared" si="239"/>
        <v>#VALUE!</v>
      </c>
      <c r="Y1339">
        <v>12.27</v>
      </c>
      <c r="Z1339" s="150" t="e">
        <f t="shared" si="240"/>
        <v>#VALUE!</v>
      </c>
      <c r="AA1339">
        <v>12.27</v>
      </c>
      <c r="AB1339" s="150" t="e">
        <f t="shared" si="241"/>
        <v>#VALUE!</v>
      </c>
      <c r="AC1339">
        <v>12.27</v>
      </c>
      <c r="AD1339" s="150" t="e">
        <f t="shared" si="242"/>
        <v>#VALUE!</v>
      </c>
      <c r="AE1339">
        <v>12.27</v>
      </c>
    </row>
    <row r="1340" spans="12:31" ht="15" x14ac:dyDescent="0.2">
      <c r="L1340" s="150" t="e">
        <f t="shared" si="233"/>
        <v>#VALUE!</v>
      </c>
      <c r="M1340">
        <v>12.28</v>
      </c>
      <c r="N1340" s="150" t="e">
        <f t="shared" si="234"/>
        <v>#VALUE!</v>
      </c>
      <c r="O1340">
        <v>12.28</v>
      </c>
      <c r="P1340" s="150" t="e">
        <f t="shared" si="235"/>
        <v>#VALUE!</v>
      </c>
      <c r="Q1340">
        <v>12.28</v>
      </c>
      <c r="R1340" s="150" t="e">
        <f t="shared" si="236"/>
        <v>#VALUE!</v>
      </c>
      <c r="S1340">
        <v>12.28</v>
      </c>
      <c r="T1340" s="150" t="e">
        <f t="shared" si="237"/>
        <v>#VALUE!</v>
      </c>
      <c r="U1340">
        <v>12.28</v>
      </c>
      <c r="V1340" s="150" t="e">
        <f t="shared" si="238"/>
        <v>#VALUE!</v>
      </c>
      <c r="W1340">
        <v>12.28</v>
      </c>
      <c r="X1340" s="153" t="e">
        <f t="shared" si="239"/>
        <v>#VALUE!</v>
      </c>
      <c r="Y1340">
        <v>12.28</v>
      </c>
      <c r="Z1340" s="150" t="e">
        <f t="shared" si="240"/>
        <v>#VALUE!</v>
      </c>
      <c r="AA1340">
        <v>12.28</v>
      </c>
      <c r="AB1340" s="150" t="e">
        <f t="shared" si="241"/>
        <v>#VALUE!</v>
      </c>
      <c r="AC1340">
        <v>12.28</v>
      </c>
      <c r="AD1340" s="150" t="e">
        <f t="shared" si="242"/>
        <v>#VALUE!</v>
      </c>
      <c r="AE1340">
        <v>12.28</v>
      </c>
    </row>
    <row r="1341" spans="12:31" ht="15" x14ac:dyDescent="0.2">
      <c r="L1341" s="150" t="e">
        <f t="shared" si="233"/>
        <v>#VALUE!</v>
      </c>
      <c r="M1341">
        <v>12.29</v>
      </c>
      <c r="N1341" s="150" t="e">
        <f t="shared" si="234"/>
        <v>#VALUE!</v>
      </c>
      <c r="O1341">
        <v>12.29</v>
      </c>
      <c r="P1341" s="150" t="e">
        <f t="shared" si="235"/>
        <v>#VALUE!</v>
      </c>
      <c r="Q1341">
        <v>12.29</v>
      </c>
      <c r="R1341" s="150" t="e">
        <f t="shared" si="236"/>
        <v>#VALUE!</v>
      </c>
      <c r="S1341">
        <v>12.29</v>
      </c>
      <c r="T1341" s="150" t="e">
        <f t="shared" si="237"/>
        <v>#VALUE!</v>
      </c>
      <c r="U1341">
        <v>12.29</v>
      </c>
      <c r="V1341" s="150" t="e">
        <f t="shared" si="238"/>
        <v>#VALUE!</v>
      </c>
      <c r="W1341">
        <v>12.29</v>
      </c>
      <c r="X1341" s="153" t="e">
        <f t="shared" si="239"/>
        <v>#VALUE!</v>
      </c>
      <c r="Y1341">
        <v>12.29</v>
      </c>
      <c r="Z1341" s="150" t="e">
        <f t="shared" si="240"/>
        <v>#VALUE!</v>
      </c>
      <c r="AA1341">
        <v>12.29</v>
      </c>
      <c r="AB1341" s="150" t="e">
        <f t="shared" si="241"/>
        <v>#VALUE!</v>
      </c>
      <c r="AC1341">
        <v>12.29</v>
      </c>
      <c r="AD1341" s="150" t="e">
        <f t="shared" si="242"/>
        <v>#VALUE!</v>
      </c>
      <c r="AE1341">
        <v>12.29</v>
      </c>
    </row>
    <row r="1342" spans="12:31" ht="15" x14ac:dyDescent="0.2">
      <c r="L1342" s="150" t="e">
        <f t="shared" si="233"/>
        <v>#VALUE!</v>
      </c>
      <c r="M1342">
        <v>12.3</v>
      </c>
      <c r="N1342" s="150" t="e">
        <f t="shared" si="234"/>
        <v>#VALUE!</v>
      </c>
      <c r="O1342">
        <v>12.3</v>
      </c>
      <c r="P1342" s="150" t="e">
        <f t="shared" si="235"/>
        <v>#VALUE!</v>
      </c>
      <c r="Q1342">
        <v>12.3</v>
      </c>
      <c r="R1342" s="150" t="e">
        <f t="shared" si="236"/>
        <v>#VALUE!</v>
      </c>
      <c r="S1342">
        <v>12.3</v>
      </c>
      <c r="T1342" s="150" t="e">
        <f t="shared" si="237"/>
        <v>#VALUE!</v>
      </c>
      <c r="U1342">
        <v>12.3</v>
      </c>
      <c r="V1342" s="150" t="e">
        <f t="shared" si="238"/>
        <v>#VALUE!</v>
      </c>
      <c r="W1342">
        <v>12.3</v>
      </c>
      <c r="X1342" s="153" t="e">
        <f t="shared" si="239"/>
        <v>#VALUE!</v>
      </c>
      <c r="Y1342">
        <v>12.3</v>
      </c>
      <c r="Z1342" s="150" t="e">
        <f t="shared" si="240"/>
        <v>#VALUE!</v>
      </c>
      <c r="AA1342">
        <v>12.3</v>
      </c>
      <c r="AB1342" s="150" t="e">
        <f t="shared" si="241"/>
        <v>#VALUE!</v>
      </c>
      <c r="AC1342">
        <v>12.3</v>
      </c>
      <c r="AD1342" s="150" t="e">
        <f t="shared" si="242"/>
        <v>#VALUE!</v>
      </c>
      <c r="AE1342">
        <v>12.3</v>
      </c>
    </row>
    <row r="1343" spans="12:31" ht="15" x14ac:dyDescent="0.2">
      <c r="L1343" s="150" t="e">
        <f t="shared" si="233"/>
        <v>#VALUE!</v>
      </c>
      <c r="M1343">
        <v>12.31</v>
      </c>
      <c r="N1343" s="150" t="e">
        <f t="shared" si="234"/>
        <v>#VALUE!</v>
      </c>
      <c r="O1343">
        <v>12.31</v>
      </c>
      <c r="P1343" s="150" t="e">
        <f t="shared" si="235"/>
        <v>#VALUE!</v>
      </c>
      <c r="Q1343">
        <v>12.31</v>
      </c>
      <c r="R1343" s="150" t="e">
        <f t="shared" si="236"/>
        <v>#VALUE!</v>
      </c>
      <c r="S1343">
        <v>12.31</v>
      </c>
      <c r="T1343" s="150" t="e">
        <f t="shared" si="237"/>
        <v>#VALUE!</v>
      </c>
      <c r="U1343">
        <v>12.31</v>
      </c>
      <c r="V1343" s="150" t="e">
        <f t="shared" si="238"/>
        <v>#VALUE!</v>
      </c>
      <c r="W1343">
        <v>12.31</v>
      </c>
      <c r="X1343" s="153" t="e">
        <f t="shared" si="239"/>
        <v>#VALUE!</v>
      </c>
      <c r="Y1343">
        <v>12.31</v>
      </c>
      <c r="Z1343" s="150" t="e">
        <f t="shared" si="240"/>
        <v>#VALUE!</v>
      </c>
      <c r="AA1343">
        <v>12.31</v>
      </c>
      <c r="AB1343" s="150" t="e">
        <f t="shared" si="241"/>
        <v>#VALUE!</v>
      </c>
      <c r="AC1343">
        <v>12.31</v>
      </c>
      <c r="AD1343" s="150" t="e">
        <f t="shared" si="242"/>
        <v>#VALUE!</v>
      </c>
      <c r="AE1343">
        <v>12.31</v>
      </c>
    </row>
    <row r="1344" spans="12:31" ht="15" x14ac:dyDescent="0.2">
      <c r="L1344" s="150" t="e">
        <f t="shared" si="233"/>
        <v>#VALUE!</v>
      </c>
      <c r="M1344">
        <v>12.32</v>
      </c>
      <c r="N1344" s="150" t="e">
        <f t="shared" si="234"/>
        <v>#VALUE!</v>
      </c>
      <c r="O1344">
        <v>12.32</v>
      </c>
      <c r="P1344" s="150" t="e">
        <f t="shared" si="235"/>
        <v>#VALUE!</v>
      </c>
      <c r="Q1344">
        <v>12.32</v>
      </c>
      <c r="R1344" s="150" t="e">
        <f t="shared" si="236"/>
        <v>#VALUE!</v>
      </c>
      <c r="S1344">
        <v>12.32</v>
      </c>
      <c r="T1344" s="150" t="e">
        <f t="shared" si="237"/>
        <v>#VALUE!</v>
      </c>
      <c r="U1344">
        <v>12.32</v>
      </c>
      <c r="V1344" s="150" t="e">
        <f t="shared" si="238"/>
        <v>#VALUE!</v>
      </c>
      <c r="W1344">
        <v>12.32</v>
      </c>
      <c r="X1344" s="153" t="e">
        <f t="shared" si="239"/>
        <v>#VALUE!</v>
      </c>
      <c r="Y1344">
        <v>12.32</v>
      </c>
      <c r="Z1344" s="150" t="e">
        <f t="shared" si="240"/>
        <v>#VALUE!</v>
      </c>
      <c r="AA1344">
        <v>12.32</v>
      </c>
      <c r="AB1344" s="150" t="e">
        <f t="shared" si="241"/>
        <v>#VALUE!</v>
      </c>
      <c r="AC1344">
        <v>12.32</v>
      </c>
      <c r="AD1344" s="150" t="e">
        <f t="shared" si="242"/>
        <v>#VALUE!</v>
      </c>
      <c r="AE1344">
        <v>12.32</v>
      </c>
    </row>
    <row r="1345" spans="12:31" ht="15" x14ac:dyDescent="0.2">
      <c r="L1345" s="150" t="e">
        <f t="shared" si="233"/>
        <v>#VALUE!</v>
      </c>
      <c r="M1345">
        <v>12.33</v>
      </c>
      <c r="N1345" s="150" t="e">
        <f t="shared" si="234"/>
        <v>#VALUE!</v>
      </c>
      <c r="O1345">
        <v>12.33</v>
      </c>
      <c r="P1345" s="150" t="e">
        <f t="shared" si="235"/>
        <v>#VALUE!</v>
      </c>
      <c r="Q1345">
        <v>12.33</v>
      </c>
      <c r="R1345" s="150" t="e">
        <f t="shared" si="236"/>
        <v>#VALUE!</v>
      </c>
      <c r="S1345">
        <v>12.33</v>
      </c>
      <c r="T1345" s="150" t="e">
        <f t="shared" si="237"/>
        <v>#VALUE!</v>
      </c>
      <c r="U1345">
        <v>12.33</v>
      </c>
      <c r="V1345" s="150" t="e">
        <f t="shared" si="238"/>
        <v>#VALUE!</v>
      </c>
      <c r="W1345">
        <v>12.33</v>
      </c>
      <c r="X1345" s="153" t="e">
        <f t="shared" si="239"/>
        <v>#VALUE!</v>
      </c>
      <c r="Y1345">
        <v>12.33</v>
      </c>
      <c r="Z1345" s="150" t="e">
        <f t="shared" si="240"/>
        <v>#VALUE!</v>
      </c>
      <c r="AA1345">
        <v>12.33</v>
      </c>
      <c r="AB1345" s="150" t="e">
        <f t="shared" si="241"/>
        <v>#VALUE!</v>
      </c>
      <c r="AC1345">
        <v>12.33</v>
      </c>
      <c r="AD1345" s="150" t="e">
        <f t="shared" si="242"/>
        <v>#VALUE!</v>
      </c>
      <c r="AE1345">
        <v>12.33</v>
      </c>
    </row>
    <row r="1346" spans="12:31" ht="15" x14ac:dyDescent="0.2">
      <c r="L1346" s="150" t="e">
        <f t="shared" si="233"/>
        <v>#VALUE!</v>
      </c>
      <c r="M1346">
        <v>12.34</v>
      </c>
      <c r="N1346" s="150" t="e">
        <f t="shared" si="234"/>
        <v>#VALUE!</v>
      </c>
      <c r="O1346">
        <v>12.34</v>
      </c>
      <c r="P1346" s="150" t="e">
        <f t="shared" si="235"/>
        <v>#VALUE!</v>
      </c>
      <c r="Q1346">
        <v>12.34</v>
      </c>
      <c r="R1346" s="150" t="e">
        <f t="shared" si="236"/>
        <v>#VALUE!</v>
      </c>
      <c r="S1346">
        <v>12.34</v>
      </c>
      <c r="T1346" s="150" t="e">
        <f t="shared" si="237"/>
        <v>#VALUE!</v>
      </c>
      <c r="U1346">
        <v>12.34</v>
      </c>
      <c r="V1346" s="150" t="e">
        <f t="shared" si="238"/>
        <v>#VALUE!</v>
      </c>
      <c r="W1346">
        <v>12.34</v>
      </c>
      <c r="X1346" s="153" t="e">
        <f t="shared" si="239"/>
        <v>#VALUE!</v>
      </c>
      <c r="Y1346">
        <v>12.34</v>
      </c>
      <c r="Z1346" s="150" t="e">
        <f t="shared" si="240"/>
        <v>#VALUE!</v>
      </c>
      <c r="AA1346">
        <v>12.34</v>
      </c>
      <c r="AB1346" s="150" t="e">
        <f t="shared" si="241"/>
        <v>#VALUE!</v>
      </c>
      <c r="AC1346">
        <v>12.34</v>
      </c>
      <c r="AD1346" s="150" t="e">
        <f t="shared" si="242"/>
        <v>#VALUE!</v>
      </c>
      <c r="AE1346">
        <v>12.34</v>
      </c>
    </row>
    <row r="1347" spans="12:31" ht="15" x14ac:dyDescent="0.2">
      <c r="L1347" s="150" t="e">
        <f t="shared" si="233"/>
        <v>#VALUE!</v>
      </c>
      <c r="M1347">
        <v>12.35</v>
      </c>
      <c r="N1347" s="150" t="e">
        <f t="shared" si="234"/>
        <v>#VALUE!</v>
      </c>
      <c r="O1347">
        <v>12.35</v>
      </c>
      <c r="P1347" s="150" t="e">
        <f t="shared" si="235"/>
        <v>#VALUE!</v>
      </c>
      <c r="Q1347">
        <v>12.35</v>
      </c>
      <c r="R1347" s="150" t="e">
        <f t="shared" si="236"/>
        <v>#VALUE!</v>
      </c>
      <c r="S1347">
        <v>12.35</v>
      </c>
      <c r="T1347" s="150" t="e">
        <f t="shared" si="237"/>
        <v>#VALUE!</v>
      </c>
      <c r="U1347">
        <v>12.35</v>
      </c>
      <c r="V1347" s="150" t="e">
        <f t="shared" si="238"/>
        <v>#VALUE!</v>
      </c>
      <c r="W1347">
        <v>12.35</v>
      </c>
      <c r="X1347" s="153" t="e">
        <f t="shared" si="239"/>
        <v>#VALUE!</v>
      </c>
      <c r="Y1347">
        <v>12.35</v>
      </c>
      <c r="Z1347" s="150" t="e">
        <f t="shared" si="240"/>
        <v>#VALUE!</v>
      </c>
      <c r="AA1347">
        <v>12.35</v>
      </c>
      <c r="AB1347" s="150" t="e">
        <f t="shared" si="241"/>
        <v>#VALUE!</v>
      </c>
      <c r="AC1347">
        <v>12.35</v>
      </c>
      <c r="AD1347" s="150" t="e">
        <f t="shared" si="242"/>
        <v>#VALUE!</v>
      </c>
      <c r="AE1347">
        <v>12.35</v>
      </c>
    </row>
    <row r="1348" spans="12:31" ht="15" x14ac:dyDescent="0.2">
      <c r="L1348" s="150" t="e">
        <f t="shared" si="233"/>
        <v>#VALUE!</v>
      </c>
      <c r="M1348">
        <v>12.36</v>
      </c>
      <c r="N1348" s="150" t="e">
        <f t="shared" si="234"/>
        <v>#VALUE!</v>
      </c>
      <c r="O1348">
        <v>12.36</v>
      </c>
      <c r="P1348" s="150" t="e">
        <f t="shared" si="235"/>
        <v>#VALUE!</v>
      </c>
      <c r="Q1348">
        <v>12.36</v>
      </c>
      <c r="R1348" s="150" t="e">
        <f t="shared" si="236"/>
        <v>#VALUE!</v>
      </c>
      <c r="S1348">
        <v>12.36</v>
      </c>
      <c r="T1348" s="150" t="e">
        <f t="shared" si="237"/>
        <v>#VALUE!</v>
      </c>
      <c r="U1348">
        <v>12.36</v>
      </c>
      <c r="V1348" s="150" t="e">
        <f t="shared" si="238"/>
        <v>#VALUE!</v>
      </c>
      <c r="W1348">
        <v>12.36</v>
      </c>
      <c r="X1348" s="153" t="e">
        <f t="shared" si="239"/>
        <v>#VALUE!</v>
      </c>
      <c r="Y1348">
        <v>12.36</v>
      </c>
      <c r="Z1348" s="150" t="e">
        <f t="shared" si="240"/>
        <v>#VALUE!</v>
      </c>
      <c r="AA1348">
        <v>12.36</v>
      </c>
      <c r="AB1348" s="150" t="e">
        <f t="shared" si="241"/>
        <v>#VALUE!</v>
      </c>
      <c r="AC1348">
        <v>12.36</v>
      </c>
      <c r="AD1348" s="150" t="e">
        <f t="shared" si="242"/>
        <v>#VALUE!</v>
      </c>
      <c r="AE1348">
        <v>12.36</v>
      </c>
    </row>
    <row r="1349" spans="12:31" ht="15" x14ac:dyDescent="0.2">
      <c r="L1349" s="150" t="e">
        <f t="shared" si="233"/>
        <v>#VALUE!</v>
      </c>
      <c r="M1349">
        <v>12.37</v>
      </c>
      <c r="N1349" s="150" t="e">
        <f t="shared" si="234"/>
        <v>#VALUE!</v>
      </c>
      <c r="O1349">
        <v>12.37</v>
      </c>
      <c r="P1349" s="150" t="e">
        <f t="shared" si="235"/>
        <v>#VALUE!</v>
      </c>
      <c r="Q1349">
        <v>12.37</v>
      </c>
      <c r="R1349" s="150" t="e">
        <f t="shared" si="236"/>
        <v>#VALUE!</v>
      </c>
      <c r="S1349">
        <v>12.37</v>
      </c>
      <c r="T1349" s="150" t="e">
        <f t="shared" si="237"/>
        <v>#VALUE!</v>
      </c>
      <c r="U1349">
        <v>12.37</v>
      </c>
      <c r="V1349" s="150" t="e">
        <f t="shared" si="238"/>
        <v>#VALUE!</v>
      </c>
      <c r="W1349">
        <v>12.37</v>
      </c>
      <c r="X1349" s="153" t="e">
        <f t="shared" si="239"/>
        <v>#VALUE!</v>
      </c>
      <c r="Y1349">
        <v>12.37</v>
      </c>
      <c r="Z1349" s="150" t="e">
        <f t="shared" si="240"/>
        <v>#VALUE!</v>
      </c>
      <c r="AA1349">
        <v>12.37</v>
      </c>
      <c r="AB1349" s="150" t="e">
        <f t="shared" si="241"/>
        <v>#VALUE!</v>
      </c>
      <c r="AC1349">
        <v>12.37</v>
      </c>
      <c r="AD1349" s="150" t="e">
        <f t="shared" si="242"/>
        <v>#VALUE!</v>
      </c>
      <c r="AE1349">
        <v>12.37</v>
      </c>
    </row>
    <row r="1350" spans="12:31" ht="15" x14ac:dyDescent="0.2">
      <c r="L1350" s="150" t="e">
        <f t="shared" si="233"/>
        <v>#VALUE!</v>
      </c>
      <c r="M1350">
        <v>12.38</v>
      </c>
      <c r="N1350" s="150" t="e">
        <f t="shared" si="234"/>
        <v>#VALUE!</v>
      </c>
      <c r="O1350">
        <v>12.38</v>
      </c>
      <c r="P1350" s="150" t="e">
        <f t="shared" si="235"/>
        <v>#VALUE!</v>
      </c>
      <c r="Q1350">
        <v>12.38</v>
      </c>
      <c r="R1350" s="150" t="e">
        <f t="shared" si="236"/>
        <v>#VALUE!</v>
      </c>
      <c r="S1350">
        <v>12.38</v>
      </c>
      <c r="T1350" s="150" t="e">
        <f t="shared" si="237"/>
        <v>#VALUE!</v>
      </c>
      <c r="U1350">
        <v>12.38</v>
      </c>
      <c r="V1350" s="150" t="e">
        <f t="shared" si="238"/>
        <v>#VALUE!</v>
      </c>
      <c r="W1350">
        <v>12.38</v>
      </c>
      <c r="X1350" s="153" t="e">
        <f t="shared" si="239"/>
        <v>#VALUE!</v>
      </c>
      <c r="Y1350">
        <v>12.38</v>
      </c>
      <c r="Z1350" s="150" t="e">
        <f t="shared" si="240"/>
        <v>#VALUE!</v>
      </c>
      <c r="AA1350">
        <v>12.38</v>
      </c>
      <c r="AB1350" s="150" t="e">
        <f t="shared" si="241"/>
        <v>#VALUE!</v>
      </c>
      <c r="AC1350">
        <v>12.38</v>
      </c>
      <c r="AD1350" s="150" t="e">
        <f t="shared" si="242"/>
        <v>#VALUE!</v>
      </c>
      <c r="AE1350">
        <v>12.38</v>
      </c>
    </row>
    <row r="1351" spans="12:31" ht="15" x14ac:dyDescent="0.2">
      <c r="L1351" s="150" t="e">
        <f t="shared" si="233"/>
        <v>#VALUE!</v>
      </c>
      <c r="M1351">
        <v>12.39</v>
      </c>
      <c r="N1351" s="150" t="e">
        <f t="shared" si="234"/>
        <v>#VALUE!</v>
      </c>
      <c r="O1351">
        <v>12.39</v>
      </c>
      <c r="P1351" s="150" t="e">
        <f t="shared" si="235"/>
        <v>#VALUE!</v>
      </c>
      <c r="Q1351">
        <v>12.39</v>
      </c>
      <c r="R1351" s="150" t="e">
        <f t="shared" si="236"/>
        <v>#VALUE!</v>
      </c>
      <c r="S1351">
        <v>12.39</v>
      </c>
      <c r="T1351" s="150" t="e">
        <f t="shared" si="237"/>
        <v>#VALUE!</v>
      </c>
      <c r="U1351">
        <v>12.39</v>
      </c>
      <c r="V1351" s="150" t="e">
        <f t="shared" si="238"/>
        <v>#VALUE!</v>
      </c>
      <c r="W1351">
        <v>12.39</v>
      </c>
      <c r="X1351" s="153" t="e">
        <f t="shared" si="239"/>
        <v>#VALUE!</v>
      </c>
      <c r="Y1351">
        <v>12.39</v>
      </c>
      <c r="Z1351" s="150" t="e">
        <f t="shared" si="240"/>
        <v>#VALUE!</v>
      </c>
      <c r="AA1351">
        <v>12.39</v>
      </c>
      <c r="AB1351" s="150" t="e">
        <f t="shared" si="241"/>
        <v>#VALUE!</v>
      </c>
      <c r="AC1351">
        <v>12.39</v>
      </c>
      <c r="AD1351" s="150" t="e">
        <f t="shared" si="242"/>
        <v>#VALUE!</v>
      </c>
      <c r="AE1351">
        <v>12.39</v>
      </c>
    </row>
    <row r="1352" spans="12:31" ht="15" x14ac:dyDescent="0.2">
      <c r="L1352" s="150" t="e">
        <f t="shared" si="233"/>
        <v>#VALUE!</v>
      </c>
      <c r="M1352">
        <v>12.4</v>
      </c>
      <c r="N1352" s="150" t="e">
        <f t="shared" si="234"/>
        <v>#VALUE!</v>
      </c>
      <c r="O1352">
        <v>12.4</v>
      </c>
      <c r="P1352" s="150" t="e">
        <f t="shared" si="235"/>
        <v>#VALUE!</v>
      </c>
      <c r="Q1352">
        <v>12.4</v>
      </c>
      <c r="R1352" s="150" t="e">
        <f t="shared" si="236"/>
        <v>#VALUE!</v>
      </c>
      <c r="S1352">
        <v>12.4</v>
      </c>
      <c r="T1352" s="150" t="e">
        <f t="shared" si="237"/>
        <v>#VALUE!</v>
      </c>
      <c r="U1352">
        <v>12.4</v>
      </c>
      <c r="V1352" s="150" t="e">
        <f t="shared" si="238"/>
        <v>#VALUE!</v>
      </c>
      <c r="W1352">
        <v>12.4</v>
      </c>
      <c r="X1352" s="153" t="e">
        <f t="shared" si="239"/>
        <v>#VALUE!</v>
      </c>
      <c r="Y1352">
        <v>12.4</v>
      </c>
      <c r="Z1352" s="150" t="e">
        <f t="shared" si="240"/>
        <v>#VALUE!</v>
      </c>
      <c r="AA1352">
        <v>12.4</v>
      </c>
      <c r="AB1352" s="150" t="e">
        <f t="shared" si="241"/>
        <v>#VALUE!</v>
      </c>
      <c r="AC1352">
        <v>12.4</v>
      </c>
      <c r="AD1352" s="150" t="e">
        <f t="shared" si="242"/>
        <v>#VALUE!</v>
      </c>
      <c r="AE1352">
        <v>12.4</v>
      </c>
    </row>
    <row r="1353" spans="12:31" ht="15" x14ac:dyDescent="0.2">
      <c r="L1353" s="150" t="e">
        <f t="shared" si="233"/>
        <v>#VALUE!</v>
      </c>
      <c r="M1353">
        <v>12.41</v>
      </c>
      <c r="N1353" s="150" t="e">
        <f t="shared" si="234"/>
        <v>#VALUE!</v>
      </c>
      <c r="O1353">
        <v>12.41</v>
      </c>
      <c r="P1353" s="150" t="e">
        <f t="shared" si="235"/>
        <v>#VALUE!</v>
      </c>
      <c r="Q1353">
        <v>12.41</v>
      </c>
      <c r="R1353" s="150" t="e">
        <f t="shared" si="236"/>
        <v>#VALUE!</v>
      </c>
      <c r="S1353">
        <v>12.41</v>
      </c>
      <c r="T1353" s="150" t="e">
        <f t="shared" si="237"/>
        <v>#VALUE!</v>
      </c>
      <c r="U1353">
        <v>12.41</v>
      </c>
      <c r="V1353" s="150" t="e">
        <f t="shared" si="238"/>
        <v>#VALUE!</v>
      </c>
      <c r="W1353">
        <v>12.41</v>
      </c>
      <c r="X1353" s="153" t="e">
        <f t="shared" si="239"/>
        <v>#VALUE!</v>
      </c>
      <c r="Y1353">
        <v>12.41</v>
      </c>
      <c r="Z1353" s="150" t="e">
        <f t="shared" si="240"/>
        <v>#VALUE!</v>
      </c>
      <c r="AA1353">
        <v>12.41</v>
      </c>
      <c r="AB1353" s="150" t="e">
        <f t="shared" si="241"/>
        <v>#VALUE!</v>
      </c>
      <c r="AC1353">
        <v>12.41</v>
      </c>
      <c r="AD1353" s="150" t="e">
        <f t="shared" si="242"/>
        <v>#VALUE!</v>
      </c>
      <c r="AE1353">
        <v>12.41</v>
      </c>
    </row>
    <row r="1354" spans="12:31" ht="15" x14ac:dyDescent="0.2">
      <c r="L1354" s="150" t="e">
        <f t="shared" si="233"/>
        <v>#VALUE!</v>
      </c>
      <c r="M1354">
        <v>12.42</v>
      </c>
      <c r="N1354" s="150" t="e">
        <f t="shared" si="234"/>
        <v>#VALUE!</v>
      </c>
      <c r="O1354">
        <v>12.42</v>
      </c>
      <c r="P1354" s="150" t="e">
        <f t="shared" si="235"/>
        <v>#VALUE!</v>
      </c>
      <c r="Q1354">
        <v>12.42</v>
      </c>
      <c r="R1354" s="150" t="e">
        <f t="shared" si="236"/>
        <v>#VALUE!</v>
      </c>
      <c r="S1354">
        <v>12.42</v>
      </c>
      <c r="T1354" s="150" t="e">
        <f t="shared" si="237"/>
        <v>#VALUE!</v>
      </c>
      <c r="U1354">
        <v>12.42</v>
      </c>
      <c r="V1354" s="150" t="e">
        <f t="shared" si="238"/>
        <v>#VALUE!</v>
      </c>
      <c r="W1354">
        <v>12.42</v>
      </c>
      <c r="X1354" s="153" t="e">
        <f t="shared" si="239"/>
        <v>#VALUE!</v>
      </c>
      <c r="Y1354">
        <v>12.42</v>
      </c>
      <c r="Z1354" s="150" t="e">
        <f t="shared" si="240"/>
        <v>#VALUE!</v>
      </c>
      <c r="AA1354">
        <v>12.42</v>
      </c>
      <c r="AB1354" s="150" t="e">
        <f t="shared" si="241"/>
        <v>#VALUE!</v>
      </c>
      <c r="AC1354">
        <v>12.42</v>
      </c>
      <c r="AD1354" s="150" t="e">
        <f t="shared" si="242"/>
        <v>#VALUE!</v>
      </c>
      <c r="AE1354">
        <v>12.42</v>
      </c>
    </row>
    <row r="1355" spans="12:31" ht="15" x14ac:dyDescent="0.2">
      <c r="L1355" s="150" t="e">
        <f t="shared" si="233"/>
        <v>#VALUE!</v>
      </c>
      <c r="M1355">
        <v>12.43</v>
      </c>
      <c r="N1355" s="150" t="e">
        <f t="shared" si="234"/>
        <v>#VALUE!</v>
      </c>
      <c r="O1355">
        <v>12.43</v>
      </c>
      <c r="P1355" s="150" t="e">
        <f t="shared" si="235"/>
        <v>#VALUE!</v>
      </c>
      <c r="Q1355">
        <v>12.43</v>
      </c>
      <c r="R1355" s="150" t="e">
        <f t="shared" si="236"/>
        <v>#VALUE!</v>
      </c>
      <c r="S1355">
        <v>12.43</v>
      </c>
      <c r="T1355" s="150" t="e">
        <f t="shared" si="237"/>
        <v>#VALUE!</v>
      </c>
      <c r="U1355">
        <v>12.43</v>
      </c>
      <c r="V1355" s="150" t="e">
        <f t="shared" si="238"/>
        <v>#VALUE!</v>
      </c>
      <c r="W1355">
        <v>12.43</v>
      </c>
      <c r="X1355" s="153" t="e">
        <f t="shared" si="239"/>
        <v>#VALUE!</v>
      </c>
      <c r="Y1355">
        <v>12.43</v>
      </c>
      <c r="Z1355" s="150" t="e">
        <f t="shared" si="240"/>
        <v>#VALUE!</v>
      </c>
      <c r="AA1355">
        <v>12.43</v>
      </c>
      <c r="AB1355" s="150" t="e">
        <f t="shared" si="241"/>
        <v>#VALUE!</v>
      </c>
      <c r="AC1355">
        <v>12.43</v>
      </c>
      <c r="AD1355" s="150" t="e">
        <f t="shared" si="242"/>
        <v>#VALUE!</v>
      </c>
      <c r="AE1355">
        <v>12.43</v>
      </c>
    </row>
    <row r="1356" spans="12:31" ht="15" x14ac:dyDescent="0.2">
      <c r="L1356" s="150" t="e">
        <f t="shared" si="233"/>
        <v>#VALUE!</v>
      </c>
      <c r="M1356">
        <v>12.44</v>
      </c>
      <c r="N1356" s="150" t="e">
        <f t="shared" si="234"/>
        <v>#VALUE!</v>
      </c>
      <c r="O1356">
        <v>12.44</v>
      </c>
      <c r="P1356" s="150" t="e">
        <f t="shared" si="235"/>
        <v>#VALUE!</v>
      </c>
      <c r="Q1356">
        <v>12.44</v>
      </c>
      <c r="R1356" s="150" t="e">
        <f t="shared" si="236"/>
        <v>#VALUE!</v>
      </c>
      <c r="S1356">
        <v>12.44</v>
      </c>
      <c r="T1356" s="150" t="e">
        <f t="shared" si="237"/>
        <v>#VALUE!</v>
      </c>
      <c r="U1356">
        <v>12.44</v>
      </c>
      <c r="V1356" s="150" t="e">
        <f t="shared" si="238"/>
        <v>#VALUE!</v>
      </c>
      <c r="W1356">
        <v>12.44</v>
      </c>
      <c r="X1356" s="153" t="e">
        <f t="shared" si="239"/>
        <v>#VALUE!</v>
      </c>
      <c r="Y1356">
        <v>12.44</v>
      </c>
      <c r="Z1356" s="150" t="e">
        <f t="shared" si="240"/>
        <v>#VALUE!</v>
      </c>
      <c r="AA1356">
        <v>12.44</v>
      </c>
      <c r="AB1356" s="150" t="e">
        <f t="shared" si="241"/>
        <v>#VALUE!</v>
      </c>
      <c r="AC1356">
        <v>12.44</v>
      </c>
      <c r="AD1356" s="150" t="e">
        <f t="shared" si="242"/>
        <v>#VALUE!</v>
      </c>
      <c r="AE1356">
        <v>12.44</v>
      </c>
    </row>
    <row r="1357" spans="12:31" ht="15" x14ac:dyDescent="0.2">
      <c r="L1357" s="150" t="e">
        <f t="shared" si="233"/>
        <v>#VALUE!</v>
      </c>
      <c r="M1357">
        <v>12.45</v>
      </c>
      <c r="N1357" s="150" t="e">
        <f t="shared" si="234"/>
        <v>#VALUE!</v>
      </c>
      <c r="O1357">
        <v>12.45</v>
      </c>
      <c r="P1357" s="150" t="e">
        <f t="shared" si="235"/>
        <v>#VALUE!</v>
      </c>
      <c r="Q1357">
        <v>12.45</v>
      </c>
      <c r="R1357" s="150" t="e">
        <f t="shared" si="236"/>
        <v>#VALUE!</v>
      </c>
      <c r="S1357">
        <v>12.45</v>
      </c>
      <c r="T1357" s="150" t="e">
        <f t="shared" si="237"/>
        <v>#VALUE!</v>
      </c>
      <c r="U1357">
        <v>12.45</v>
      </c>
      <c r="V1357" s="150" t="e">
        <f t="shared" si="238"/>
        <v>#VALUE!</v>
      </c>
      <c r="W1357">
        <v>12.45</v>
      </c>
      <c r="X1357" s="153" t="e">
        <f t="shared" si="239"/>
        <v>#VALUE!</v>
      </c>
      <c r="Y1357">
        <v>12.45</v>
      </c>
      <c r="Z1357" s="150" t="e">
        <f t="shared" si="240"/>
        <v>#VALUE!</v>
      </c>
      <c r="AA1357">
        <v>12.45</v>
      </c>
      <c r="AB1357" s="150" t="e">
        <f t="shared" si="241"/>
        <v>#VALUE!</v>
      </c>
      <c r="AC1357">
        <v>12.45</v>
      </c>
      <c r="AD1357" s="150" t="e">
        <f t="shared" si="242"/>
        <v>#VALUE!</v>
      </c>
      <c r="AE1357">
        <v>12.45</v>
      </c>
    </row>
    <row r="1358" spans="12:31" ht="15" x14ac:dyDescent="0.2">
      <c r="L1358" s="150" t="e">
        <f t="shared" si="233"/>
        <v>#VALUE!</v>
      </c>
      <c r="M1358">
        <v>12.46</v>
      </c>
      <c r="N1358" s="150" t="e">
        <f t="shared" si="234"/>
        <v>#VALUE!</v>
      </c>
      <c r="O1358">
        <v>12.46</v>
      </c>
      <c r="P1358" s="150" t="e">
        <f t="shared" si="235"/>
        <v>#VALUE!</v>
      </c>
      <c r="Q1358">
        <v>12.46</v>
      </c>
      <c r="R1358" s="150" t="e">
        <f t="shared" si="236"/>
        <v>#VALUE!</v>
      </c>
      <c r="S1358">
        <v>12.46</v>
      </c>
      <c r="T1358" s="150" t="e">
        <f t="shared" si="237"/>
        <v>#VALUE!</v>
      </c>
      <c r="U1358">
        <v>12.46</v>
      </c>
      <c r="V1358" s="150" t="e">
        <f t="shared" si="238"/>
        <v>#VALUE!</v>
      </c>
      <c r="W1358">
        <v>12.46</v>
      </c>
      <c r="X1358" s="153" t="e">
        <f t="shared" si="239"/>
        <v>#VALUE!</v>
      </c>
      <c r="Y1358">
        <v>12.46</v>
      </c>
      <c r="Z1358" s="150" t="e">
        <f t="shared" si="240"/>
        <v>#VALUE!</v>
      </c>
      <c r="AA1358">
        <v>12.46</v>
      </c>
      <c r="AB1358" s="150" t="e">
        <f t="shared" si="241"/>
        <v>#VALUE!</v>
      </c>
      <c r="AC1358">
        <v>12.46</v>
      </c>
      <c r="AD1358" s="150" t="e">
        <f t="shared" si="242"/>
        <v>#VALUE!</v>
      </c>
      <c r="AE1358">
        <v>12.46</v>
      </c>
    </row>
    <row r="1359" spans="12:31" ht="15" x14ac:dyDescent="0.2">
      <c r="L1359" s="150" t="e">
        <f t="shared" si="233"/>
        <v>#VALUE!</v>
      </c>
      <c r="M1359">
        <v>12.47</v>
      </c>
      <c r="N1359" s="150" t="e">
        <f t="shared" si="234"/>
        <v>#VALUE!</v>
      </c>
      <c r="O1359">
        <v>12.47</v>
      </c>
      <c r="P1359" s="150" t="e">
        <f t="shared" si="235"/>
        <v>#VALUE!</v>
      </c>
      <c r="Q1359">
        <v>12.47</v>
      </c>
      <c r="R1359" s="150" t="e">
        <f t="shared" si="236"/>
        <v>#VALUE!</v>
      </c>
      <c r="S1359">
        <v>12.47</v>
      </c>
      <c r="T1359" s="150" t="e">
        <f t="shared" si="237"/>
        <v>#VALUE!</v>
      </c>
      <c r="U1359">
        <v>12.47</v>
      </c>
      <c r="V1359" s="150" t="e">
        <f t="shared" si="238"/>
        <v>#VALUE!</v>
      </c>
      <c r="W1359">
        <v>12.47</v>
      </c>
      <c r="X1359" s="153" t="e">
        <f t="shared" si="239"/>
        <v>#VALUE!</v>
      </c>
      <c r="Y1359">
        <v>12.47</v>
      </c>
      <c r="Z1359" s="150" t="e">
        <f t="shared" si="240"/>
        <v>#VALUE!</v>
      </c>
      <c r="AA1359">
        <v>12.47</v>
      </c>
      <c r="AB1359" s="150" t="e">
        <f t="shared" si="241"/>
        <v>#VALUE!</v>
      </c>
      <c r="AC1359">
        <v>12.47</v>
      </c>
      <c r="AD1359" s="150" t="e">
        <f t="shared" si="242"/>
        <v>#VALUE!</v>
      </c>
      <c r="AE1359">
        <v>12.47</v>
      </c>
    </row>
    <row r="1360" spans="12:31" ht="15" x14ac:dyDescent="0.2">
      <c r="L1360" s="150" t="e">
        <f t="shared" si="233"/>
        <v>#VALUE!</v>
      </c>
      <c r="M1360">
        <v>12.48</v>
      </c>
      <c r="N1360" s="150" t="e">
        <f t="shared" si="234"/>
        <v>#VALUE!</v>
      </c>
      <c r="O1360">
        <v>12.48</v>
      </c>
      <c r="P1360" s="150" t="e">
        <f t="shared" si="235"/>
        <v>#VALUE!</v>
      </c>
      <c r="Q1360">
        <v>12.48</v>
      </c>
      <c r="R1360" s="150" t="e">
        <f t="shared" si="236"/>
        <v>#VALUE!</v>
      </c>
      <c r="S1360">
        <v>12.48</v>
      </c>
      <c r="T1360" s="150" t="e">
        <f t="shared" si="237"/>
        <v>#VALUE!</v>
      </c>
      <c r="U1360">
        <v>12.48</v>
      </c>
      <c r="V1360" s="150" t="e">
        <f t="shared" si="238"/>
        <v>#VALUE!</v>
      </c>
      <c r="W1360">
        <v>12.48</v>
      </c>
      <c r="X1360" s="153" t="e">
        <f t="shared" si="239"/>
        <v>#VALUE!</v>
      </c>
      <c r="Y1360">
        <v>12.48</v>
      </c>
      <c r="Z1360" s="150" t="e">
        <f t="shared" si="240"/>
        <v>#VALUE!</v>
      </c>
      <c r="AA1360">
        <v>12.48</v>
      </c>
      <c r="AB1360" s="150" t="e">
        <f t="shared" si="241"/>
        <v>#VALUE!</v>
      </c>
      <c r="AC1360">
        <v>12.48</v>
      </c>
      <c r="AD1360" s="150" t="e">
        <f t="shared" si="242"/>
        <v>#VALUE!</v>
      </c>
      <c r="AE1360">
        <v>12.48</v>
      </c>
    </row>
    <row r="1361" spans="12:31" ht="15" x14ac:dyDescent="0.2">
      <c r="L1361" s="150" t="e">
        <f t="shared" si="233"/>
        <v>#VALUE!</v>
      </c>
      <c r="M1361">
        <v>12.49</v>
      </c>
      <c r="N1361" s="150" t="e">
        <f t="shared" si="234"/>
        <v>#VALUE!</v>
      </c>
      <c r="O1361">
        <v>12.49</v>
      </c>
      <c r="P1361" s="150" t="e">
        <f t="shared" si="235"/>
        <v>#VALUE!</v>
      </c>
      <c r="Q1361">
        <v>12.49</v>
      </c>
      <c r="R1361" s="150" t="e">
        <f t="shared" si="236"/>
        <v>#VALUE!</v>
      </c>
      <c r="S1361">
        <v>12.49</v>
      </c>
      <c r="T1361" s="150" t="e">
        <f t="shared" si="237"/>
        <v>#VALUE!</v>
      </c>
      <c r="U1361">
        <v>12.49</v>
      </c>
      <c r="V1361" s="150" t="e">
        <f t="shared" si="238"/>
        <v>#VALUE!</v>
      </c>
      <c r="W1361">
        <v>12.49</v>
      </c>
      <c r="X1361" s="153" t="e">
        <f t="shared" si="239"/>
        <v>#VALUE!</v>
      </c>
      <c r="Y1361">
        <v>12.49</v>
      </c>
      <c r="Z1361" s="150" t="e">
        <f t="shared" si="240"/>
        <v>#VALUE!</v>
      </c>
      <c r="AA1361">
        <v>12.49</v>
      </c>
      <c r="AB1361" s="150" t="e">
        <f t="shared" si="241"/>
        <v>#VALUE!</v>
      </c>
      <c r="AC1361">
        <v>12.49</v>
      </c>
      <c r="AD1361" s="150" t="e">
        <f t="shared" si="242"/>
        <v>#VALUE!</v>
      </c>
      <c r="AE1361">
        <v>12.49</v>
      </c>
    </row>
    <row r="1362" spans="12:31" ht="15" x14ac:dyDescent="0.2">
      <c r="L1362" s="150" t="e">
        <f t="shared" si="233"/>
        <v>#VALUE!</v>
      </c>
      <c r="M1362">
        <v>12.5</v>
      </c>
      <c r="N1362" s="150" t="e">
        <f t="shared" si="234"/>
        <v>#VALUE!</v>
      </c>
      <c r="O1362">
        <v>12.5</v>
      </c>
      <c r="P1362" s="150" t="e">
        <f t="shared" si="235"/>
        <v>#VALUE!</v>
      </c>
      <c r="Q1362">
        <v>12.5</v>
      </c>
      <c r="R1362" s="150" t="e">
        <f t="shared" si="236"/>
        <v>#VALUE!</v>
      </c>
      <c r="S1362">
        <v>12.5</v>
      </c>
      <c r="T1362" s="150" t="e">
        <f t="shared" si="237"/>
        <v>#VALUE!</v>
      </c>
      <c r="U1362">
        <v>12.5</v>
      </c>
      <c r="V1362" s="150" t="e">
        <f t="shared" si="238"/>
        <v>#VALUE!</v>
      </c>
      <c r="W1362">
        <v>12.5</v>
      </c>
      <c r="X1362" s="153" t="e">
        <f t="shared" si="239"/>
        <v>#VALUE!</v>
      </c>
      <c r="Y1362">
        <v>12.5</v>
      </c>
      <c r="Z1362" s="150" t="e">
        <f t="shared" si="240"/>
        <v>#VALUE!</v>
      </c>
      <c r="AA1362">
        <v>12.5</v>
      </c>
      <c r="AB1362" s="150" t="e">
        <f t="shared" si="241"/>
        <v>#VALUE!</v>
      </c>
      <c r="AC1362">
        <v>12.5</v>
      </c>
      <c r="AD1362" s="150" t="e">
        <f t="shared" si="242"/>
        <v>#VALUE!</v>
      </c>
      <c r="AE1362">
        <v>12.5</v>
      </c>
    </row>
    <row r="1363" spans="12:31" ht="15" x14ac:dyDescent="0.2">
      <c r="L1363" s="150" t="e">
        <f t="shared" si="233"/>
        <v>#VALUE!</v>
      </c>
      <c r="M1363">
        <v>12.51</v>
      </c>
      <c r="N1363" s="150" t="e">
        <f t="shared" si="234"/>
        <v>#VALUE!</v>
      </c>
      <c r="O1363">
        <v>12.51</v>
      </c>
      <c r="P1363" s="150" t="e">
        <f t="shared" si="235"/>
        <v>#VALUE!</v>
      </c>
      <c r="Q1363">
        <v>12.51</v>
      </c>
      <c r="R1363" s="150" t="e">
        <f t="shared" si="236"/>
        <v>#VALUE!</v>
      </c>
      <c r="S1363">
        <v>12.51</v>
      </c>
      <c r="T1363" s="150" t="e">
        <f t="shared" si="237"/>
        <v>#VALUE!</v>
      </c>
      <c r="U1363">
        <v>12.51</v>
      </c>
      <c r="V1363" s="150" t="e">
        <f t="shared" si="238"/>
        <v>#VALUE!</v>
      </c>
      <c r="W1363">
        <v>12.51</v>
      </c>
      <c r="X1363" s="153" t="e">
        <f t="shared" si="239"/>
        <v>#VALUE!</v>
      </c>
      <c r="Y1363">
        <v>12.51</v>
      </c>
      <c r="Z1363" s="150" t="e">
        <f t="shared" si="240"/>
        <v>#VALUE!</v>
      </c>
      <c r="AA1363">
        <v>12.51</v>
      </c>
      <c r="AB1363" s="150" t="e">
        <f t="shared" si="241"/>
        <v>#VALUE!</v>
      </c>
      <c r="AC1363">
        <v>12.51</v>
      </c>
      <c r="AD1363" s="150" t="e">
        <f t="shared" si="242"/>
        <v>#VALUE!</v>
      </c>
      <c r="AE1363">
        <v>12.51</v>
      </c>
    </row>
    <row r="1364" spans="12:31" ht="15" x14ac:dyDescent="0.2">
      <c r="L1364" s="150" t="e">
        <f t="shared" si="233"/>
        <v>#VALUE!</v>
      </c>
      <c r="M1364">
        <v>12.52</v>
      </c>
      <c r="N1364" s="150" t="e">
        <f t="shared" si="234"/>
        <v>#VALUE!</v>
      </c>
      <c r="O1364">
        <v>12.52</v>
      </c>
      <c r="P1364" s="150" t="e">
        <f t="shared" si="235"/>
        <v>#VALUE!</v>
      </c>
      <c r="Q1364">
        <v>12.52</v>
      </c>
      <c r="R1364" s="150" t="e">
        <f t="shared" si="236"/>
        <v>#VALUE!</v>
      </c>
      <c r="S1364">
        <v>12.52</v>
      </c>
      <c r="T1364" s="150" t="e">
        <f t="shared" si="237"/>
        <v>#VALUE!</v>
      </c>
      <c r="U1364">
        <v>12.52</v>
      </c>
      <c r="V1364" s="150" t="e">
        <f t="shared" si="238"/>
        <v>#VALUE!</v>
      </c>
      <c r="W1364">
        <v>12.52</v>
      </c>
      <c r="X1364" s="153" t="e">
        <f t="shared" si="239"/>
        <v>#VALUE!</v>
      </c>
      <c r="Y1364">
        <v>12.52</v>
      </c>
      <c r="Z1364" s="150" t="e">
        <f t="shared" si="240"/>
        <v>#VALUE!</v>
      </c>
      <c r="AA1364">
        <v>12.52</v>
      </c>
      <c r="AB1364" s="150" t="e">
        <f t="shared" si="241"/>
        <v>#VALUE!</v>
      </c>
      <c r="AC1364">
        <v>12.52</v>
      </c>
      <c r="AD1364" s="150" t="e">
        <f t="shared" si="242"/>
        <v>#VALUE!</v>
      </c>
      <c r="AE1364">
        <v>12.52</v>
      </c>
    </row>
    <row r="1365" spans="12:31" ht="15" x14ac:dyDescent="0.2">
      <c r="L1365" s="150" t="e">
        <f t="shared" si="233"/>
        <v>#VALUE!</v>
      </c>
      <c r="M1365">
        <v>12.53</v>
      </c>
      <c r="N1365" s="150" t="e">
        <f t="shared" si="234"/>
        <v>#VALUE!</v>
      </c>
      <c r="O1365">
        <v>12.53</v>
      </c>
      <c r="P1365" s="150" t="e">
        <f t="shared" si="235"/>
        <v>#VALUE!</v>
      </c>
      <c r="Q1365">
        <v>12.53</v>
      </c>
      <c r="R1365" s="150" t="e">
        <f t="shared" si="236"/>
        <v>#VALUE!</v>
      </c>
      <c r="S1365">
        <v>12.53</v>
      </c>
      <c r="T1365" s="150" t="e">
        <f t="shared" si="237"/>
        <v>#VALUE!</v>
      </c>
      <c r="U1365">
        <v>12.53</v>
      </c>
      <c r="V1365" s="150" t="e">
        <f t="shared" si="238"/>
        <v>#VALUE!</v>
      </c>
      <c r="W1365">
        <v>12.53</v>
      </c>
      <c r="X1365" s="153" t="e">
        <f t="shared" si="239"/>
        <v>#VALUE!</v>
      </c>
      <c r="Y1365">
        <v>12.53</v>
      </c>
      <c r="Z1365" s="150" t="e">
        <f t="shared" si="240"/>
        <v>#VALUE!</v>
      </c>
      <c r="AA1365">
        <v>12.53</v>
      </c>
      <c r="AB1365" s="150" t="e">
        <f t="shared" si="241"/>
        <v>#VALUE!</v>
      </c>
      <c r="AC1365">
        <v>12.53</v>
      </c>
      <c r="AD1365" s="150" t="e">
        <f t="shared" si="242"/>
        <v>#VALUE!</v>
      </c>
      <c r="AE1365">
        <v>12.53</v>
      </c>
    </row>
    <row r="1366" spans="12:31" ht="15" x14ac:dyDescent="0.2">
      <c r="L1366" s="150" t="e">
        <f t="shared" si="233"/>
        <v>#VALUE!</v>
      </c>
      <c r="M1366">
        <v>12.54</v>
      </c>
      <c r="N1366" s="150" t="e">
        <f t="shared" si="234"/>
        <v>#VALUE!</v>
      </c>
      <c r="O1366">
        <v>12.54</v>
      </c>
      <c r="P1366" s="150" t="e">
        <f t="shared" si="235"/>
        <v>#VALUE!</v>
      </c>
      <c r="Q1366">
        <v>12.54</v>
      </c>
      <c r="R1366" s="150" t="e">
        <f t="shared" si="236"/>
        <v>#VALUE!</v>
      </c>
      <c r="S1366">
        <v>12.54</v>
      </c>
      <c r="T1366" s="150" t="e">
        <f t="shared" si="237"/>
        <v>#VALUE!</v>
      </c>
      <c r="U1366">
        <v>12.54</v>
      </c>
      <c r="V1366" s="150" t="e">
        <f t="shared" si="238"/>
        <v>#VALUE!</v>
      </c>
      <c r="W1366">
        <v>12.54</v>
      </c>
      <c r="X1366" s="153" t="e">
        <f t="shared" si="239"/>
        <v>#VALUE!</v>
      </c>
      <c r="Y1366">
        <v>12.54</v>
      </c>
      <c r="Z1366" s="150" t="e">
        <f t="shared" si="240"/>
        <v>#VALUE!</v>
      </c>
      <c r="AA1366">
        <v>12.54</v>
      </c>
      <c r="AB1366" s="150" t="e">
        <f t="shared" si="241"/>
        <v>#VALUE!</v>
      </c>
      <c r="AC1366">
        <v>12.54</v>
      </c>
      <c r="AD1366" s="150" t="e">
        <f t="shared" si="242"/>
        <v>#VALUE!</v>
      </c>
      <c r="AE1366">
        <v>12.54</v>
      </c>
    </row>
    <row r="1367" spans="12:31" ht="15" x14ac:dyDescent="0.2">
      <c r="L1367" s="150" t="e">
        <f t="shared" si="233"/>
        <v>#VALUE!</v>
      </c>
      <c r="M1367">
        <v>12.55</v>
      </c>
      <c r="N1367" s="150" t="e">
        <f t="shared" si="234"/>
        <v>#VALUE!</v>
      </c>
      <c r="O1367">
        <v>12.55</v>
      </c>
      <c r="P1367" s="150" t="e">
        <f t="shared" si="235"/>
        <v>#VALUE!</v>
      </c>
      <c r="Q1367">
        <v>12.55</v>
      </c>
      <c r="R1367" s="150" t="e">
        <f t="shared" si="236"/>
        <v>#VALUE!</v>
      </c>
      <c r="S1367">
        <v>12.55</v>
      </c>
      <c r="T1367" s="150" t="e">
        <f t="shared" si="237"/>
        <v>#VALUE!</v>
      </c>
      <c r="U1367">
        <v>12.55</v>
      </c>
      <c r="V1367" s="150" t="e">
        <f t="shared" si="238"/>
        <v>#VALUE!</v>
      </c>
      <c r="W1367">
        <v>12.55</v>
      </c>
      <c r="X1367" s="153" t="e">
        <f t="shared" si="239"/>
        <v>#VALUE!</v>
      </c>
      <c r="Y1367">
        <v>12.55</v>
      </c>
      <c r="Z1367" s="150" t="e">
        <f t="shared" si="240"/>
        <v>#VALUE!</v>
      </c>
      <c r="AA1367">
        <v>12.55</v>
      </c>
      <c r="AB1367" s="150" t="e">
        <f t="shared" si="241"/>
        <v>#VALUE!</v>
      </c>
      <c r="AC1367">
        <v>12.55</v>
      </c>
      <c r="AD1367" s="150" t="e">
        <f t="shared" si="242"/>
        <v>#VALUE!</v>
      </c>
      <c r="AE1367">
        <v>12.55</v>
      </c>
    </row>
    <row r="1368" spans="12:31" ht="15" x14ac:dyDescent="0.2">
      <c r="L1368" s="150" t="e">
        <f t="shared" si="233"/>
        <v>#VALUE!</v>
      </c>
      <c r="M1368">
        <v>12.56</v>
      </c>
      <c r="N1368" s="150" t="e">
        <f t="shared" si="234"/>
        <v>#VALUE!</v>
      </c>
      <c r="O1368">
        <v>12.56</v>
      </c>
      <c r="P1368" s="150" t="e">
        <f t="shared" si="235"/>
        <v>#VALUE!</v>
      </c>
      <c r="Q1368">
        <v>12.56</v>
      </c>
      <c r="R1368" s="150" t="e">
        <f t="shared" si="236"/>
        <v>#VALUE!</v>
      </c>
      <c r="S1368">
        <v>12.56</v>
      </c>
      <c r="T1368" s="150" t="e">
        <f t="shared" si="237"/>
        <v>#VALUE!</v>
      </c>
      <c r="U1368">
        <v>12.56</v>
      </c>
      <c r="V1368" s="150" t="e">
        <f t="shared" si="238"/>
        <v>#VALUE!</v>
      </c>
      <c r="W1368">
        <v>12.56</v>
      </c>
      <c r="X1368" s="153" t="e">
        <f t="shared" si="239"/>
        <v>#VALUE!</v>
      </c>
      <c r="Y1368">
        <v>12.56</v>
      </c>
      <c r="Z1368" s="150" t="e">
        <f t="shared" si="240"/>
        <v>#VALUE!</v>
      </c>
      <c r="AA1368">
        <v>12.56</v>
      </c>
      <c r="AB1368" s="150" t="e">
        <f t="shared" si="241"/>
        <v>#VALUE!</v>
      </c>
      <c r="AC1368">
        <v>12.56</v>
      </c>
      <c r="AD1368" s="150" t="e">
        <f t="shared" si="242"/>
        <v>#VALUE!</v>
      </c>
      <c r="AE1368">
        <v>12.56</v>
      </c>
    </row>
    <row r="1369" spans="12:31" ht="15" x14ac:dyDescent="0.2">
      <c r="L1369" s="150" t="e">
        <f t="shared" si="233"/>
        <v>#VALUE!</v>
      </c>
      <c r="M1369">
        <v>12.57</v>
      </c>
      <c r="N1369" s="150" t="e">
        <f t="shared" si="234"/>
        <v>#VALUE!</v>
      </c>
      <c r="O1369">
        <v>12.57</v>
      </c>
      <c r="P1369" s="150" t="e">
        <f t="shared" si="235"/>
        <v>#VALUE!</v>
      </c>
      <c r="Q1369">
        <v>12.57</v>
      </c>
      <c r="R1369" s="150" t="e">
        <f t="shared" si="236"/>
        <v>#VALUE!</v>
      </c>
      <c r="S1369">
        <v>12.57</v>
      </c>
      <c r="T1369" s="150" t="e">
        <f t="shared" si="237"/>
        <v>#VALUE!</v>
      </c>
      <c r="U1369">
        <v>12.57</v>
      </c>
      <c r="V1369" s="150" t="e">
        <f t="shared" si="238"/>
        <v>#VALUE!</v>
      </c>
      <c r="W1369">
        <v>12.57</v>
      </c>
      <c r="X1369" s="153" t="e">
        <f t="shared" si="239"/>
        <v>#VALUE!</v>
      </c>
      <c r="Y1369">
        <v>12.57</v>
      </c>
      <c r="Z1369" s="150" t="e">
        <f t="shared" si="240"/>
        <v>#VALUE!</v>
      </c>
      <c r="AA1369">
        <v>12.57</v>
      </c>
      <c r="AB1369" s="150" t="e">
        <f t="shared" si="241"/>
        <v>#VALUE!</v>
      </c>
      <c r="AC1369">
        <v>12.57</v>
      </c>
      <c r="AD1369" s="150" t="e">
        <f t="shared" si="242"/>
        <v>#VALUE!</v>
      </c>
      <c r="AE1369">
        <v>12.57</v>
      </c>
    </row>
    <row r="1370" spans="12:31" ht="15" x14ac:dyDescent="0.2">
      <c r="L1370" s="150" t="e">
        <f t="shared" si="233"/>
        <v>#VALUE!</v>
      </c>
      <c r="M1370">
        <v>12.58</v>
      </c>
      <c r="N1370" s="150" t="e">
        <f t="shared" si="234"/>
        <v>#VALUE!</v>
      </c>
      <c r="O1370">
        <v>12.58</v>
      </c>
      <c r="P1370" s="150" t="e">
        <f t="shared" si="235"/>
        <v>#VALUE!</v>
      </c>
      <c r="Q1370">
        <v>12.58</v>
      </c>
      <c r="R1370" s="150" t="e">
        <f t="shared" si="236"/>
        <v>#VALUE!</v>
      </c>
      <c r="S1370">
        <v>12.58</v>
      </c>
      <c r="T1370" s="150" t="e">
        <f t="shared" si="237"/>
        <v>#VALUE!</v>
      </c>
      <c r="U1370">
        <v>12.58</v>
      </c>
      <c r="V1370" s="150" t="e">
        <f t="shared" si="238"/>
        <v>#VALUE!</v>
      </c>
      <c r="W1370">
        <v>12.58</v>
      </c>
      <c r="X1370" s="153" t="e">
        <f t="shared" si="239"/>
        <v>#VALUE!</v>
      </c>
      <c r="Y1370">
        <v>12.58</v>
      </c>
      <c r="Z1370" s="150" t="e">
        <f t="shared" si="240"/>
        <v>#VALUE!</v>
      </c>
      <c r="AA1370">
        <v>12.58</v>
      </c>
      <c r="AB1370" s="150" t="e">
        <f t="shared" si="241"/>
        <v>#VALUE!</v>
      </c>
      <c r="AC1370">
        <v>12.58</v>
      </c>
      <c r="AD1370" s="150" t="e">
        <f t="shared" si="242"/>
        <v>#VALUE!</v>
      </c>
      <c r="AE1370">
        <v>12.58</v>
      </c>
    </row>
    <row r="1371" spans="12:31" ht="15" x14ac:dyDescent="0.2">
      <c r="L1371" s="150" t="e">
        <f t="shared" si="233"/>
        <v>#VALUE!</v>
      </c>
      <c r="M1371">
        <v>12.59</v>
      </c>
      <c r="N1371" s="150" t="e">
        <f t="shared" si="234"/>
        <v>#VALUE!</v>
      </c>
      <c r="O1371">
        <v>12.59</v>
      </c>
      <c r="P1371" s="150" t="e">
        <f t="shared" si="235"/>
        <v>#VALUE!</v>
      </c>
      <c r="Q1371">
        <v>12.59</v>
      </c>
      <c r="R1371" s="150" t="e">
        <f t="shared" si="236"/>
        <v>#VALUE!</v>
      </c>
      <c r="S1371">
        <v>12.59</v>
      </c>
      <c r="T1371" s="150" t="e">
        <f t="shared" si="237"/>
        <v>#VALUE!</v>
      </c>
      <c r="U1371">
        <v>12.59</v>
      </c>
      <c r="V1371" s="150" t="e">
        <f t="shared" si="238"/>
        <v>#VALUE!</v>
      </c>
      <c r="W1371">
        <v>12.59</v>
      </c>
      <c r="X1371" s="153" t="e">
        <f t="shared" si="239"/>
        <v>#VALUE!</v>
      </c>
      <c r="Y1371">
        <v>12.59</v>
      </c>
      <c r="Z1371" s="150" t="e">
        <f t="shared" si="240"/>
        <v>#VALUE!</v>
      </c>
      <c r="AA1371">
        <v>12.59</v>
      </c>
      <c r="AB1371" s="150" t="e">
        <f t="shared" si="241"/>
        <v>#VALUE!</v>
      </c>
      <c r="AC1371">
        <v>12.59</v>
      </c>
      <c r="AD1371" s="150" t="e">
        <f t="shared" si="242"/>
        <v>#VALUE!</v>
      </c>
      <c r="AE1371">
        <v>12.59</v>
      </c>
    </row>
    <row r="1372" spans="12:31" ht="15" x14ac:dyDescent="0.2">
      <c r="L1372" s="150" t="e">
        <f t="shared" si="233"/>
        <v>#VALUE!</v>
      </c>
      <c r="M1372">
        <v>12.6</v>
      </c>
      <c r="N1372" s="150" t="e">
        <f t="shared" si="234"/>
        <v>#VALUE!</v>
      </c>
      <c r="O1372">
        <v>12.6</v>
      </c>
      <c r="P1372" s="150" t="e">
        <f t="shared" si="235"/>
        <v>#VALUE!</v>
      </c>
      <c r="Q1372">
        <v>12.6</v>
      </c>
      <c r="R1372" s="150" t="e">
        <f t="shared" si="236"/>
        <v>#VALUE!</v>
      </c>
      <c r="S1372">
        <v>12.6</v>
      </c>
      <c r="T1372" s="150" t="e">
        <f t="shared" si="237"/>
        <v>#VALUE!</v>
      </c>
      <c r="U1372">
        <v>12.6</v>
      </c>
      <c r="V1372" s="150" t="e">
        <f t="shared" si="238"/>
        <v>#VALUE!</v>
      </c>
      <c r="W1372">
        <v>12.6</v>
      </c>
      <c r="X1372" s="153" t="e">
        <f t="shared" si="239"/>
        <v>#VALUE!</v>
      </c>
      <c r="Y1372">
        <v>12.6</v>
      </c>
      <c r="Z1372" s="150" t="e">
        <f t="shared" si="240"/>
        <v>#VALUE!</v>
      </c>
      <c r="AA1372">
        <v>12.6</v>
      </c>
      <c r="AB1372" s="150" t="e">
        <f t="shared" si="241"/>
        <v>#VALUE!</v>
      </c>
      <c r="AC1372">
        <v>12.6</v>
      </c>
      <c r="AD1372" s="150" t="e">
        <f t="shared" si="242"/>
        <v>#VALUE!</v>
      </c>
      <c r="AE1372">
        <v>12.6</v>
      </c>
    </row>
    <row r="1373" spans="12:31" ht="15" x14ac:dyDescent="0.2">
      <c r="L1373" s="150" t="e">
        <f t="shared" si="233"/>
        <v>#VALUE!</v>
      </c>
      <c r="M1373">
        <v>12.61</v>
      </c>
      <c r="N1373" s="150" t="e">
        <f t="shared" si="234"/>
        <v>#VALUE!</v>
      </c>
      <c r="O1373">
        <v>12.61</v>
      </c>
      <c r="P1373" s="150" t="e">
        <f t="shared" si="235"/>
        <v>#VALUE!</v>
      </c>
      <c r="Q1373">
        <v>12.61</v>
      </c>
      <c r="R1373" s="150" t="e">
        <f t="shared" si="236"/>
        <v>#VALUE!</v>
      </c>
      <c r="S1373">
        <v>12.61</v>
      </c>
      <c r="T1373" s="150" t="e">
        <f t="shared" si="237"/>
        <v>#VALUE!</v>
      </c>
      <c r="U1373">
        <v>12.61</v>
      </c>
      <c r="V1373" s="150" t="e">
        <f t="shared" si="238"/>
        <v>#VALUE!</v>
      </c>
      <c r="W1373">
        <v>12.61</v>
      </c>
      <c r="X1373" s="153" t="e">
        <f t="shared" si="239"/>
        <v>#VALUE!</v>
      </c>
      <c r="Y1373">
        <v>12.61</v>
      </c>
      <c r="Z1373" s="150" t="e">
        <f t="shared" si="240"/>
        <v>#VALUE!</v>
      </c>
      <c r="AA1373">
        <v>12.61</v>
      </c>
      <c r="AB1373" s="150" t="e">
        <f t="shared" si="241"/>
        <v>#VALUE!</v>
      </c>
      <c r="AC1373">
        <v>12.61</v>
      </c>
      <c r="AD1373" s="150" t="e">
        <f t="shared" si="242"/>
        <v>#VALUE!</v>
      </c>
      <c r="AE1373">
        <v>12.61</v>
      </c>
    </row>
    <row r="1374" spans="12:31" ht="15" x14ac:dyDescent="0.2">
      <c r="L1374" s="150" t="e">
        <f t="shared" si="233"/>
        <v>#VALUE!</v>
      </c>
      <c r="M1374">
        <v>12.62</v>
      </c>
      <c r="N1374" s="150" t="e">
        <f t="shared" si="234"/>
        <v>#VALUE!</v>
      </c>
      <c r="O1374">
        <v>12.62</v>
      </c>
      <c r="P1374" s="150" t="e">
        <f t="shared" si="235"/>
        <v>#VALUE!</v>
      </c>
      <c r="Q1374">
        <v>12.62</v>
      </c>
      <c r="R1374" s="150" t="e">
        <f t="shared" si="236"/>
        <v>#VALUE!</v>
      </c>
      <c r="S1374">
        <v>12.62</v>
      </c>
      <c r="T1374" s="150" t="e">
        <f t="shared" si="237"/>
        <v>#VALUE!</v>
      </c>
      <c r="U1374">
        <v>12.62</v>
      </c>
      <c r="V1374" s="150" t="e">
        <f t="shared" si="238"/>
        <v>#VALUE!</v>
      </c>
      <c r="W1374">
        <v>12.62</v>
      </c>
      <c r="X1374" s="153" t="e">
        <f t="shared" si="239"/>
        <v>#VALUE!</v>
      </c>
      <c r="Y1374">
        <v>12.62</v>
      </c>
      <c r="Z1374" s="150" t="e">
        <f t="shared" si="240"/>
        <v>#VALUE!</v>
      </c>
      <c r="AA1374">
        <v>12.62</v>
      </c>
      <c r="AB1374" s="150" t="e">
        <f t="shared" si="241"/>
        <v>#VALUE!</v>
      </c>
      <c r="AC1374">
        <v>12.62</v>
      </c>
      <c r="AD1374" s="150" t="e">
        <f t="shared" si="242"/>
        <v>#VALUE!</v>
      </c>
      <c r="AE1374">
        <v>12.62</v>
      </c>
    </row>
    <row r="1375" spans="12:31" ht="15" x14ac:dyDescent="0.2">
      <c r="L1375" s="150" t="e">
        <f t="shared" si="233"/>
        <v>#VALUE!</v>
      </c>
      <c r="M1375">
        <v>12.63</v>
      </c>
      <c r="N1375" s="150" t="e">
        <f t="shared" si="234"/>
        <v>#VALUE!</v>
      </c>
      <c r="O1375">
        <v>12.63</v>
      </c>
      <c r="P1375" s="150" t="e">
        <f t="shared" si="235"/>
        <v>#VALUE!</v>
      </c>
      <c r="Q1375">
        <v>12.63</v>
      </c>
      <c r="R1375" s="150" t="e">
        <f t="shared" si="236"/>
        <v>#VALUE!</v>
      </c>
      <c r="S1375">
        <v>12.63</v>
      </c>
      <c r="T1375" s="150" t="e">
        <f t="shared" si="237"/>
        <v>#VALUE!</v>
      </c>
      <c r="U1375">
        <v>12.63</v>
      </c>
      <c r="V1375" s="150" t="e">
        <f t="shared" si="238"/>
        <v>#VALUE!</v>
      </c>
      <c r="W1375">
        <v>12.63</v>
      </c>
      <c r="X1375" s="153" t="e">
        <f t="shared" si="239"/>
        <v>#VALUE!</v>
      </c>
      <c r="Y1375">
        <v>12.63</v>
      </c>
      <c r="Z1375" s="150" t="e">
        <f t="shared" si="240"/>
        <v>#VALUE!</v>
      </c>
      <c r="AA1375">
        <v>12.63</v>
      </c>
      <c r="AB1375" s="150" t="e">
        <f t="shared" si="241"/>
        <v>#VALUE!</v>
      </c>
      <c r="AC1375">
        <v>12.63</v>
      </c>
      <c r="AD1375" s="150" t="e">
        <f t="shared" si="242"/>
        <v>#VALUE!</v>
      </c>
      <c r="AE1375">
        <v>12.63</v>
      </c>
    </row>
    <row r="1376" spans="12:31" ht="15" x14ac:dyDescent="0.2">
      <c r="L1376" s="150" t="e">
        <f t="shared" si="233"/>
        <v>#VALUE!</v>
      </c>
      <c r="M1376">
        <v>12.64</v>
      </c>
      <c r="N1376" s="150" t="e">
        <f t="shared" si="234"/>
        <v>#VALUE!</v>
      </c>
      <c r="O1376">
        <v>12.64</v>
      </c>
      <c r="P1376" s="150" t="e">
        <f t="shared" si="235"/>
        <v>#VALUE!</v>
      </c>
      <c r="Q1376">
        <v>12.64</v>
      </c>
      <c r="R1376" s="150" t="e">
        <f t="shared" si="236"/>
        <v>#VALUE!</v>
      </c>
      <c r="S1376">
        <v>12.64</v>
      </c>
      <c r="T1376" s="150" t="e">
        <f t="shared" si="237"/>
        <v>#VALUE!</v>
      </c>
      <c r="U1376">
        <v>12.64</v>
      </c>
      <c r="V1376" s="150" t="e">
        <f t="shared" si="238"/>
        <v>#VALUE!</v>
      </c>
      <c r="W1376">
        <v>12.64</v>
      </c>
      <c r="X1376" s="153" t="e">
        <f t="shared" si="239"/>
        <v>#VALUE!</v>
      </c>
      <c r="Y1376">
        <v>12.64</v>
      </c>
      <c r="Z1376" s="150" t="e">
        <f t="shared" si="240"/>
        <v>#VALUE!</v>
      </c>
      <c r="AA1376">
        <v>12.64</v>
      </c>
      <c r="AB1376" s="150" t="e">
        <f t="shared" si="241"/>
        <v>#VALUE!</v>
      </c>
      <c r="AC1376">
        <v>12.64</v>
      </c>
      <c r="AD1376" s="150" t="e">
        <f t="shared" si="242"/>
        <v>#VALUE!</v>
      </c>
      <c r="AE1376">
        <v>12.64</v>
      </c>
    </row>
    <row r="1377" spans="12:31" ht="15" x14ac:dyDescent="0.2">
      <c r="L1377" s="150" t="e">
        <f t="shared" si="233"/>
        <v>#VALUE!</v>
      </c>
      <c r="M1377">
        <v>12.65</v>
      </c>
      <c r="N1377" s="150" t="e">
        <f t="shared" si="234"/>
        <v>#VALUE!</v>
      </c>
      <c r="O1377">
        <v>12.65</v>
      </c>
      <c r="P1377" s="150" t="e">
        <f t="shared" si="235"/>
        <v>#VALUE!</v>
      </c>
      <c r="Q1377">
        <v>12.65</v>
      </c>
      <c r="R1377" s="150" t="e">
        <f t="shared" si="236"/>
        <v>#VALUE!</v>
      </c>
      <c r="S1377">
        <v>12.65</v>
      </c>
      <c r="T1377" s="150" t="e">
        <f t="shared" si="237"/>
        <v>#VALUE!</v>
      </c>
      <c r="U1377">
        <v>12.65</v>
      </c>
      <c r="V1377" s="150" t="e">
        <f t="shared" si="238"/>
        <v>#VALUE!</v>
      </c>
      <c r="W1377">
        <v>12.65</v>
      </c>
      <c r="X1377" s="153" t="e">
        <f t="shared" si="239"/>
        <v>#VALUE!</v>
      </c>
      <c r="Y1377">
        <v>12.65</v>
      </c>
      <c r="Z1377" s="150" t="e">
        <f t="shared" si="240"/>
        <v>#VALUE!</v>
      </c>
      <c r="AA1377">
        <v>12.65</v>
      </c>
      <c r="AB1377" s="150" t="e">
        <f t="shared" si="241"/>
        <v>#VALUE!</v>
      </c>
      <c r="AC1377">
        <v>12.65</v>
      </c>
      <c r="AD1377" s="150" t="e">
        <f t="shared" si="242"/>
        <v>#VALUE!</v>
      </c>
      <c r="AE1377">
        <v>12.65</v>
      </c>
    </row>
    <row r="1378" spans="12:31" ht="15" x14ac:dyDescent="0.2">
      <c r="L1378" s="150" t="e">
        <f t="shared" si="233"/>
        <v>#VALUE!</v>
      </c>
      <c r="M1378">
        <v>12.66</v>
      </c>
      <c r="N1378" s="150" t="e">
        <f t="shared" si="234"/>
        <v>#VALUE!</v>
      </c>
      <c r="O1378">
        <v>12.66</v>
      </c>
      <c r="P1378" s="150" t="e">
        <f t="shared" si="235"/>
        <v>#VALUE!</v>
      </c>
      <c r="Q1378">
        <v>12.66</v>
      </c>
      <c r="R1378" s="150" t="e">
        <f t="shared" si="236"/>
        <v>#VALUE!</v>
      </c>
      <c r="S1378">
        <v>12.66</v>
      </c>
      <c r="T1378" s="150" t="e">
        <f t="shared" si="237"/>
        <v>#VALUE!</v>
      </c>
      <c r="U1378">
        <v>12.66</v>
      </c>
      <c r="V1378" s="150" t="e">
        <f t="shared" si="238"/>
        <v>#VALUE!</v>
      </c>
      <c r="W1378">
        <v>12.66</v>
      </c>
      <c r="X1378" s="153" t="e">
        <f t="shared" si="239"/>
        <v>#VALUE!</v>
      </c>
      <c r="Y1378">
        <v>12.66</v>
      </c>
      <c r="Z1378" s="150" t="e">
        <f t="shared" si="240"/>
        <v>#VALUE!</v>
      </c>
      <c r="AA1378">
        <v>12.66</v>
      </c>
      <c r="AB1378" s="150" t="e">
        <f t="shared" si="241"/>
        <v>#VALUE!</v>
      </c>
      <c r="AC1378">
        <v>12.66</v>
      </c>
      <c r="AD1378" s="150" t="e">
        <f t="shared" si="242"/>
        <v>#VALUE!</v>
      </c>
      <c r="AE1378">
        <v>12.66</v>
      </c>
    </row>
    <row r="1379" spans="12:31" ht="15" x14ac:dyDescent="0.2">
      <c r="L1379" s="150" t="e">
        <f t="shared" si="233"/>
        <v>#VALUE!</v>
      </c>
      <c r="M1379">
        <v>12.67</v>
      </c>
      <c r="N1379" s="150" t="e">
        <f t="shared" si="234"/>
        <v>#VALUE!</v>
      </c>
      <c r="O1379">
        <v>12.67</v>
      </c>
      <c r="P1379" s="150" t="e">
        <f t="shared" si="235"/>
        <v>#VALUE!</v>
      </c>
      <c r="Q1379">
        <v>12.67</v>
      </c>
      <c r="R1379" s="150" t="e">
        <f t="shared" si="236"/>
        <v>#VALUE!</v>
      </c>
      <c r="S1379">
        <v>12.67</v>
      </c>
      <c r="T1379" s="150" t="e">
        <f t="shared" si="237"/>
        <v>#VALUE!</v>
      </c>
      <c r="U1379">
        <v>12.67</v>
      </c>
      <c r="V1379" s="150" t="e">
        <f t="shared" si="238"/>
        <v>#VALUE!</v>
      </c>
      <c r="W1379">
        <v>12.67</v>
      </c>
      <c r="X1379" s="153" t="e">
        <f t="shared" si="239"/>
        <v>#VALUE!</v>
      </c>
      <c r="Y1379">
        <v>12.67</v>
      </c>
      <c r="Z1379" s="150" t="e">
        <f t="shared" si="240"/>
        <v>#VALUE!</v>
      </c>
      <c r="AA1379">
        <v>12.67</v>
      </c>
      <c r="AB1379" s="150" t="e">
        <f t="shared" si="241"/>
        <v>#VALUE!</v>
      </c>
      <c r="AC1379">
        <v>12.67</v>
      </c>
      <c r="AD1379" s="150" t="e">
        <f t="shared" si="242"/>
        <v>#VALUE!</v>
      </c>
      <c r="AE1379">
        <v>12.67</v>
      </c>
    </row>
    <row r="1380" spans="12:31" ht="15" x14ac:dyDescent="0.2">
      <c r="L1380" s="150" t="e">
        <f t="shared" si="233"/>
        <v>#VALUE!</v>
      </c>
      <c r="M1380">
        <v>12.68</v>
      </c>
      <c r="N1380" s="150" t="e">
        <f t="shared" si="234"/>
        <v>#VALUE!</v>
      </c>
      <c r="O1380">
        <v>12.68</v>
      </c>
      <c r="P1380" s="150" t="e">
        <f t="shared" si="235"/>
        <v>#VALUE!</v>
      </c>
      <c r="Q1380">
        <v>12.68</v>
      </c>
      <c r="R1380" s="150" t="e">
        <f t="shared" si="236"/>
        <v>#VALUE!</v>
      </c>
      <c r="S1380">
        <v>12.68</v>
      </c>
      <c r="T1380" s="150" t="e">
        <f t="shared" si="237"/>
        <v>#VALUE!</v>
      </c>
      <c r="U1380">
        <v>12.68</v>
      </c>
      <c r="V1380" s="150" t="e">
        <f t="shared" si="238"/>
        <v>#VALUE!</v>
      </c>
      <c r="W1380">
        <v>12.68</v>
      </c>
      <c r="X1380" s="153" t="e">
        <f t="shared" si="239"/>
        <v>#VALUE!</v>
      </c>
      <c r="Y1380">
        <v>12.68</v>
      </c>
      <c r="Z1380" s="150" t="e">
        <f t="shared" si="240"/>
        <v>#VALUE!</v>
      </c>
      <c r="AA1380">
        <v>12.68</v>
      </c>
      <c r="AB1380" s="150" t="e">
        <f t="shared" si="241"/>
        <v>#VALUE!</v>
      </c>
      <c r="AC1380">
        <v>12.68</v>
      </c>
      <c r="AD1380" s="150" t="e">
        <f t="shared" si="242"/>
        <v>#VALUE!</v>
      </c>
      <c r="AE1380">
        <v>12.68</v>
      </c>
    </row>
    <row r="1381" spans="12:31" ht="15" x14ac:dyDescent="0.2">
      <c r="L1381" s="150" t="e">
        <f t="shared" si="233"/>
        <v>#VALUE!</v>
      </c>
      <c r="M1381">
        <v>12.69</v>
      </c>
      <c r="N1381" s="150" t="e">
        <f t="shared" si="234"/>
        <v>#VALUE!</v>
      </c>
      <c r="O1381">
        <v>12.69</v>
      </c>
      <c r="P1381" s="150" t="e">
        <f t="shared" si="235"/>
        <v>#VALUE!</v>
      </c>
      <c r="Q1381">
        <v>12.69</v>
      </c>
      <c r="R1381" s="150" t="e">
        <f t="shared" si="236"/>
        <v>#VALUE!</v>
      </c>
      <c r="S1381">
        <v>12.69</v>
      </c>
      <c r="T1381" s="150" t="e">
        <f t="shared" si="237"/>
        <v>#VALUE!</v>
      </c>
      <c r="U1381">
        <v>12.69</v>
      </c>
      <c r="V1381" s="150" t="e">
        <f t="shared" si="238"/>
        <v>#VALUE!</v>
      </c>
      <c r="W1381">
        <v>12.69</v>
      </c>
      <c r="X1381" s="153" t="e">
        <f t="shared" si="239"/>
        <v>#VALUE!</v>
      </c>
      <c r="Y1381">
        <v>12.69</v>
      </c>
      <c r="Z1381" s="150" t="e">
        <f t="shared" si="240"/>
        <v>#VALUE!</v>
      </c>
      <c r="AA1381">
        <v>12.69</v>
      </c>
      <c r="AB1381" s="150" t="e">
        <f t="shared" si="241"/>
        <v>#VALUE!</v>
      </c>
      <c r="AC1381">
        <v>12.69</v>
      </c>
      <c r="AD1381" s="150" t="e">
        <f t="shared" si="242"/>
        <v>#VALUE!</v>
      </c>
      <c r="AE1381">
        <v>12.69</v>
      </c>
    </row>
    <row r="1382" spans="12:31" ht="15" x14ac:dyDescent="0.2">
      <c r="L1382" s="150" t="e">
        <f t="shared" si="233"/>
        <v>#VALUE!</v>
      </c>
      <c r="M1382">
        <v>12.7</v>
      </c>
      <c r="N1382" s="150" t="e">
        <f t="shared" si="234"/>
        <v>#VALUE!</v>
      </c>
      <c r="O1382">
        <v>12.7</v>
      </c>
      <c r="P1382" s="150" t="e">
        <f t="shared" si="235"/>
        <v>#VALUE!</v>
      </c>
      <c r="Q1382">
        <v>12.7</v>
      </c>
      <c r="R1382" s="150" t="e">
        <f t="shared" si="236"/>
        <v>#VALUE!</v>
      </c>
      <c r="S1382">
        <v>12.7</v>
      </c>
      <c r="T1382" s="150" t="e">
        <f t="shared" si="237"/>
        <v>#VALUE!</v>
      </c>
      <c r="U1382">
        <v>12.7</v>
      </c>
      <c r="V1382" s="150" t="e">
        <f t="shared" si="238"/>
        <v>#VALUE!</v>
      </c>
      <c r="W1382">
        <v>12.7</v>
      </c>
      <c r="X1382" s="153" t="e">
        <f t="shared" si="239"/>
        <v>#VALUE!</v>
      </c>
      <c r="Y1382">
        <v>12.7</v>
      </c>
      <c r="Z1382" s="150" t="e">
        <f t="shared" si="240"/>
        <v>#VALUE!</v>
      </c>
      <c r="AA1382">
        <v>12.7</v>
      </c>
      <c r="AB1382" s="150" t="e">
        <f t="shared" si="241"/>
        <v>#VALUE!</v>
      </c>
      <c r="AC1382">
        <v>12.7</v>
      </c>
      <c r="AD1382" s="150" t="e">
        <f t="shared" si="242"/>
        <v>#VALUE!</v>
      </c>
      <c r="AE1382">
        <v>12.7</v>
      </c>
    </row>
    <row r="1383" spans="12:31" ht="15" x14ac:dyDescent="0.2">
      <c r="L1383" s="150" t="e">
        <f t="shared" si="233"/>
        <v>#VALUE!</v>
      </c>
      <c r="M1383">
        <v>12.71</v>
      </c>
      <c r="N1383" s="150" t="e">
        <f t="shared" si="234"/>
        <v>#VALUE!</v>
      </c>
      <c r="O1383">
        <v>12.71</v>
      </c>
      <c r="P1383" s="150" t="e">
        <f t="shared" si="235"/>
        <v>#VALUE!</v>
      </c>
      <c r="Q1383">
        <v>12.71</v>
      </c>
      <c r="R1383" s="150" t="e">
        <f t="shared" si="236"/>
        <v>#VALUE!</v>
      </c>
      <c r="S1383">
        <v>12.71</v>
      </c>
      <c r="T1383" s="150" t="e">
        <f t="shared" si="237"/>
        <v>#VALUE!</v>
      </c>
      <c r="U1383">
        <v>12.71</v>
      </c>
      <c r="V1383" s="150" t="e">
        <f t="shared" si="238"/>
        <v>#VALUE!</v>
      </c>
      <c r="W1383">
        <v>12.71</v>
      </c>
      <c r="X1383" s="153" t="e">
        <f t="shared" si="239"/>
        <v>#VALUE!</v>
      </c>
      <c r="Y1383">
        <v>12.71</v>
      </c>
      <c r="Z1383" s="150" t="e">
        <f t="shared" si="240"/>
        <v>#VALUE!</v>
      </c>
      <c r="AA1383">
        <v>12.71</v>
      </c>
      <c r="AB1383" s="150" t="e">
        <f t="shared" si="241"/>
        <v>#VALUE!</v>
      </c>
      <c r="AC1383">
        <v>12.71</v>
      </c>
      <c r="AD1383" s="150" t="e">
        <f t="shared" si="242"/>
        <v>#VALUE!</v>
      </c>
      <c r="AE1383">
        <v>12.71</v>
      </c>
    </row>
    <row r="1384" spans="12:31" ht="15" x14ac:dyDescent="0.2">
      <c r="L1384" s="150" t="e">
        <f t="shared" si="233"/>
        <v>#VALUE!</v>
      </c>
      <c r="M1384">
        <v>12.72</v>
      </c>
      <c r="N1384" s="150" t="e">
        <f t="shared" si="234"/>
        <v>#VALUE!</v>
      </c>
      <c r="O1384">
        <v>12.72</v>
      </c>
      <c r="P1384" s="150" t="e">
        <f t="shared" si="235"/>
        <v>#VALUE!</v>
      </c>
      <c r="Q1384">
        <v>12.72</v>
      </c>
      <c r="R1384" s="150" t="e">
        <f t="shared" si="236"/>
        <v>#VALUE!</v>
      </c>
      <c r="S1384">
        <v>12.72</v>
      </c>
      <c r="T1384" s="150" t="e">
        <f t="shared" si="237"/>
        <v>#VALUE!</v>
      </c>
      <c r="U1384">
        <v>12.72</v>
      </c>
      <c r="V1384" s="150" t="e">
        <f t="shared" si="238"/>
        <v>#VALUE!</v>
      </c>
      <c r="W1384">
        <v>12.72</v>
      </c>
      <c r="X1384" s="153" t="e">
        <f t="shared" si="239"/>
        <v>#VALUE!</v>
      </c>
      <c r="Y1384">
        <v>12.72</v>
      </c>
      <c r="Z1384" s="150" t="e">
        <f t="shared" si="240"/>
        <v>#VALUE!</v>
      </c>
      <c r="AA1384">
        <v>12.72</v>
      </c>
      <c r="AB1384" s="150" t="e">
        <f t="shared" si="241"/>
        <v>#VALUE!</v>
      </c>
      <c r="AC1384">
        <v>12.72</v>
      </c>
      <c r="AD1384" s="150" t="e">
        <f t="shared" si="242"/>
        <v>#VALUE!</v>
      </c>
      <c r="AE1384">
        <v>12.72</v>
      </c>
    </row>
    <row r="1385" spans="12:31" ht="15" x14ac:dyDescent="0.2">
      <c r="L1385" s="150" t="e">
        <f t="shared" si="233"/>
        <v>#VALUE!</v>
      </c>
      <c r="M1385">
        <v>12.73</v>
      </c>
      <c r="N1385" s="150" t="e">
        <f t="shared" si="234"/>
        <v>#VALUE!</v>
      </c>
      <c r="O1385">
        <v>12.73</v>
      </c>
      <c r="P1385" s="150" t="e">
        <f t="shared" si="235"/>
        <v>#VALUE!</v>
      </c>
      <c r="Q1385">
        <v>12.73</v>
      </c>
      <c r="R1385" s="150" t="e">
        <f t="shared" si="236"/>
        <v>#VALUE!</v>
      </c>
      <c r="S1385">
        <v>12.73</v>
      </c>
      <c r="T1385" s="150" t="e">
        <f t="shared" si="237"/>
        <v>#VALUE!</v>
      </c>
      <c r="U1385">
        <v>12.73</v>
      </c>
      <c r="V1385" s="150" t="e">
        <f t="shared" si="238"/>
        <v>#VALUE!</v>
      </c>
      <c r="W1385">
        <v>12.73</v>
      </c>
      <c r="X1385" s="153" t="e">
        <f t="shared" si="239"/>
        <v>#VALUE!</v>
      </c>
      <c r="Y1385">
        <v>12.73</v>
      </c>
      <c r="Z1385" s="150" t="e">
        <f t="shared" si="240"/>
        <v>#VALUE!</v>
      </c>
      <c r="AA1385">
        <v>12.73</v>
      </c>
      <c r="AB1385" s="150" t="e">
        <f t="shared" si="241"/>
        <v>#VALUE!</v>
      </c>
      <c r="AC1385">
        <v>12.73</v>
      </c>
      <c r="AD1385" s="150" t="e">
        <f t="shared" si="242"/>
        <v>#VALUE!</v>
      </c>
      <c r="AE1385">
        <v>12.73</v>
      </c>
    </row>
    <row r="1386" spans="12:31" ht="15" x14ac:dyDescent="0.2">
      <c r="L1386" s="150" t="e">
        <f t="shared" si="233"/>
        <v>#VALUE!</v>
      </c>
      <c r="M1386">
        <v>12.74</v>
      </c>
      <c r="N1386" s="150" t="e">
        <f t="shared" si="234"/>
        <v>#VALUE!</v>
      </c>
      <c r="O1386">
        <v>12.74</v>
      </c>
      <c r="P1386" s="150" t="e">
        <f t="shared" si="235"/>
        <v>#VALUE!</v>
      </c>
      <c r="Q1386">
        <v>12.74</v>
      </c>
      <c r="R1386" s="150" t="e">
        <f t="shared" si="236"/>
        <v>#VALUE!</v>
      </c>
      <c r="S1386">
        <v>12.74</v>
      </c>
      <c r="T1386" s="150" t="e">
        <f t="shared" si="237"/>
        <v>#VALUE!</v>
      </c>
      <c r="U1386">
        <v>12.74</v>
      </c>
      <c r="V1386" s="150" t="e">
        <f t="shared" si="238"/>
        <v>#VALUE!</v>
      </c>
      <c r="W1386">
        <v>12.74</v>
      </c>
      <c r="X1386" s="153" t="e">
        <f t="shared" si="239"/>
        <v>#VALUE!</v>
      </c>
      <c r="Y1386">
        <v>12.74</v>
      </c>
      <c r="Z1386" s="150" t="e">
        <f t="shared" si="240"/>
        <v>#VALUE!</v>
      </c>
      <c r="AA1386">
        <v>12.74</v>
      </c>
      <c r="AB1386" s="150" t="e">
        <f t="shared" si="241"/>
        <v>#VALUE!</v>
      </c>
      <c r="AC1386">
        <v>12.74</v>
      </c>
      <c r="AD1386" s="150" t="e">
        <f t="shared" si="242"/>
        <v>#VALUE!</v>
      </c>
      <c r="AE1386">
        <v>12.74</v>
      </c>
    </row>
    <row r="1387" spans="12:31" ht="15" x14ac:dyDescent="0.2">
      <c r="L1387" s="150" t="e">
        <f t="shared" si="233"/>
        <v>#VALUE!</v>
      </c>
      <c r="M1387">
        <v>12.75</v>
      </c>
      <c r="N1387" s="150" t="e">
        <f t="shared" si="234"/>
        <v>#VALUE!</v>
      </c>
      <c r="O1387">
        <v>12.75</v>
      </c>
      <c r="P1387" s="150" t="e">
        <f t="shared" si="235"/>
        <v>#VALUE!</v>
      </c>
      <c r="Q1387">
        <v>12.75</v>
      </c>
      <c r="R1387" s="150" t="e">
        <f t="shared" si="236"/>
        <v>#VALUE!</v>
      </c>
      <c r="S1387">
        <v>12.75</v>
      </c>
      <c r="T1387" s="150" t="e">
        <f t="shared" si="237"/>
        <v>#VALUE!</v>
      </c>
      <c r="U1387">
        <v>12.75</v>
      </c>
      <c r="V1387" s="150" t="e">
        <f t="shared" si="238"/>
        <v>#VALUE!</v>
      </c>
      <c r="W1387">
        <v>12.75</v>
      </c>
      <c r="X1387" s="153" t="e">
        <f t="shared" si="239"/>
        <v>#VALUE!</v>
      </c>
      <c r="Y1387">
        <v>12.75</v>
      </c>
      <c r="Z1387" s="150" t="e">
        <f t="shared" si="240"/>
        <v>#VALUE!</v>
      </c>
      <c r="AA1387">
        <v>12.75</v>
      </c>
      <c r="AB1387" s="150" t="e">
        <f t="shared" si="241"/>
        <v>#VALUE!</v>
      </c>
      <c r="AC1387">
        <v>12.75</v>
      </c>
      <c r="AD1387" s="150" t="e">
        <f t="shared" si="242"/>
        <v>#VALUE!</v>
      </c>
      <c r="AE1387">
        <v>12.75</v>
      </c>
    </row>
    <row r="1388" spans="12:31" ht="15" x14ac:dyDescent="0.2">
      <c r="L1388" s="150" t="e">
        <f t="shared" si="233"/>
        <v>#VALUE!</v>
      </c>
      <c r="M1388">
        <v>12.76</v>
      </c>
      <c r="N1388" s="150" t="e">
        <f t="shared" si="234"/>
        <v>#VALUE!</v>
      </c>
      <c r="O1388">
        <v>12.76</v>
      </c>
      <c r="P1388" s="150" t="e">
        <f t="shared" si="235"/>
        <v>#VALUE!</v>
      </c>
      <c r="Q1388">
        <v>12.76</v>
      </c>
      <c r="R1388" s="150" t="e">
        <f t="shared" si="236"/>
        <v>#VALUE!</v>
      </c>
      <c r="S1388">
        <v>12.76</v>
      </c>
      <c r="T1388" s="150" t="e">
        <f t="shared" si="237"/>
        <v>#VALUE!</v>
      </c>
      <c r="U1388">
        <v>12.76</v>
      </c>
      <c r="V1388" s="150" t="e">
        <f t="shared" si="238"/>
        <v>#VALUE!</v>
      </c>
      <c r="W1388">
        <v>12.76</v>
      </c>
      <c r="X1388" s="153" t="e">
        <f t="shared" si="239"/>
        <v>#VALUE!</v>
      </c>
      <c r="Y1388">
        <v>12.76</v>
      </c>
      <c r="Z1388" s="150" t="e">
        <f t="shared" si="240"/>
        <v>#VALUE!</v>
      </c>
      <c r="AA1388">
        <v>12.76</v>
      </c>
      <c r="AB1388" s="150" t="e">
        <f t="shared" si="241"/>
        <v>#VALUE!</v>
      </c>
      <c r="AC1388">
        <v>12.76</v>
      </c>
      <c r="AD1388" s="150" t="e">
        <f t="shared" si="242"/>
        <v>#VALUE!</v>
      </c>
      <c r="AE1388">
        <v>12.76</v>
      </c>
    </row>
    <row r="1389" spans="12:31" ht="15" x14ac:dyDescent="0.2">
      <c r="L1389" s="150" t="e">
        <f t="shared" si="233"/>
        <v>#VALUE!</v>
      </c>
      <c r="M1389">
        <v>12.77</v>
      </c>
      <c r="N1389" s="150" t="e">
        <f t="shared" si="234"/>
        <v>#VALUE!</v>
      </c>
      <c r="O1389">
        <v>12.77</v>
      </c>
      <c r="P1389" s="150" t="e">
        <f t="shared" si="235"/>
        <v>#VALUE!</v>
      </c>
      <c r="Q1389">
        <v>12.77</v>
      </c>
      <c r="R1389" s="150" t="e">
        <f t="shared" si="236"/>
        <v>#VALUE!</v>
      </c>
      <c r="S1389">
        <v>12.77</v>
      </c>
      <c r="T1389" s="150" t="e">
        <f t="shared" si="237"/>
        <v>#VALUE!</v>
      </c>
      <c r="U1389">
        <v>12.77</v>
      </c>
      <c r="V1389" s="150" t="e">
        <f t="shared" si="238"/>
        <v>#VALUE!</v>
      </c>
      <c r="W1389">
        <v>12.77</v>
      </c>
      <c r="X1389" s="153" t="e">
        <f t="shared" si="239"/>
        <v>#VALUE!</v>
      </c>
      <c r="Y1389">
        <v>12.77</v>
      </c>
      <c r="Z1389" s="150" t="e">
        <f t="shared" si="240"/>
        <v>#VALUE!</v>
      </c>
      <c r="AA1389">
        <v>12.77</v>
      </c>
      <c r="AB1389" s="150" t="e">
        <f t="shared" si="241"/>
        <v>#VALUE!</v>
      </c>
      <c r="AC1389">
        <v>12.77</v>
      </c>
      <c r="AD1389" s="150" t="e">
        <f t="shared" si="242"/>
        <v>#VALUE!</v>
      </c>
      <c r="AE1389">
        <v>12.77</v>
      </c>
    </row>
    <row r="1390" spans="12:31" ht="15" x14ac:dyDescent="0.2">
      <c r="L1390" s="150" t="e">
        <f t="shared" si="233"/>
        <v>#VALUE!</v>
      </c>
      <c r="M1390">
        <v>12.78</v>
      </c>
      <c r="N1390" s="150" t="e">
        <f t="shared" si="234"/>
        <v>#VALUE!</v>
      </c>
      <c r="O1390">
        <v>12.78</v>
      </c>
      <c r="P1390" s="150" t="e">
        <f t="shared" si="235"/>
        <v>#VALUE!</v>
      </c>
      <c r="Q1390">
        <v>12.78</v>
      </c>
      <c r="R1390" s="150" t="e">
        <f t="shared" si="236"/>
        <v>#VALUE!</v>
      </c>
      <c r="S1390">
        <v>12.78</v>
      </c>
      <c r="T1390" s="150" t="e">
        <f t="shared" si="237"/>
        <v>#VALUE!</v>
      </c>
      <c r="U1390">
        <v>12.78</v>
      </c>
      <c r="V1390" s="150" t="e">
        <f t="shared" si="238"/>
        <v>#VALUE!</v>
      </c>
      <c r="W1390">
        <v>12.78</v>
      </c>
      <c r="X1390" s="153" t="e">
        <f t="shared" si="239"/>
        <v>#VALUE!</v>
      </c>
      <c r="Y1390">
        <v>12.78</v>
      </c>
      <c r="Z1390" s="150" t="e">
        <f t="shared" si="240"/>
        <v>#VALUE!</v>
      </c>
      <c r="AA1390">
        <v>12.78</v>
      </c>
      <c r="AB1390" s="150" t="e">
        <f t="shared" si="241"/>
        <v>#VALUE!</v>
      </c>
      <c r="AC1390">
        <v>12.78</v>
      </c>
      <c r="AD1390" s="150" t="e">
        <f t="shared" si="242"/>
        <v>#VALUE!</v>
      </c>
      <c r="AE1390">
        <v>12.78</v>
      </c>
    </row>
    <row r="1391" spans="12:31" ht="15" x14ac:dyDescent="0.2">
      <c r="L1391" s="150" t="e">
        <f t="shared" si="233"/>
        <v>#VALUE!</v>
      </c>
      <c r="M1391">
        <v>12.79</v>
      </c>
      <c r="N1391" s="150" t="e">
        <f t="shared" si="234"/>
        <v>#VALUE!</v>
      </c>
      <c r="O1391">
        <v>12.79</v>
      </c>
      <c r="P1391" s="150" t="e">
        <f t="shared" si="235"/>
        <v>#VALUE!</v>
      </c>
      <c r="Q1391">
        <v>12.79</v>
      </c>
      <c r="R1391" s="150" t="e">
        <f t="shared" si="236"/>
        <v>#VALUE!</v>
      </c>
      <c r="S1391">
        <v>12.79</v>
      </c>
      <c r="T1391" s="150" t="e">
        <f t="shared" si="237"/>
        <v>#VALUE!</v>
      </c>
      <c r="U1391">
        <v>12.79</v>
      </c>
      <c r="V1391" s="150" t="e">
        <f t="shared" si="238"/>
        <v>#VALUE!</v>
      </c>
      <c r="W1391">
        <v>12.79</v>
      </c>
      <c r="X1391" s="153" t="e">
        <f t="shared" si="239"/>
        <v>#VALUE!</v>
      </c>
      <c r="Y1391">
        <v>12.79</v>
      </c>
      <c r="Z1391" s="150" t="e">
        <f t="shared" si="240"/>
        <v>#VALUE!</v>
      </c>
      <c r="AA1391">
        <v>12.79</v>
      </c>
      <c r="AB1391" s="150" t="e">
        <f t="shared" si="241"/>
        <v>#VALUE!</v>
      </c>
      <c r="AC1391">
        <v>12.79</v>
      </c>
      <c r="AD1391" s="150" t="e">
        <f t="shared" si="242"/>
        <v>#VALUE!</v>
      </c>
      <c r="AE1391">
        <v>12.79</v>
      </c>
    </row>
    <row r="1392" spans="12:31" ht="15" x14ac:dyDescent="0.2">
      <c r="L1392" s="150" t="e">
        <f t="shared" si="233"/>
        <v>#VALUE!</v>
      </c>
      <c r="M1392">
        <v>12.8</v>
      </c>
      <c r="N1392" s="150" t="e">
        <f t="shared" si="234"/>
        <v>#VALUE!</v>
      </c>
      <c r="O1392">
        <v>12.8</v>
      </c>
      <c r="P1392" s="150" t="e">
        <f t="shared" si="235"/>
        <v>#VALUE!</v>
      </c>
      <c r="Q1392">
        <v>12.8</v>
      </c>
      <c r="R1392" s="150" t="e">
        <f t="shared" si="236"/>
        <v>#VALUE!</v>
      </c>
      <c r="S1392">
        <v>12.8</v>
      </c>
      <c r="T1392" s="150" t="e">
        <f t="shared" si="237"/>
        <v>#VALUE!</v>
      </c>
      <c r="U1392">
        <v>12.8</v>
      </c>
      <c r="V1392" s="150" t="e">
        <f t="shared" si="238"/>
        <v>#VALUE!</v>
      </c>
      <c r="W1392">
        <v>12.8</v>
      </c>
      <c r="X1392" s="153" t="e">
        <f t="shared" si="239"/>
        <v>#VALUE!</v>
      </c>
      <c r="Y1392">
        <v>12.8</v>
      </c>
      <c r="Z1392" s="150" t="e">
        <f t="shared" si="240"/>
        <v>#VALUE!</v>
      </c>
      <c r="AA1392">
        <v>12.8</v>
      </c>
      <c r="AB1392" s="150" t="e">
        <f t="shared" si="241"/>
        <v>#VALUE!</v>
      </c>
      <c r="AC1392">
        <v>12.8</v>
      </c>
      <c r="AD1392" s="150" t="e">
        <f t="shared" si="242"/>
        <v>#VALUE!</v>
      </c>
      <c r="AE1392">
        <v>12.8</v>
      </c>
    </row>
    <row r="1393" spans="12:31" ht="15" x14ac:dyDescent="0.2">
      <c r="L1393" s="150" t="e">
        <f t="shared" ref="L1393:L1456" si="243">((1.486/$D$33)*((((PI()*($D$46/12)^2)/4)-((($D$46/12)/2)^2*((2*ACOS(((($D$46/12)/2)-(($D$46/12)-(M1393/12)))/(($D$46/12)/2)))-SIN(2*ACOS(((($D$46/12)/2)-(($D$46/12)-(M1393/12)))/(($D$46/12)/2))))/2))/((PI()*($D$46/12))-((2*ACOS(((($D$46/12)/2)-(($D$46/12)-(M1393/12)))/(($D$46/12)/2)))*(($D$46/12)/2))))^(2/3)*$H$17^0.5)*(((PI()*($D$46/12)^2)/4)-((($D$46/12)/2)^2*((2*ACOS(((($D$46/12)/2)-(($D$46/12)-(M1393/12)))/(($D$46/12)/2)))-SIN(2*ACOS(((($D$46/12)/2)-(($D$46/12)-(M1393/12)))/(($D$46/12)/2))))/2))</f>
        <v>#VALUE!</v>
      </c>
      <c r="M1393">
        <v>12.81</v>
      </c>
      <c r="N1393" s="150" t="e">
        <f t="shared" ref="N1393:N1456" si="244">((1.486/$D$34)*((((PI()*($D$47/12)^2)/4)-((($D$47/12)/2)^2*((2*ACOS(((($D$47/12)/2)-(($D$47/12)-(O1393/12)))/(($D$47/12)/2)))-SIN(2*ACOS(((($D$47/12)/2)-(($D$47/12)-(O1393/12)))/(($D$47/12)/2))))/2))/((PI()*($D$47/12))-((2*ACOS(((($D$47/12)/2)-(($D$47/12)-(O1393/12)))/(($D$47/12)/2)))*(($D$47/12)/2))))^(2/3)*$H$18^0.5)*(((PI()*($D$47/12)^2)/4)-((($D$47/12)/2)^2*((2*ACOS(((($D$47/12)/2)-(($D$47/12)-(O1393/12)))/(($D$47/12)/2)))-SIN(2*ACOS(((($D$47/12)/2)-(($D$47/12)-(O1393/12)))/(($D$47/12)/2))))/2))</f>
        <v>#VALUE!</v>
      </c>
      <c r="O1393">
        <v>12.81</v>
      </c>
      <c r="P1393" s="150" t="e">
        <f t="shared" ref="P1393:P1456" si="245">((1.486/$D$35)*((((PI()*($D$48/12)^2)/4)-((($D$48/12)/2)^2*((2*ACOS(((($D$48/12)/2)-(($D$48/12)-(Q1393/12)))/(($D$48/12)/2)))-SIN(2*ACOS(((($D$48/12)/2)-(($D$48/12)-(Q1393/12)))/(($D$48/12)/2))))/2))/((PI()*($D$48/12))-((2*ACOS(((($D$48/12)/2)-(($D$48/12)-(Q1393/12)))/(($D$48/12)/2)))*(($D$48/12)/2))))^(2/3)*$H$19^0.5)*(((PI()*($D$48/12)^2)/4)-((($D$48/12)/2)^2*((2*ACOS(((($D$48/12)/2)-(($D$48/12)-(Q1393/12)))/(($D$48/12)/2)))-SIN(2*ACOS(((($D$48/12)/2)-(($D$48/12)-(Q1393/12)))/(($D$48/12)/2))))/2))</f>
        <v>#VALUE!</v>
      </c>
      <c r="Q1393">
        <v>12.81</v>
      </c>
      <c r="R1393" s="150" t="e">
        <f t="shared" ref="R1393:R1456" si="246">((1.486/$D$36)*((((PI()*($D$49/12)^2)/4)-((($D$49/12)/2)^2*((2*ACOS(((($D$49/12)/2)-(($D$49/12)-(S1393/12)))/(($D$49/12)/2)))-SIN(2*ACOS(((($D$49/12)/2)-(($D$49/12)-(S1393/12)))/(($D$49/12)/2))))/2))/((PI()*($D$49/12))-((2*ACOS(((($D$49/12)/2)-(($D$49/12)-(S1393/12)))/(($D$49/12)/2)))*(($D$49/12)/2))))^(2/3)*$H$20^0.5)*(((PI()*($D$49/12)^2)/4)-((($D$49/12)/2)^2*((2*ACOS(((($D$49/12)/2)-(($D$49/12)-(S1393/12)))/(($D$49/12)/2)))-SIN(2*ACOS(((($D$49/12)/2)-(($D$49/12)-(S1393/12)))/(($D$49/12)/2))))/2))</f>
        <v>#VALUE!</v>
      </c>
      <c r="S1393">
        <v>12.81</v>
      </c>
      <c r="T1393" s="150" t="e">
        <f t="shared" ref="T1393:T1456" si="247">((1.486/$D$37)*((((PI()*($D$50/12)^2)/4)-((($D$50/12)/2)^2*((2*ACOS(((($D$50/12)/2)-(($D$50/12)-(U1393/12)))/(($D$50/12)/2)))-SIN(2*ACOS(((($D$50/12)/2)-(($D$50/12)-(U1393/12)))/(($D$50/12)/2))))/2))/((PI()*($D$50/12))-((2*ACOS(((($D$50/12)/2)-(($D$50/12)-(U1393/12)))/(($D$50/12)/2)))*(($D$50/12)/2))))^(2/3)*$H$21^0.5)*(((PI()*($D$50/12)^2)/4)-((($D$50/12)/2)^2*((2*ACOS(((($D$50/12)/2)-(($D$50/12)-(U1393/12)))/(($D$50/12)/2)))-SIN(2*ACOS(((($D$50/12)/2)-(($D$50/12)-(U1393/12)))/(($D$50/12)/2))))/2))</f>
        <v>#VALUE!</v>
      </c>
      <c r="U1393">
        <v>12.81</v>
      </c>
      <c r="V1393" s="150" t="e">
        <f t="shared" ref="V1393:V1456" si="248">((1.486/$D$38)*((((PI()*($D$51/12)^2)/4)-((($D$51/12)/2)^2*((2*ACOS(((($D$51/12)/2)-(($D$51/12)-(W1393/12)))/(($D$51/12)/2)))-SIN(2*ACOS(((($D$51/12)/2)-(($D$51/12)-(W1393/12)))/(($D$51/12)/2))))/2))/((PI()*($D$51/12))-((2*ACOS(((($D$51/12)/2)-(($D$51/12)-(W1393/12)))/(($D$51/12)/2)))*(($D$51/12)/2))))^(2/3)*$H$22^0.5)*(((PI()*($D$51/12)^2)/4)-((($D$51/12)/2)^2*((2*ACOS(((($D$51/12)/2)-(($D$51/12)-(W1393/12)))/(($D$51/12)/2)))-SIN(2*ACOS(((($D$51/12)/2)-(($D$51/12)-(W1393/12)))/(($D$51/12)/2))))/2))</f>
        <v>#VALUE!</v>
      </c>
      <c r="W1393">
        <v>12.81</v>
      </c>
      <c r="X1393" s="153" t="e">
        <f t="shared" ref="X1393:X1456" si="249">((1.486/$D$39)*((((PI()*($D$52/12)^2)/4)-((($D$52/12)/2)^2*((2*ACOS(((($D$52/12)/2)-(($D$52/12)-(Y1393/12)))/(($D$52/12)/2)))-SIN(2*ACOS(((($D$52/12)/2)-(($D$52/12)-(Y1393/12)))/(($D$52/12)/2))))/2))/((PI()*($D$52/12))-((2*ACOS(((($D$52/12)/2)-(($D$52/12)-(Y1393/12)))/(($D$52/12)/2)))*(($D$52/12)/2))))^(2/3)*$H$23^0.5)*(((PI()*($D$52/12)^2)/4)-((($D$52/12)/2)^2*((2*ACOS(((($D$52/12)/2)-(($D$52/12)-(Y1393/12)))/(($D$52/12)/2)))-SIN(2*ACOS(((($D$52/12)/2)-(($D$52/12)-(Y1393/12)))/(($D$52/12)/2))))/2))</f>
        <v>#VALUE!</v>
      </c>
      <c r="Y1393">
        <v>12.81</v>
      </c>
      <c r="Z1393" s="150" t="e">
        <f t="shared" ref="Z1393:Z1456" si="250">((1.486/$D$40)*((((PI()*($D$53/12)^2)/4)-((($D$53/12)/2)^2*((2*ACOS(((($D$53/12)/2)-(($D$53/12)-(AA1393/12)))/(($D$53/12)/2)))-SIN(2*ACOS(((($D$53/12)/2)-(($D$53/12)-(AA1393/12)))/(($D$53/12)/2))))/2))/((PI()*($D$53/12))-((2*ACOS(((($D$53/12)/2)-(($D$53/12)-(AA1393/12)))/(($D$53/12)/2)))*(($D$53/12)/2))))^(2/3)*$H$24^0.5)*(((PI()*($D$53/12)^2)/4)-((($D$53/12)/2)^2*((2*ACOS(((($D$53/12)/2)-(($D$53/12)-(AA1393/12)))/(($D$53/12)/2)))-SIN(2*ACOS(((($D$53/12)/2)-(($D$53/12)-(AA1393/12)))/(($D$53/12)/2))))/2))</f>
        <v>#VALUE!</v>
      </c>
      <c r="AA1393">
        <v>12.81</v>
      </c>
      <c r="AB1393" s="150" t="e">
        <f t="shared" ref="AB1393:AB1456" si="251">((1.486/$D$41)*((((PI()*($D$54/12)^2)/4)-((($D$54/12)/2)^2*((2*ACOS(((($D$54/12)/2)-(($D$54/12)-(AC1393/12)))/(($D$54/12)/2)))-SIN(2*ACOS(((($D$54/12)/2)-(($D$54/12)-(AC1393/12)))/(($D$54/12)/2))))/2))/((PI()*($D$54/12))-((2*ACOS(((($D$54/12)/2)-(($D$54/12)-(AC1393/12)))/(($D$54/12)/2)))*(($D$54/12)/2))))^(2/3)*$H$25^0.5)*(((PI()*($D$54/12)^2)/4)-((($D$54/12)/2)^2*((2*ACOS(((($D$54/12)/2)-(($D$54/12)-(AC1393/12)))/(($D$54/12)/2)))-SIN(2*ACOS(((($D$54/12)/2)-(($D$54/12)-(AC1393/12)))/(($D$54/12)/2))))/2))</f>
        <v>#VALUE!</v>
      </c>
      <c r="AC1393">
        <v>12.81</v>
      </c>
      <c r="AD1393" s="150" t="e">
        <f t="shared" ref="AD1393:AD1456" si="252">((1.486/$D$42)*((((PI()*($D$55/12)^2)/4)-((($D$55/12)/2)^2*((2*ACOS(((($D$55/12)/2)-(($D$55/12)-(AE1393/12)))/(($D$55/12)/2)))-SIN(2*ACOS(((($D$55/12)/2)-(($D$55/12)-(AE1393/12)))/(($D$55/12)/2))))/2))/((PI()*($D$55/12))-((2*ACOS(((($D$55/12)/2)-(($D$55/12)-(AE1393/12)))/(($D$55/12)/2)))*(($D$55/12)/2))))^(2/3)*$H$26^0.5)*(((PI()*($D$55/12)^2)/4)-((($D$55/12)/2)^2*((2*ACOS(((($D$55/12)/2)-(($D$55/12)-(AE1393/12)))/(($D$55/12)/2)))-SIN(2*ACOS(((($D$55/12)/2)-(($D$55/12)-(AE1393/12)))/(($D$55/12)/2))))/2))</f>
        <v>#VALUE!</v>
      </c>
      <c r="AE1393">
        <v>12.81</v>
      </c>
    </row>
    <row r="1394" spans="12:31" ht="15" x14ac:dyDescent="0.2">
      <c r="L1394" s="150" t="e">
        <f t="shared" si="243"/>
        <v>#VALUE!</v>
      </c>
      <c r="M1394">
        <v>12.82</v>
      </c>
      <c r="N1394" s="150" t="e">
        <f t="shared" si="244"/>
        <v>#VALUE!</v>
      </c>
      <c r="O1394">
        <v>12.82</v>
      </c>
      <c r="P1394" s="150" t="e">
        <f t="shared" si="245"/>
        <v>#VALUE!</v>
      </c>
      <c r="Q1394">
        <v>12.82</v>
      </c>
      <c r="R1394" s="150" t="e">
        <f t="shared" si="246"/>
        <v>#VALUE!</v>
      </c>
      <c r="S1394">
        <v>12.82</v>
      </c>
      <c r="T1394" s="150" t="e">
        <f t="shared" si="247"/>
        <v>#VALUE!</v>
      </c>
      <c r="U1394">
        <v>12.82</v>
      </c>
      <c r="V1394" s="150" t="e">
        <f t="shared" si="248"/>
        <v>#VALUE!</v>
      </c>
      <c r="W1394">
        <v>12.82</v>
      </c>
      <c r="X1394" s="153" t="e">
        <f t="shared" si="249"/>
        <v>#VALUE!</v>
      </c>
      <c r="Y1394">
        <v>12.82</v>
      </c>
      <c r="Z1394" s="150" t="e">
        <f t="shared" si="250"/>
        <v>#VALUE!</v>
      </c>
      <c r="AA1394">
        <v>12.82</v>
      </c>
      <c r="AB1394" s="150" t="e">
        <f t="shared" si="251"/>
        <v>#VALUE!</v>
      </c>
      <c r="AC1394">
        <v>12.82</v>
      </c>
      <c r="AD1394" s="150" t="e">
        <f t="shared" si="252"/>
        <v>#VALUE!</v>
      </c>
      <c r="AE1394">
        <v>12.82</v>
      </c>
    </row>
    <row r="1395" spans="12:31" ht="15" x14ac:dyDescent="0.2">
      <c r="L1395" s="150" t="e">
        <f t="shared" si="243"/>
        <v>#VALUE!</v>
      </c>
      <c r="M1395">
        <v>12.83</v>
      </c>
      <c r="N1395" s="150" t="e">
        <f t="shared" si="244"/>
        <v>#VALUE!</v>
      </c>
      <c r="O1395">
        <v>12.83</v>
      </c>
      <c r="P1395" s="150" t="e">
        <f t="shared" si="245"/>
        <v>#VALUE!</v>
      </c>
      <c r="Q1395">
        <v>12.83</v>
      </c>
      <c r="R1395" s="150" t="e">
        <f t="shared" si="246"/>
        <v>#VALUE!</v>
      </c>
      <c r="S1395">
        <v>12.83</v>
      </c>
      <c r="T1395" s="150" t="e">
        <f t="shared" si="247"/>
        <v>#VALUE!</v>
      </c>
      <c r="U1395">
        <v>12.83</v>
      </c>
      <c r="V1395" s="150" t="e">
        <f t="shared" si="248"/>
        <v>#VALUE!</v>
      </c>
      <c r="W1395">
        <v>12.83</v>
      </c>
      <c r="X1395" s="153" t="e">
        <f t="shared" si="249"/>
        <v>#VALUE!</v>
      </c>
      <c r="Y1395">
        <v>12.83</v>
      </c>
      <c r="Z1395" s="150" t="e">
        <f t="shared" si="250"/>
        <v>#VALUE!</v>
      </c>
      <c r="AA1395">
        <v>12.83</v>
      </c>
      <c r="AB1395" s="150" t="e">
        <f t="shared" si="251"/>
        <v>#VALUE!</v>
      </c>
      <c r="AC1395">
        <v>12.83</v>
      </c>
      <c r="AD1395" s="150" t="e">
        <f t="shared" si="252"/>
        <v>#VALUE!</v>
      </c>
      <c r="AE1395">
        <v>12.83</v>
      </c>
    </row>
    <row r="1396" spans="12:31" ht="15" x14ac:dyDescent="0.2">
      <c r="L1396" s="150" t="e">
        <f t="shared" si="243"/>
        <v>#VALUE!</v>
      </c>
      <c r="M1396">
        <v>12.84</v>
      </c>
      <c r="N1396" s="150" t="e">
        <f t="shared" si="244"/>
        <v>#VALUE!</v>
      </c>
      <c r="O1396">
        <v>12.84</v>
      </c>
      <c r="P1396" s="150" t="e">
        <f t="shared" si="245"/>
        <v>#VALUE!</v>
      </c>
      <c r="Q1396">
        <v>12.84</v>
      </c>
      <c r="R1396" s="150" t="e">
        <f t="shared" si="246"/>
        <v>#VALUE!</v>
      </c>
      <c r="S1396">
        <v>12.84</v>
      </c>
      <c r="T1396" s="150" t="e">
        <f t="shared" si="247"/>
        <v>#VALUE!</v>
      </c>
      <c r="U1396">
        <v>12.84</v>
      </c>
      <c r="V1396" s="150" t="e">
        <f t="shared" si="248"/>
        <v>#VALUE!</v>
      </c>
      <c r="W1396">
        <v>12.84</v>
      </c>
      <c r="X1396" s="153" t="e">
        <f t="shared" si="249"/>
        <v>#VALUE!</v>
      </c>
      <c r="Y1396">
        <v>12.84</v>
      </c>
      <c r="Z1396" s="150" t="e">
        <f t="shared" si="250"/>
        <v>#VALUE!</v>
      </c>
      <c r="AA1396">
        <v>12.84</v>
      </c>
      <c r="AB1396" s="150" t="e">
        <f t="shared" si="251"/>
        <v>#VALUE!</v>
      </c>
      <c r="AC1396">
        <v>12.84</v>
      </c>
      <c r="AD1396" s="150" t="e">
        <f t="shared" si="252"/>
        <v>#VALUE!</v>
      </c>
      <c r="AE1396">
        <v>12.84</v>
      </c>
    </row>
    <row r="1397" spans="12:31" ht="15" x14ac:dyDescent="0.2">
      <c r="L1397" s="150" t="e">
        <f t="shared" si="243"/>
        <v>#VALUE!</v>
      </c>
      <c r="M1397">
        <v>12.85</v>
      </c>
      <c r="N1397" s="150" t="e">
        <f t="shared" si="244"/>
        <v>#VALUE!</v>
      </c>
      <c r="O1397">
        <v>12.85</v>
      </c>
      <c r="P1397" s="150" t="e">
        <f t="shared" si="245"/>
        <v>#VALUE!</v>
      </c>
      <c r="Q1397">
        <v>12.85</v>
      </c>
      <c r="R1397" s="150" t="e">
        <f t="shared" si="246"/>
        <v>#VALUE!</v>
      </c>
      <c r="S1397">
        <v>12.85</v>
      </c>
      <c r="T1397" s="150" t="e">
        <f t="shared" si="247"/>
        <v>#VALUE!</v>
      </c>
      <c r="U1397">
        <v>12.85</v>
      </c>
      <c r="V1397" s="150" t="e">
        <f t="shared" si="248"/>
        <v>#VALUE!</v>
      </c>
      <c r="W1397">
        <v>12.85</v>
      </c>
      <c r="X1397" s="153" t="e">
        <f t="shared" si="249"/>
        <v>#VALUE!</v>
      </c>
      <c r="Y1397">
        <v>12.85</v>
      </c>
      <c r="Z1397" s="150" t="e">
        <f t="shared" si="250"/>
        <v>#VALUE!</v>
      </c>
      <c r="AA1397">
        <v>12.85</v>
      </c>
      <c r="AB1397" s="150" t="e">
        <f t="shared" si="251"/>
        <v>#VALUE!</v>
      </c>
      <c r="AC1397">
        <v>12.85</v>
      </c>
      <c r="AD1397" s="150" t="e">
        <f t="shared" si="252"/>
        <v>#VALUE!</v>
      </c>
      <c r="AE1397">
        <v>12.85</v>
      </c>
    </row>
    <row r="1398" spans="12:31" ht="15" x14ac:dyDescent="0.2">
      <c r="L1398" s="150" t="e">
        <f t="shared" si="243"/>
        <v>#VALUE!</v>
      </c>
      <c r="M1398">
        <v>12.86</v>
      </c>
      <c r="N1398" s="150" t="e">
        <f t="shared" si="244"/>
        <v>#VALUE!</v>
      </c>
      <c r="O1398">
        <v>12.86</v>
      </c>
      <c r="P1398" s="150" t="e">
        <f t="shared" si="245"/>
        <v>#VALUE!</v>
      </c>
      <c r="Q1398">
        <v>12.86</v>
      </c>
      <c r="R1398" s="150" t="e">
        <f t="shared" si="246"/>
        <v>#VALUE!</v>
      </c>
      <c r="S1398">
        <v>12.86</v>
      </c>
      <c r="T1398" s="150" t="e">
        <f t="shared" si="247"/>
        <v>#VALUE!</v>
      </c>
      <c r="U1398">
        <v>12.86</v>
      </c>
      <c r="V1398" s="150" t="e">
        <f t="shared" si="248"/>
        <v>#VALUE!</v>
      </c>
      <c r="W1398">
        <v>12.86</v>
      </c>
      <c r="X1398" s="153" t="e">
        <f t="shared" si="249"/>
        <v>#VALUE!</v>
      </c>
      <c r="Y1398">
        <v>12.86</v>
      </c>
      <c r="Z1398" s="150" t="e">
        <f t="shared" si="250"/>
        <v>#VALUE!</v>
      </c>
      <c r="AA1398">
        <v>12.86</v>
      </c>
      <c r="AB1398" s="150" t="e">
        <f t="shared" si="251"/>
        <v>#VALUE!</v>
      </c>
      <c r="AC1398">
        <v>12.86</v>
      </c>
      <c r="AD1398" s="150" t="e">
        <f t="shared" si="252"/>
        <v>#VALUE!</v>
      </c>
      <c r="AE1398">
        <v>12.86</v>
      </c>
    </row>
    <row r="1399" spans="12:31" ht="15" x14ac:dyDescent="0.2">
      <c r="L1399" s="150" t="e">
        <f t="shared" si="243"/>
        <v>#VALUE!</v>
      </c>
      <c r="M1399">
        <v>12.87</v>
      </c>
      <c r="N1399" s="150" t="e">
        <f t="shared" si="244"/>
        <v>#VALUE!</v>
      </c>
      <c r="O1399">
        <v>12.87</v>
      </c>
      <c r="P1399" s="150" t="e">
        <f t="shared" si="245"/>
        <v>#VALUE!</v>
      </c>
      <c r="Q1399">
        <v>12.87</v>
      </c>
      <c r="R1399" s="150" t="e">
        <f t="shared" si="246"/>
        <v>#VALUE!</v>
      </c>
      <c r="S1399">
        <v>12.87</v>
      </c>
      <c r="T1399" s="150" t="e">
        <f t="shared" si="247"/>
        <v>#VALUE!</v>
      </c>
      <c r="U1399">
        <v>12.87</v>
      </c>
      <c r="V1399" s="150" t="e">
        <f t="shared" si="248"/>
        <v>#VALUE!</v>
      </c>
      <c r="W1399">
        <v>12.87</v>
      </c>
      <c r="X1399" s="153" t="e">
        <f t="shared" si="249"/>
        <v>#VALUE!</v>
      </c>
      <c r="Y1399">
        <v>12.87</v>
      </c>
      <c r="Z1399" s="150" t="e">
        <f t="shared" si="250"/>
        <v>#VALUE!</v>
      </c>
      <c r="AA1399">
        <v>12.87</v>
      </c>
      <c r="AB1399" s="150" t="e">
        <f t="shared" si="251"/>
        <v>#VALUE!</v>
      </c>
      <c r="AC1399">
        <v>12.87</v>
      </c>
      <c r="AD1399" s="150" t="e">
        <f t="shared" si="252"/>
        <v>#VALUE!</v>
      </c>
      <c r="AE1399">
        <v>12.87</v>
      </c>
    </row>
    <row r="1400" spans="12:31" ht="15" x14ac:dyDescent="0.2">
      <c r="L1400" s="150" t="e">
        <f t="shared" si="243"/>
        <v>#VALUE!</v>
      </c>
      <c r="M1400">
        <v>12.88</v>
      </c>
      <c r="N1400" s="150" t="e">
        <f t="shared" si="244"/>
        <v>#VALUE!</v>
      </c>
      <c r="O1400">
        <v>12.88</v>
      </c>
      <c r="P1400" s="150" t="e">
        <f t="shared" si="245"/>
        <v>#VALUE!</v>
      </c>
      <c r="Q1400">
        <v>12.88</v>
      </c>
      <c r="R1400" s="150" t="e">
        <f t="shared" si="246"/>
        <v>#VALUE!</v>
      </c>
      <c r="S1400">
        <v>12.88</v>
      </c>
      <c r="T1400" s="150" t="e">
        <f t="shared" si="247"/>
        <v>#VALUE!</v>
      </c>
      <c r="U1400">
        <v>12.88</v>
      </c>
      <c r="V1400" s="150" t="e">
        <f t="shared" si="248"/>
        <v>#VALUE!</v>
      </c>
      <c r="W1400">
        <v>12.88</v>
      </c>
      <c r="X1400" s="153" t="e">
        <f t="shared" si="249"/>
        <v>#VALUE!</v>
      </c>
      <c r="Y1400">
        <v>12.88</v>
      </c>
      <c r="Z1400" s="150" t="e">
        <f t="shared" si="250"/>
        <v>#VALUE!</v>
      </c>
      <c r="AA1400">
        <v>12.88</v>
      </c>
      <c r="AB1400" s="150" t="e">
        <f t="shared" si="251"/>
        <v>#VALUE!</v>
      </c>
      <c r="AC1400">
        <v>12.88</v>
      </c>
      <c r="AD1400" s="150" t="e">
        <f t="shared" si="252"/>
        <v>#VALUE!</v>
      </c>
      <c r="AE1400">
        <v>12.88</v>
      </c>
    </row>
    <row r="1401" spans="12:31" ht="15" x14ac:dyDescent="0.2">
      <c r="L1401" s="150" t="e">
        <f t="shared" si="243"/>
        <v>#VALUE!</v>
      </c>
      <c r="M1401">
        <v>12.89</v>
      </c>
      <c r="N1401" s="150" t="e">
        <f t="shared" si="244"/>
        <v>#VALUE!</v>
      </c>
      <c r="O1401">
        <v>12.89</v>
      </c>
      <c r="P1401" s="150" t="e">
        <f t="shared" si="245"/>
        <v>#VALUE!</v>
      </c>
      <c r="Q1401">
        <v>12.89</v>
      </c>
      <c r="R1401" s="150" t="e">
        <f t="shared" si="246"/>
        <v>#VALUE!</v>
      </c>
      <c r="S1401">
        <v>12.89</v>
      </c>
      <c r="T1401" s="150" t="e">
        <f t="shared" si="247"/>
        <v>#VALUE!</v>
      </c>
      <c r="U1401">
        <v>12.89</v>
      </c>
      <c r="V1401" s="150" t="e">
        <f t="shared" si="248"/>
        <v>#VALUE!</v>
      </c>
      <c r="W1401">
        <v>12.89</v>
      </c>
      <c r="X1401" s="153" t="e">
        <f t="shared" si="249"/>
        <v>#VALUE!</v>
      </c>
      <c r="Y1401">
        <v>12.89</v>
      </c>
      <c r="Z1401" s="150" t="e">
        <f t="shared" si="250"/>
        <v>#VALUE!</v>
      </c>
      <c r="AA1401">
        <v>12.89</v>
      </c>
      <c r="AB1401" s="150" t="e">
        <f t="shared" si="251"/>
        <v>#VALUE!</v>
      </c>
      <c r="AC1401">
        <v>12.89</v>
      </c>
      <c r="AD1401" s="150" t="e">
        <f t="shared" si="252"/>
        <v>#VALUE!</v>
      </c>
      <c r="AE1401">
        <v>12.89</v>
      </c>
    </row>
    <row r="1402" spans="12:31" ht="15" x14ac:dyDescent="0.2">
      <c r="L1402" s="150" t="e">
        <f t="shared" si="243"/>
        <v>#VALUE!</v>
      </c>
      <c r="M1402">
        <v>12.9</v>
      </c>
      <c r="N1402" s="150" t="e">
        <f t="shared" si="244"/>
        <v>#VALUE!</v>
      </c>
      <c r="O1402">
        <v>12.9</v>
      </c>
      <c r="P1402" s="150" t="e">
        <f t="shared" si="245"/>
        <v>#VALUE!</v>
      </c>
      <c r="Q1402">
        <v>12.9</v>
      </c>
      <c r="R1402" s="150" t="e">
        <f t="shared" si="246"/>
        <v>#VALUE!</v>
      </c>
      <c r="S1402">
        <v>12.9</v>
      </c>
      <c r="T1402" s="150" t="e">
        <f t="shared" si="247"/>
        <v>#VALUE!</v>
      </c>
      <c r="U1402">
        <v>12.9</v>
      </c>
      <c r="V1402" s="150" t="e">
        <f t="shared" si="248"/>
        <v>#VALUE!</v>
      </c>
      <c r="W1402">
        <v>12.9</v>
      </c>
      <c r="X1402" s="153" t="e">
        <f t="shared" si="249"/>
        <v>#VALUE!</v>
      </c>
      <c r="Y1402">
        <v>12.9</v>
      </c>
      <c r="Z1402" s="150" t="e">
        <f t="shared" si="250"/>
        <v>#VALUE!</v>
      </c>
      <c r="AA1402">
        <v>12.9</v>
      </c>
      <c r="AB1402" s="150" t="e">
        <f t="shared" si="251"/>
        <v>#VALUE!</v>
      </c>
      <c r="AC1402">
        <v>12.9</v>
      </c>
      <c r="AD1402" s="150" t="e">
        <f t="shared" si="252"/>
        <v>#VALUE!</v>
      </c>
      <c r="AE1402">
        <v>12.9</v>
      </c>
    </row>
    <row r="1403" spans="12:31" ht="15" x14ac:dyDescent="0.2">
      <c r="L1403" s="150" t="e">
        <f t="shared" si="243"/>
        <v>#VALUE!</v>
      </c>
      <c r="M1403">
        <v>12.91</v>
      </c>
      <c r="N1403" s="150" t="e">
        <f t="shared" si="244"/>
        <v>#VALUE!</v>
      </c>
      <c r="O1403">
        <v>12.91</v>
      </c>
      <c r="P1403" s="150" t="e">
        <f t="shared" si="245"/>
        <v>#VALUE!</v>
      </c>
      <c r="Q1403">
        <v>12.91</v>
      </c>
      <c r="R1403" s="150" t="e">
        <f t="shared" si="246"/>
        <v>#VALUE!</v>
      </c>
      <c r="S1403">
        <v>12.91</v>
      </c>
      <c r="T1403" s="150" t="e">
        <f t="shared" si="247"/>
        <v>#VALUE!</v>
      </c>
      <c r="U1403">
        <v>12.91</v>
      </c>
      <c r="V1403" s="150" t="e">
        <f t="shared" si="248"/>
        <v>#VALUE!</v>
      </c>
      <c r="W1403">
        <v>12.91</v>
      </c>
      <c r="X1403" s="153" t="e">
        <f t="shared" si="249"/>
        <v>#VALUE!</v>
      </c>
      <c r="Y1403">
        <v>12.91</v>
      </c>
      <c r="Z1403" s="150" t="e">
        <f t="shared" si="250"/>
        <v>#VALUE!</v>
      </c>
      <c r="AA1403">
        <v>12.91</v>
      </c>
      <c r="AB1403" s="150" t="e">
        <f t="shared" si="251"/>
        <v>#VALUE!</v>
      </c>
      <c r="AC1403">
        <v>12.91</v>
      </c>
      <c r="AD1403" s="150" t="e">
        <f t="shared" si="252"/>
        <v>#VALUE!</v>
      </c>
      <c r="AE1403">
        <v>12.91</v>
      </c>
    </row>
    <row r="1404" spans="12:31" ht="15" x14ac:dyDescent="0.2">
      <c r="L1404" s="150" t="e">
        <f t="shared" si="243"/>
        <v>#VALUE!</v>
      </c>
      <c r="M1404">
        <v>12.92</v>
      </c>
      <c r="N1404" s="150" t="e">
        <f t="shared" si="244"/>
        <v>#VALUE!</v>
      </c>
      <c r="O1404">
        <v>12.92</v>
      </c>
      <c r="P1404" s="150" t="e">
        <f t="shared" si="245"/>
        <v>#VALUE!</v>
      </c>
      <c r="Q1404">
        <v>12.92</v>
      </c>
      <c r="R1404" s="150" t="e">
        <f t="shared" si="246"/>
        <v>#VALUE!</v>
      </c>
      <c r="S1404">
        <v>12.92</v>
      </c>
      <c r="T1404" s="150" t="e">
        <f t="shared" si="247"/>
        <v>#VALUE!</v>
      </c>
      <c r="U1404">
        <v>12.92</v>
      </c>
      <c r="V1404" s="150" t="e">
        <f t="shared" si="248"/>
        <v>#VALUE!</v>
      </c>
      <c r="W1404">
        <v>12.92</v>
      </c>
      <c r="X1404" s="153" t="e">
        <f t="shared" si="249"/>
        <v>#VALUE!</v>
      </c>
      <c r="Y1404">
        <v>12.92</v>
      </c>
      <c r="Z1404" s="150" t="e">
        <f t="shared" si="250"/>
        <v>#VALUE!</v>
      </c>
      <c r="AA1404">
        <v>12.92</v>
      </c>
      <c r="AB1404" s="150" t="e">
        <f t="shared" si="251"/>
        <v>#VALUE!</v>
      </c>
      <c r="AC1404">
        <v>12.92</v>
      </c>
      <c r="AD1404" s="150" t="e">
        <f t="shared" si="252"/>
        <v>#VALUE!</v>
      </c>
      <c r="AE1404">
        <v>12.92</v>
      </c>
    </row>
    <row r="1405" spans="12:31" ht="15" x14ac:dyDescent="0.2">
      <c r="L1405" s="150" t="e">
        <f t="shared" si="243"/>
        <v>#VALUE!</v>
      </c>
      <c r="M1405">
        <v>12.93</v>
      </c>
      <c r="N1405" s="150" t="e">
        <f t="shared" si="244"/>
        <v>#VALUE!</v>
      </c>
      <c r="O1405">
        <v>12.93</v>
      </c>
      <c r="P1405" s="150" t="e">
        <f t="shared" si="245"/>
        <v>#VALUE!</v>
      </c>
      <c r="Q1405">
        <v>12.93</v>
      </c>
      <c r="R1405" s="150" t="e">
        <f t="shared" si="246"/>
        <v>#VALUE!</v>
      </c>
      <c r="S1405">
        <v>12.93</v>
      </c>
      <c r="T1405" s="150" t="e">
        <f t="shared" si="247"/>
        <v>#VALUE!</v>
      </c>
      <c r="U1405">
        <v>12.93</v>
      </c>
      <c r="V1405" s="150" t="e">
        <f t="shared" si="248"/>
        <v>#VALUE!</v>
      </c>
      <c r="W1405">
        <v>12.93</v>
      </c>
      <c r="X1405" s="153" t="e">
        <f t="shared" si="249"/>
        <v>#VALUE!</v>
      </c>
      <c r="Y1405">
        <v>12.93</v>
      </c>
      <c r="Z1405" s="150" t="e">
        <f t="shared" si="250"/>
        <v>#VALUE!</v>
      </c>
      <c r="AA1405">
        <v>12.93</v>
      </c>
      <c r="AB1405" s="150" t="e">
        <f t="shared" si="251"/>
        <v>#VALUE!</v>
      </c>
      <c r="AC1405">
        <v>12.93</v>
      </c>
      <c r="AD1405" s="150" t="e">
        <f t="shared" si="252"/>
        <v>#VALUE!</v>
      </c>
      <c r="AE1405">
        <v>12.93</v>
      </c>
    </row>
    <row r="1406" spans="12:31" ht="15" x14ac:dyDescent="0.2">
      <c r="L1406" s="150" t="e">
        <f t="shared" si="243"/>
        <v>#VALUE!</v>
      </c>
      <c r="M1406">
        <v>12.94</v>
      </c>
      <c r="N1406" s="150" t="e">
        <f t="shared" si="244"/>
        <v>#VALUE!</v>
      </c>
      <c r="O1406">
        <v>12.94</v>
      </c>
      <c r="P1406" s="150" t="e">
        <f t="shared" si="245"/>
        <v>#VALUE!</v>
      </c>
      <c r="Q1406">
        <v>12.94</v>
      </c>
      <c r="R1406" s="150" t="e">
        <f t="shared" si="246"/>
        <v>#VALUE!</v>
      </c>
      <c r="S1406">
        <v>12.94</v>
      </c>
      <c r="T1406" s="150" t="e">
        <f t="shared" si="247"/>
        <v>#VALUE!</v>
      </c>
      <c r="U1406">
        <v>12.94</v>
      </c>
      <c r="V1406" s="150" t="e">
        <f t="shared" si="248"/>
        <v>#VALUE!</v>
      </c>
      <c r="W1406">
        <v>12.94</v>
      </c>
      <c r="X1406" s="153" t="e">
        <f t="shared" si="249"/>
        <v>#VALUE!</v>
      </c>
      <c r="Y1406">
        <v>12.94</v>
      </c>
      <c r="Z1406" s="150" t="e">
        <f t="shared" si="250"/>
        <v>#VALUE!</v>
      </c>
      <c r="AA1406">
        <v>12.94</v>
      </c>
      <c r="AB1406" s="150" t="e">
        <f t="shared" si="251"/>
        <v>#VALUE!</v>
      </c>
      <c r="AC1406">
        <v>12.94</v>
      </c>
      <c r="AD1406" s="150" t="e">
        <f t="shared" si="252"/>
        <v>#VALUE!</v>
      </c>
      <c r="AE1406">
        <v>12.94</v>
      </c>
    </row>
    <row r="1407" spans="12:31" ht="15" x14ac:dyDescent="0.2">
      <c r="L1407" s="150" t="e">
        <f t="shared" si="243"/>
        <v>#VALUE!</v>
      </c>
      <c r="M1407">
        <v>12.95</v>
      </c>
      <c r="N1407" s="150" t="e">
        <f t="shared" si="244"/>
        <v>#VALUE!</v>
      </c>
      <c r="O1407">
        <v>12.95</v>
      </c>
      <c r="P1407" s="150" t="e">
        <f t="shared" si="245"/>
        <v>#VALUE!</v>
      </c>
      <c r="Q1407">
        <v>12.95</v>
      </c>
      <c r="R1407" s="150" t="e">
        <f t="shared" si="246"/>
        <v>#VALUE!</v>
      </c>
      <c r="S1407">
        <v>12.95</v>
      </c>
      <c r="T1407" s="150" t="e">
        <f t="shared" si="247"/>
        <v>#VALUE!</v>
      </c>
      <c r="U1407">
        <v>12.95</v>
      </c>
      <c r="V1407" s="150" t="e">
        <f t="shared" si="248"/>
        <v>#VALUE!</v>
      </c>
      <c r="W1407">
        <v>12.95</v>
      </c>
      <c r="X1407" s="153" t="e">
        <f t="shared" si="249"/>
        <v>#VALUE!</v>
      </c>
      <c r="Y1407">
        <v>12.95</v>
      </c>
      <c r="Z1407" s="150" t="e">
        <f t="shared" si="250"/>
        <v>#VALUE!</v>
      </c>
      <c r="AA1407">
        <v>12.95</v>
      </c>
      <c r="AB1407" s="150" t="e">
        <f t="shared" si="251"/>
        <v>#VALUE!</v>
      </c>
      <c r="AC1407">
        <v>12.95</v>
      </c>
      <c r="AD1407" s="150" t="e">
        <f t="shared" si="252"/>
        <v>#VALUE!</v>
      </c>
      <c r="AE1407">
        <v>12.95</v>
      </c>
    </row>
    <row r="1408" spans="12:31" ht="15" x14ac:dyDescent="0.2">
      <c r="L1408" s="150" t="e">
        <f t="shared" si="243"/>
        <v>#VALUE!</v>
      </c>
      <c r="M1408">
        <v>12.96</v>
      </c>
      <c r="N1408" s="150" t="e">
        <f t="shared" si="244"/>
        <v>#VALUE!</v>
      </c>
      <c r="O1408">
        <v>12.96</v>
      </c>
      <c r="P1408" s="150" t="e">
        <f t="shared" si="245"/>
        <v>#VALUE!</v>
      </c>
      <c r="Q1408">
        <v>12.96</v>
      </c>
      <c r="R1408" s="150" t="e">
        <f t="shared" si="246"/>
        <v>#VALUE!</v>
      </c>
      <c r="S1408">
        <v>12.96</v>
      </c>
      <c r="T1408" s="150" t="e">
        <f t="shared" si="247"/>
        <v>#VALUE!</v>
      </c>
      <c r="U1408">
        <v>12.96</v>
      </c>
      <c r="V1408" s="150" t="e">
        <f t="shared" si="248"/>
        <v>#VALUE!</v>
      </c>
      <c r="W1408">
        <v>12.96</v>
      </c>
      <c r="X1408" s="153" t="e">
        <f t="shared" si="249"/>
        <v>#VALUE!</v>
      </c>
      <c r="Y1408">
        <v>12.96</v>
      </c>
      <c r="Z1408" s="150" t="e">
        <f t="shared" si="250"/>
        <v>#VALUE!</v>
      </c>
      <c r="AA1408">
        <v>12.96</v>
      </c>
      <c r="AB1408" s="150" t="e">
        <f t="shared" si="251"/>
        <v>#VALUE!</v>
      </c>
      <c r="AC1408">
        <v>12.96</v>
      </c>
      <c r="AD1408" s="150" t="e">
        <f t="shared" si="252"/>
        <v>#VALUE!</v>
      </c>
      <c r="AE1408">
        <v>12.96</v>
      </c>
    </row>
    <row r="1409" spans="12:31" ht="15" x14ac:dyDescent="0.2">
      <c r="L1409" s="150" t="e">
        <f t="shared" si="243"/>
        <v>#VALUE!</v>
      </c>
      <c r="M1409">
        <v>12.97</v>
      </c>
      <c r="N1409" s="150" t="e">
        <f t="shared" si="244"/>
        <v>#VALUE!</v>
      </c>
      <c r="O1409">
        <v>12.97</v>
      </c>
      <c r="P1409" s="150" t="e">
        <f t="shared" si="245"/>
        <v>#VALUE!</v>
      </c>
      <c r="Q1409">
        <v>12.97</v>
      </c>
      <c r="R1409" s="150" t="e">
        <f t="shared" si="246"/>
        <v>#VALUE!</v>
      </c>
      <c r="S1409">
        <v>12.97</v>
      </c>
      <c r="T1409" s="150" t="e">
        <f t="shared" si="247"/>
        <v>#VALUE!</v>
      </c>
      <c r="U1409">
        <v>12.97</v>
      </c>
      <c r="V1409" s="150" t="e">
        <f t="shared" si="248"/>
        <v>#VALUE!</v>
      </c>
      <c r="W1409">
        <v>12.97</v>
      </c>
      <c r="X1409" s="153" t="e">
        <f t="shared" si="249"/>
        <v>#VALUE!</v>
      </c>
      <c r="Y1409">
        <v>12.97</v>
      </c>
      <c r="Z1409" s="150" t="e">
        <f t="shared" si="250"/>
        <v>#VALUE!</v>
      </c>
      <c r="AA1409">
        <v>12.97</v>
      </c>
      <c r="AB1409" s="150" t="e">
        <f t="shared" si="251"/>
        <v>#VALUE!</v>
      </c>
      <c r="AC1409">
        <v>12.97</v>
      </c>
      <c r="AD1409" s="150" t="e">
        <f t="shared" si="252"/>
        <v>#VALUE!</v>
      </c>
      <c r="AE1409">
        <v>12.97</v>
      </c>
    </row>
    <row r="1410" spans="12:31" ht="15" x14ac:dyDescent="0.2">
      <c r="L1410" s="150" t="e">
        <f t="shared" si="243"/>
        <v>#VALUE!</v>
      </c>
      <c r="M1410">
        <v>12.98</v>
      </c>
      <c r="N1410" s="150" t="e">
        <f t="shared" si="244"/>
        <v>#VALUE!</v>
      </c>
      <c r="O1410">
        <v>12.98</v>
      </c>
      <c r="P1410" s="150" t="e">
        <f t="shared" si="245"/>
        <v>#VALUE!</v>
      </c>
      <c r="Q1410">
        <v>12.98</v>
      </c>
      <c r="R1410" s="150" t="e">
        <f t="shared" si="246"/>
        <v>#VALUE!</v>
      </c>
      <c r="S1410">
        <v>12.98</v>
      </c>
      <c r="T1410" s="150" t="e">
        <f t="shared" si="247"/>
        <v>#VALUE!</v>
      </c>
      <c r="U1410">
        <v>12.98</v>
      </c>
      <c r="V1410" s="150" t="e">
        <f t="shared" si="248"/>
        <v>#VALUE!</v>
      </c>
      <c r="W1410">
        <v>12.98</v>
      </c>
      <c r="X1410" s="153" t="e">
        <f t="shared" si="249"/>
        <v>#VALUE!</v>
      </c>
      <c r="Y1410">
        <v>12.98</v>
      </c>
      <c r="Z1410" s="150" t="e">
        <f t="shared" si="250"/>
        <v>#VALUE!</v>
      </c>
      <c r="AA1410">
        <v>12.98</v>
      </c>
      <c r="AB1410" s="150" t="e">
        <f t="shared" si="251"/>
        <v>#VALUE!</v>
      </c>
      <c r="AC1410">
        <v>12.98</v>
      </c>
      <c r="AD1410" s="150" t="e">
        <f t="shared" si="252"/>
        <v>#VALUE!</v>
      </c>
      <c r="AE1410">
        <v>12.98</v>
      </c>
    </row>
    <row r="1411" spans="12:31" ht="15" x14ac:dyDescent="0.2">
      <c r="L1411" s="150" t="e">
        <f t="shared" si="243"/>
        <v>#VALUE!</v>
      </c>
      <c r="M1411">
        <v>12.99</v>
      </c>
      <c r="N1411" s="150" t="e">
        <f t="shared" si="244"/>
        <v>#VALUE!</v>
      </c>
      <c r="O1411">
        <v>12.99</v>
      </c>
      <c r="P1411" s="150" t="e">
        <f t="shared" si="245"/>
        <v>#VALUE!</v>
      </c>
      <c r="Q1411">
        <v>12.99</v>
      </c>
      <c r="R1411" s="150" t="e">
        <f t="shared" si="246"/>
        <v>#VALUE!</v>
      </c>
      <c r="S1411">
        <v>12.99</v>
      </c>
      <c r="T1411" s="150" t="e">
        <f t="shared" si="247"/>
        <v>#VALUE!</v>
      </c>
      <c r="U1411">
        <v>12.99</v>
      </c>
      <c r="V1411" s="150" t="e">
        <f t="shared" si="248"/>
        <v>#VALUE!</v>
      </c>
      <c r="W1411">
        <v>12.99</v>
      </c>
      <c r="X1411" s="153" t="e">
        <f t="shared" si="249"/>
        <v>#VALUE!</v>
      </c>
      <c r="Y1411">
        <v>12.99</v>
      </c>
      <c r="Z1411" s="150" t="e">
        <f t="shared" si="250"/>
        <v>#VALUE!</v>
      </c>
      <c r="AA1411">
        <v>12.99</v>
      </c>
      <c r="AB1411" s="150" t="e">
        <f t="shared" si="251"/>
        <v>#VALUE!</v>
      </c>
      <c r="AC1411">
        <v>12.99</v>
      </c>
      <c r="AD1411" s="150" t="e">
        <f t="shared" si="252"/>
        <v>#VALUE!</v>
      </c>
      <c r="AE1411">
        <v>12.99</v>
      </c>
    </row>
    <row r="1412" spans="12:31" ht="15" x14ac:dyDescent="0.2">
      <c r="L1412" s="150" t="e">
        <f t="shared" si="243"/>
        <v>#VALUE!</v>
      </c>
      <c r="M1412">
        <v>13</v>
      </c>
      <c r="N1412" s="150" t="e">
        <f t="shared" si="244"/>
        <v>#VALUE!</v>
      </c>
      <c r="O1412">
        <v>13</v>
      </c>
      <c r="P1412" s="150" t="e">
        <f t="shared" si="245"/>
        <v>#VALUE!</v>
      </c>
      <c r="Q1412">
        <v>13</v>
      </c>
      <c r="R1412" s="150" t="e">
        <f t="shared" si="246"/>
        <v>#VALUE!</v>
      </c>
      <c r="S1412">
        <v>13</v>
      </c>
      <c r="T1412" s="150" t="e">
        <f t="shared" si="247"/>
        <v>#VALUE!</v>
      </c>
      <c r="U1412">
        <v>13</v>
      </c>
      <c r="V1412" s="150" t="e">
        <f t="shared" si="248"/>
        <v>#VALUE!</v>
      </c>
      <c r="W1412">
        <v>13</v>
      </c>
      <c r="X1412" s="153" t="e">
        <f t="shared" si="249"/>
        <v>#VALUE!</v>
      </c>
      <c r="Y1412">
        <v>13</v>
      </c>
      <c r="Z1412" s="150" t="e">
        <f t="shared" si="250"/>
        <v>#VALUE!</v>
      </c>
      <c r="AA1412">
        <v>13</v>
      </c>
      <c r="AB1412" s="150" t="e">
        <f t="shared" si="251"/>
        <v>#VALUE!</v>
      </c>
      <c r="AC1412">
        <v>13</v>
      </c>
      <c r="AD1412" s="150" t="e">
        <f t="shared" si="252"/>
        <v>#VALUE!</v>
      </c>
      <c r="AE1412">
        <v>13</v>
      </c>
    </row>
    <row r="1413" spans="12:31" ht="15" x14ac:dyDescent="0.2">
      <c r="L1413" s="150" t="e">
        <f t="shared" si="243"/>
        <v>#VALUE!</v>
      </c>
      <c r="M1413">
        <v>13.01</v>
      </c>
      <c r="N1413" s="150" t="e">
        <f t="shared" si="244"/>
        <v>#VALUE!</v>
      </c>
      <c r="O1413">
        <v>13.01</v>
      </c>
      <c r="P1413" s="150" t="e">
        <f t="shared" si="245"/>
        <v>#VALUE!</v>
      </c>
      <c r="Q1413">
        <v>13.01</v>
      </c>
      <c r="R1413" s="150" t="e">
        <f t="shared" si="246"/>
        <v>#VALUE!</v>
      </c>
      <c r="S1413">
        <v>13.01</v>
      </c>
      <c r="T1413" s="150" t="e">
        <f t="shared" si="247"/>
        <v>#VALUE!</v>
      </c>
      <c r="U1413">
        <v>13.01</v>
      </c>
      <c r="V1413" s="150" t="e">
        <f t="shared" si="248"/>
        <v>#VALUE!</v>
      </c>
      <c r="W1413">
        <v>13.01</v>
      </c>
      <c r="X1413" s="153" t="e">
        <f t="shared" si="249"/>
        <v>#VALUE!</v>
      </c>
      <c r="Y1413">
        <v>13.01</v>
      </c>
      <c r="Z1413" s="150" t="e">
        <f t="shared" si="250"/>
        <v>#VALUE!</v>
      </c>
      <c r="AA1413">
        <v>13.01</v>
      </c>
      <c r="AB1413" s="150" t="e">
        <f t="shared" si="251"/>
        <v>#VALUE!</v>
      </c>
      <c r="AC1413">
        <v>13.01</v>
      </c>
      <c r="AD1413" s="150" t="e">
        <f t="shared" si="252"/>
        <v>#VALUE!</v>
      </c>
      <c r="AE1413">
        <v>13.01</v>
      </c>
    </row>
    <row r="1414" spans="12:31" ht="15" x14ac:dyDescent="0.2">
      <c r="L1414" s="150" t="e">
        <f t="shared" si="243"/>
        <v>#VALUE!</v>
      </c>
      <c r="M1414">
        <v>13.02</v>
      </c>
      <c r="N1414" s="150" t="e">
        <f t="shared" si="244"/>
        <v>#VALUE!</v>
      </c>
      <c r="O1414">
        <v>13.02</v>
      </c>
      <c r="P1414" s="150" t="e">
        <f t="shared" si="245"/>
        <v>#VALUE!</v>
      </c>
      <c r="Q1414">
        <v>13.02</v>
      </c>
      <c r="R1414" s="150" t="e">
        <f t="shared" si="246"/>
        <v>#VALUE!</v>
      </c>
      <c r="S1414">
        <v>13.02</v>
      </c>
      <c r="T1414" s="150" t="e">
        <f t="shared" si="247"/>
        <v>#VALUE!</v>
      </c>
      <c r="U1414">
        <v>13.02</v>
      </c>
      <c r="V1414" s="150" t="e">
        <f t="shared" si="248"/>
        <v>#VALUE!</v>
      </c>
      <c r="W1414">
        <v>13.02</v>
      </c>
      <c r="X1414" s="153" t="e">
        <f t="shared" si="249"/>
        <v>#VALUE!</v>
      </c>
      <c r="Y1414">
        <v>13.02</v>
      </c>
      <c r="Z1414" s="150" t="e">
        <f t="shared" si="250"/>
        <v>#VALUE!</v>
      </c>
      <c r="AA1414">
        <v>13.02</v>
      </c>
      <c r="AB1414" s="150" t="e">
        <f t="shared" si="251"/>
        <v>#VALUE!</v>
      </c>
      <c r="AC1414">
        <v>13.02</v>
      </c>
      <c r="AD1414" s="150" t="e">
        <f t="shared" si="252"/>
        <v>#VALUE!</v>
      </c>
      <c r="AE1414">
        <v>13.02</v>
      </c>
    </row>
    <row r="1415" spans="12:31" ht="15" x14ac:dyDescent="0.2">
      <c r="L1415" s="150" t="e">
        <f t="shared" si="243"/>
        <v>#VALUE!</v>
      </c>
      <c r="M1415">
        <v>13.03</v>
      </c>
      <c r="N1415" s="150" t="e">
        <f t="shared" si="244"/>
        <v>#VALUE!</v>
      </c>
      <c r="O1415">
        <v>13.03</v>
      </c>
      <c r="P1415" s="150" t="e">
        <f t="shared" si="245"/>
        <v>#VALUE!</v>
      </c>
      <c r="Q1415">
        <v>13.03</v>
      </c>
      <c r="R1415" s="150" t="e">
        <f t="shared" si="246"/>
        <v>#VALUE!</v>
      </c>
      <c r="S1415">
        <v>13.03</v>
      </c>
      <c r="T1415" s="150" t="e">
        <f t="shared" si="247"/>
        <v>#VALUE!</v>
      </c>
      <c r="U1415">
        <v>13.03</v>
      </c>
      <c r="V1415" s="150" t="e">
        <f t="shared" si="248"/>
        <v>#VALUE!</v>
      </c>
      <c r="W1415">
        <v>13.03</v>
      </c>
      <c r="X1415" s="153" t="e">
        <f t="shared" si="249"/>
        <v>#VALUE!</v>
      </c>
      <c r="Y1415">
        <v>13.03</v>
      </c>
      <c r="Z1415" s="150" t="e">
        <f t="shared" si="250"/>
        <v>#VALUE!</v>
      </c>
      <c r="AA1415">
        <v>13.03</v>
      </c>
      <c r="AB1415" s="150" t="e">
        <f t="shared" si="251"/>
        <v>#VALUE!</v>
      </c>
      <c r="AC1415">
        <v>13.03</v>
      </c>
      <c r="AD1415" s="150" t="e">
        <f t="shared" si="252"/>
        <v>#VALUE!</v>
      </c>
      <c r="AE1415">
        <v>13.03</v>
      </c>
    </row>
    <row r="1416" spans="12:31" ht="15" x14ac:dyDescent="0.2">
      <c r="L1416" s="150" t="e">
        <f t="shared" si="243"/>
        <v>#VALUE!</v>
      </c>
      <c r="M1416">
        <v>13.04</v>
      </c>
      <c r="N1416" s="150" t="e">
        <f t="shared" si="244"/>
        <v>#VALUE!</v>
      </c>
      <c r="O1416">
        <v>13.04</v>
      </c>
      <c r="P1416" s="150" t="e">
        <f t="shared" si="245"/>
        <v>#VALUE!</v>
      </c>
      <c r="Q1416">
        <v>13.04</v>
      </c>
      <c r="R1416" s="150" t="e">
        <f t="shared" si="246"/>
        <v>#VALUE!</v>
      </c>
      <c r="S1416">
        <v>13.04</v>
      </c>
      <c r="T1416" s="150" t="e">
        <f t="shared" si="247"/>
        <v>#VALUE!</v>
      </c>
      <c r="U1416">
        <v>13.04</v>
      </c>
      <c r="V1416" s="150" t="e">
        <f t="shared" si="248"/>
        <v>#VALUE!</v>
      </c>
      <c r="W1416">
        <v>13.04</v>
      </c>
      <c r="X1416" s="153" t="e">
        <f t="shared" si="249"/>
        <v>#VALUE!</v>
      </c>
      <c r="Y1416">
        <v>13.04</v>
      </c>
      <c r="Z1416" s="150" t="e">
        <f t="shared" si="250"/>
        <v>#VALUE!</v>
      </c>
      <c r="AA1416">
        <v>13.04</v>
      </c>
      <c r="AB1416" s="150" t="e">
        <f t="shared" si="251"/>
        <v>#VALUE!</v>
      </c>
      <c r="AC1416">
        <v>13.04</v>
      </c>
      <c r="AD1416" s="150" t="e">
        <f t="shared" si="252"/>
        <v>#VALUE!</v>
      </c>
      <c r="AE1416">
        <v>13.04</v>
      </c>
    </row>
    <row r="1417" spans="12:31" ht="15" x14ac:dyDescent="0.2">
      <c r="L1417" s="150" t="e">
        <f t="shared" si="243"/>
        <v>#VALUE!</v>
      </c>
      <c r="M1417">
        <v>13.05</v>
      </c>
      <c r="N1417" s="150" t="e">
        <f t="shared" si="244"/>
        <v>#VALUE!</v>
      </c>
      <c r="O1417">
        <v>13.05</v>
      </c>
      <c r="P1417" s="150" t="e">
        <f t="shared" si="245"/>
        <v>#VALUE!</v>
      </c>
      <c r="Q1417">
        <v>13.05</v>
      </c>
      <c r="R1417" s="150" t="e">
        <f t="shared" si="246"/>
        <v>#VALUE!</v>
      </c>
      <c r="S1417">
        <v>13.05</v>
      </c>
      <c r="T1417" s="150" t="e">
        <f t="shared" si="247"/>
        <v>#VALUE!</v>
      </c>
      <c r="U1417">
        <v>13.05</v>
      </c>
      <c r="V1417" s="150" t="e">
        <f t="shared" si="248"/>
        <v>#VALUE!</v>
      </c>
      <c r="W1417">
        <v>13.05</v>
      </c>
      <c r="X1417" s="153" t="e">
        <f t="shared" si="249"/>
        <v>#VALUE!</v>
      </c>
      <c r="Y1417">
        <v>13.05</v>
      </c>
      <c r="Z1417" s="150" t="e">
        <f t="shared" si="250"/>
        <v>#VALUE!</v>
      </c>
      <c r="AA1417">
        <v>13.05</v>
      </c>
      <c r="AB1417" s="150" t="e">
        <f t="shared" si="251"/>
        <v>#VALUE!</v>
      </c>
      <c r="AC1417">
        <v>13.05</v>
      </c>
      <c r="AD1417" s="150" t="e">
        <f t="shared" si="252"/>
        <v>#VALUE!</v>
      </c>
      <c r="AE1417">
        <v>13.05</v>
      </c>
    </row>
    <row r="1418" spans="12:31" ht="15" x14ac:dyDescent="0.2">
      <c r="L1418" s="150" t="e">
        <f t="shared" si="243"/>
        <v>#VALUE!</v>
      </c>
      <c r="M1418">
        <v>13.06</v>
      </c>
      <c r="N1418" s="150" t="e">
        <f t="shared" si="244"/>
        <v>#VALUE!</v>
      </c>
      <c r="O1418">
        <v>13.06</v>
      </c>
      <c r="P1418" s="150" t="e">
        <f t="shared" si="245"/>
        <v>#VALUE!</v>
      </c>
      <c r="Q1418">
        <v>13.06</v>
      </c>
      <c r="R1418" s="150" t="e">
        <f t="shared" si="246"/>
        <v>#VALUE!</v>
      </c>
      <c r="S1418">
        <v>13.06</v>
      </c>
      <c r="T1418" s="150" t="e">
        <f t="shared" si="247"/>
        <v>#VALUE!</v>
      </c>
      <c r="U1418">
        <v>13.06</v>
      </c>
      <c r="V1418" s="150" t="e">
        <f t="shared" si="248"/>
        <v>#VALUE!</v>
      </c>
      <c r="W1418">
        <v>13.06</v>
      </c>
      <c r="X1418" s="153" t="e">
        <f t="shared" si="249"/>
        <v>#VALUE!</v>
      </c>
      <c r="Y1418">
        <v>13.06</v>
      </c>
      <c r="Z1418" s="150" t="e">
        <f t="shared" si="250"/>
        <v>#VALUE!</v>
      </c>
      <c r="AA1418">
        <v>13.06</v>
      </c>
      <c r="AB1418" s="150" t="e">
        <f t="shared" si="251"/>
        <v>#VALUE!</v>
      </c>
      <c r="AC1418">
        <v>13.06</v>
      </c>
      <c r="AD1418" s="150" t="e">
        <f t="shared" si="252"/>
        <v>#VALUE!</v>
      </c>
      <c r="AE1418">
        <v>13.06</v>
      </c>
    </row>
    <row r="1419" spans="12:31" ht="15" x14ac:dyDescent="0.2">
      <c r="L1419" s="150" t="e">
        <f t="shared" si="243"/>
        <v>#VALUE!</v>
      </c>
      <c r="M1419">
        <v>13.07</v>
      </c>
      <c r="N1419" s="150" t="e">
        <f t="shared" si="244"/>
        <v>#VALUE!</v>
      </c>
      <c r="O1419">
        <v>13.07</v>
      </c>
      <c r="P1419" s="150" t="e">
        <f t="shared" si="245"/>
        <v>#VALUE!</v>
      </c>
      <c r="Q1419">
        <v>13.07</v>
      </c>
      <c r="R1419" s="150" t="e">
        <f t="shared" si="246"/>
        <v>#VALUE!</v>
      </c>
      <c r="S1419">
        <v>13.07</v>
      </c>
      <c r="T1419" s="150" t="e">
        <f t="shared" si="247"/>
        <v>#VALUE!</v>
      </c>
      <c r="U1419">
        <v>13.07</v>
      </c>
      <c r="V1419" s="150" t="e">
        <f t="shared" si="248"/>
        <v>#VALUE!</v>
      </c>
      <c r="W1419">
        <v>13.07</v>
      </c>
      <c r="X1419" s="153" t="e">
        <f t="shared" si="249"/>
        <v>#VALUE!</v>
      </c>
      <c r="Y1419">
        <v>13.07</v>
      </c>
      <c r="Z1419" s="150" t="e">
        <f t="shared" si="250"/>
        <v>#VALUE!</v>
      </c>
      <c r="AA1419">
        <v>13.07</v>
      </c>
      <c r="AB1419" s="150" t="e">
        <f t="shared" si="251"/>
        <v>#VALUE!</v>
      </c>
      <c r="AC1419">
        <v>13.07</v>
      </c>
      <c r="AD1419" s="150" t="e">
        <f t="shared" si="252"/>
        <v>#VALUE!</v>
      </c>
      <c r="AE1419">
        <v>13.07</v>
      </c>
    </row>
    <row r="1420" spans="12:31" ht="15" x14ac:dyDescent="0.2">
      <c r="L1420" s="150" t="e">
        <f t="shared" si="243"/>
        <v>#VALUE!</v>
      </c>
      <c r="M1420">
        <v>13.08</v>
      </c>
      <c r="N1420" s="150" t="e">
        <f t="shared" si="244"/>
        <v>#VALUE!</v>
      </c>
      <c r="O1420">
        <v>13.08</v>
      </c>
      <c r="P1420" s="150" t="e">
        <f t="shared" si="245"/>
        <v>#VALUE!</v>
      </c>
      <c r="Q1420">
        <v>13.08</v>
      </c>
      <c r="R1420" s="150" t="e">
        <f t="shared" si="246"/>
        <v>#VALUE!</v>
      </c>
      <c r="S1420">
        <v>13.08</v>
      </c>
      <c r="T1420" s="150" t="e">
        <f t="shared" si="247"/>
        <v>#VALUE!</v>
      </c>
      <c r="U1420">
        <v>13.08</v>
      </c>
      <c r="V1420" s="150" t="e">
        <f t="shared" si="248"/>
        <v>#VALUE!</v>
      </c>
      <c r="W1420">
        <v>13.08</v>
      </c>
      <c r="X1420" s="153" t="e">
        <f t="shared" si="249"/>
        <v>#VALUE!</v>
      </c>
      <c r="Y1420">
        <v>13.08</v>
      </c>
      <c r="Z1420" s="150" t="e">
        <f t="shared" si="250"/>
        <v>#VALUE!</v>
      </c>
      <c r="AA1420">
        <v>13.08</v>
      </c>
      <c r="AB1420" s="150" t="e">
        <f t="shared" si="251"/>
        <v>#VALUE!</v>
      </c>
      <c r="AC1420">
        <v>13.08</v>
      </c>
      <c r="AD1420" s="150" t="e">
        <f t="shared" si="252"/>
        <v>#VALUE!</v>
      </c>
      <c r="AE1420">
        <v>13.08</v>
      </c>
    </row>
    <row r="1421" spans="12:31" ht="15" x14ac:dyDescent="0.2">
      <c r="L1421" s="150" t="e">
        <f t="shared" si="243"/>
        <v>#VALUE!</v>
      </c>
      <c r="M1421">
        <v>13.09</v>
      </c>
      <c r="N1421" s="150" t="e">
        <f t="shared" si="244"/>
        <v>#VALUE!</v>
      </c>
      <c r="O1421">
        <v>13.09</v>
      </c>
      <c r="P1421" s="150" t="e">
        <f t="shared" si="245"/>
        <v>#VALUE!</v>
      </c>
      <c r="Q1421">
        <v>13.09</v>
      </c>
      <c r="R1421" s="150" t="e">
        <f t="shared" si="246"/>
        <v>#VALUE!</v>
      </c>
      <c r="S1421">
        <v>13.09</v>
      </c>
      <c r="T1421" s="150" t="e">
        <f t="shared" si="247"/>
        <v>#VALUE!</v>
      </c>
      <c r="U1421">
        <v>13.09</v>
      </c>
      <c r="V1421" s="150" t="e">
        <f t="shared" si="248"/>
        <v>#VALUE!</v>
      </c>
      <c r="W1421">
        <v>13.09</v>
      </c>
      <c r="X1421" s="153" t="e">
        <f t="shared" si="249"/>
        <v>#VALUE!</v>
      </c>
      <c r="Y1421">
        <v>13.09</v>
      </c>
      <c r="Z1421" s="150" t="e">
        <f t="shared" si="250"/>
        <v>#VALUE!</v>
      </c>
      <c r="AA1421">
        <v>13.09</v>
      </c>
      <c r="AB1421" s="150" t="e">
        <f t="shared" si="251"/>
        <v>#VALUE!</v>
      </c>
      <c r="AC1421">
        <v>13.09</v>
      </c>
      <c r="AD1421" s="150" t="e">
        <f t="shared" si="252"/>
        <v>#VALUE!</v>
      </c>
      <c r="AE1421">
        <v>13.09</v>
      </c>
    </row>
    <row r="1422" spans="12:31" ht="15" x14ac:dyDescent="0.2">
      <c r="L1422" s="150" t="e">
        <f t="shared" si="243"/>
        <v>#VALUE!</v>
      </c>
      <c r="M1422">
        <v>13.1</v>
      </c>
      <c r="N1422" s="150" t="e">
        <f t="shared" si="244"/>
        <v>#VALUE!</v>
      </c>
      <c r="O1422">
        <v>13.1</v>
      </c>
      <c r="P1422" s="150" t="e">
        <f t="shared" si="245"/>
        <v>#VALUE!</v>
      </c>
      <c r="Q1422">
        <v>13.1</v>
      </c>
      <c r="R1422" s="150" t="e">
        <f t="shared" si="246"/>
        <v>#VALUE!</v>
      </c>
      <c r="S1422">
        <v>13.1</v>
      </c>
      <c r="T1422" s="150" t="e">
        <f t="shared" si="247"/>
        <v>#VALUE!</v>
      </c>
      <c r="U1422">
        <v>13.1</v>
      </c>
      <c r="V1422" s="150" t="e">
        <f t="shared" si="248"/>
        <v>#VALUE!</v>
      </c>
      <c r="W1422">
        <v>13.1</v>
      </c>
      <c r="X1422" s="153" t="e">
        <f t="shared" si="249"/>
        <v>#VALUE!</v>
      </c>
      <c r="Y1422">
        <v>13.1</v>
      </c>
      <c r="Z1422" s="150" t="e">
        <f t="shared" si="250"/>
        <v>#VALUE!</v>
      </c>
      <c r="AA1422">
        <v>13.1</v>
      </c>
      <c r="AB1422" s="150" t="e">
        <f t="shared" si="251"/>
        <v>#VALUE!</v>
      </c>
      <c r="AC1422">
        <v>13.1</v>
      </c>
      <c r="AD1422" s="150" t="e">
        <f t="shared" si="252"/>
        <v>#VALUE!</v>
      </c>
      <c r="AE1422">
        <v>13.1</v>
      </c>
    </row>
    <row r="1423" spans="12:31" ht="15" x14ac:dyDescent="0.2">
      <c r="L1423" s="150" t="e">
        <f t="shared" si="243"/>
        <v>#VALUE!</v>
      </c>
      <c r="M1423">
        <v>13.11</v>
      </c>
      <c r="N1423" s="150" t="e">
        <f t="shared" si="244"/>
        <v>#VALUE!</v>
      </c>
      <c r="O1423">
        <v>13.11</v>
      </c>
      <c r="P1423" s="150" t="e">
        <f t="shared" si="245"/>
        <v>#VALUE!</v>
      </c>
      <c r="Q1423">
        <v>13.11</v>
      </c>
      <c r="R1423" s="150" t="e">
        <f t="shared" si="246"/>
        <v>#VALUE!</v>
      </c>
      <c r="S1423">
        <v>13.11</v>
      </c>
      <c r="T1423" s="150" t="e">
        <f t="shared" si="247"/>
        <v>#VALUE!</v>
      </c>
      <c r="U1423">
        <v>13.11</v>
      </c>
      <c r="V1423" s="150" t="e">
        <f t="shared" si="248"/>
        <v>#VALUE!</v>
      </c>
      <c r="W1423">
        <v>13.11</v>
      </c>
      <c r="X1423" s="153" t="e">
        <f t="shared" si="249"/>
        <v>#VALUE!</v>
      </c>
      <c r="Y1423">
        <v>13.11</v>
      </c>
      <c r="Z1423" s="150" t="e">
        <f t="shared" si="250"/>
        <v>#VALUE!</v>
      </c>
      <c r="AA1423">
        <v>13.11</v>
      </c>
      <c r="AB1423" s="150" t="e">
        <f t="shared" si="251"/>
        <v>#VALUE!</v>
      </c>
      <c r="AC1423">
        <v>13.11</v>
      </c>
      <c r="AD1423" s="150" t="e">
        <f t="shared" si="252"/>
        <v>#VALUE!</v>
      </c>
      <c r="AE1423">
        <v>13.11</v>
      </c>
    </row>
    <row r="1424" spans="12:31" ht="15" x14ac:dyDescent="0.2">
      <c r="L1424" s="150" t="e">
        <f t="shared" si="243"/>
        <v>#VALUE!</v>
      </c>
      <c r="M1424">
        <v>13.12</v>
      </c>
      <c r="N1424" s="150" t="e">
        <f t="shared" si="244"/>
        <v>#VALUE!</v>
      </c>
      <c r="O1424">
        <v>13.12</v>
      </c>
      <c r="P1424" s="150" t="e">
        <f t="shared" si="245"/>
        <v>#VALUE!</v>
      </c>
      <c r="Q1424">
        <v>13.12</v>
      </c>
      <c r="R1424" s="150" t="e">
        <f t="shared" si="246"/>
        <v>#VALUE!</v>
      </c>
      <c r="S1424">
        <v>13.12</v>
      </c>
      <c r="T1424" s="150" t="e">
        <f t="shared" si="247"/>
        <v>#VALUE!</v>
      </c>
      <c r="U1424">
        <v>13.12</v>
      </c>
      <c r="V1424" s="150" t="e">
        <f t="shared" si="248"/>
        <v>#VALUE!</v>
      </c>
      <c r="W1424">
        <v>13.12</v>
      </c>
      <c r="X1424" s="153" t="e">
        <f t="shared" si="249"/>
        <v>#VALUE!</v>
      </c>
      <c r="Y1424">
        <v>13.12</v>
      </c>
      <c r="Z1424" s="150" t="e">
        <f t="shared" si="250"/>
        <v>#VALUE!</v>
      </c>
      <c r="AA1424">
        <v>13.12</v>
      </c>
      <c r="AB1424" s="150" t="e">
        <f t="shared" si="251"/>
        <v>#VALUE!</v>
      </c>
      <c r="AC1424">
        <v>13.12</v>
      </c>
      <c r="AD1424" s="150" t="e">
        <f t="shared" si="252"/>
        <v>#VALUE!</v>
      </c>
      <c r="AE1424">
        <v>13.12</v>
      </c>
    </row>
    <row r="1425" spans="12:31" ht="15" x14ac:dyDescent="0.2">
      <c r="L1425" s="150" t="e">
        <f t="shared" si="243"/>
        <v>#VALUE!</v>
      </c>
      <c r="M1425">
        <v>13.13</v>
      </c>
      <c r="N1425" s="150" t="e">
        <f t="shared" si="244"/>
        <v>#VALUE!</v>
      </c>
      <c r="O1425">
        <v>13.13</v>
      </c>
      <c r="P1425" s="150" t="e">
        <f t="shared" si="245"/>
        <v>#VALUE!</v>
      </c>
      <c r="Q1425">
        <v>13.13</v>
      </c>
      <c r="R1425" s="150" t="e">
        <f t="shared" si="246"/>
        <v>#VALUE!</v>
      </c>
      <c r="S1425">
        <v>13.13</v>
      </c>
      <c r="T1425" s="150" t="e">
        <f t="shared" si="247"/>
        <v>#VALUE!</v>
      </c>
      <c r="U1425">
        <v>13.13</v>
      </c>
      <c r="V1425" s="150" t="e">
        <f t="shared" si="248"/>
        <v>#VALUE!</v>
      </c>
      <c r="W1425">
        <v>13.13</v>
      </c>
      <c r="X1425" s="153" t="e">
        <f t="shared" si="249"/>
        <v>#VALUE!</v>
      </c>
      <c r="Y1425">
        <v>13.13</v>
      </c>
      <c r="Z1425" s="150" t="e">
        <f t="shared" si="250"/>
        <v>#VALUE!</v>
      </c>
      <c r="AA1425">
        <v>13.13</v>
      </c>
      <c r="AB1425" s="150" t="e">
        <f t="shared" si="251"/>
        <v>#VALUE!</v>
      </c>
      <c r="AC1425">
        <v>13.13</v>
      </c>
      <c r="AD1425" s="150" t="e">
        <f t="shared" si="252"/>
        <v>#VALUE!</v>
      </c>
      <c r="AE1425">
        <v>13.13</v>
      </c>
    </row>
    <row r="1426" spans="12:31" ht="15" x14ac:dyDescent="0.2">
      <c r="L1426" s="150" t="e">
        <f t="shared" si="243"/>
        <v>#VALUE!</v>
      </c>
      <c r="M1426">
        <v>13.14</v>
      </c>
      <c r="N1426" s="150" t="e">
        <f t="shared" si="244"/>
        <v>#VALUE!</v>
      </c>
      <c r="O1426">
        <v>13.14</v>
      </c>
      <c r="P1426" s="150" t="e">
        <f t="shared" si="245"/>
        <v>#VALUE!</v>
      </c>
      <c r="Q1426">
        <v>13.14</v>
      </c>
      <c r="R1426" s="150" t="e">
        <f t="shared" si="246"/>
        <v>#VALUE!</v>
      </c>
      <c r="S1426">
        <v>13.14</v>
      </c>
      <c r="T1426" s="150" t="e">
        <f t="shared" si="247"/>
        <v>#VALUE!</v>
      </c>
      <c r="U1426">
        <v>13.14</v>
      </c>
      <c r="V1426" s="150" t="e">
        <f t="shared" si="248"/>
        <v>#VALUE!</v>
      </c>
      <c r="W1426">
        <v>13.14</v>
      </c>
      <c r="X1426" s="153" t="e">
        <f t="shared" si="249"/>
        <v>#VALUE!</v>
      </c>
      <c r="Y1426">
        <v>13.14</v>
      </c>
      <c r="Z1426" s="150" t="e">
        <f t="shared" si="250"/>
        <v>#VALUE!</v>
      </c>
      <c r="AA1426">
        <v>13.14</v>
      </c>
      <c r="AB1426" s="150" t="e">
        <f t="shared" si="251"/>
        <v>#VALUE!</v>
      </c>
      <c r="AC1426">
        <v>13.14</v>
      </c>
      <c r="AD1426" s="150" t="e">
        <f t="shared" si="252"/>
        <v>#VALUE!</v>
      </c>
      <c r="AE1426">
        <v>13.14</v>
      </c>
    </row>
    <row r="1427" spans="12:31" ht="15" x14ac:dyDescent="0.2">
      <c r="L1427" s="150" t="e">
        <f t="shared" si="243"/>
        <v>#VALUE!</v>
      </c>
      <c r="M1427">
        <v>13.15</v>
      </c>
      <c r="N1427" s="150" t="e">
        <f t="shared" si="244"/>
        <v>#VALUE!</v>
      </c>
      <c r="O1427">
        <v>13.15</v>
      </c>
      <c r="P1427" s="150" t="e">
        <f t="shared" si="245"/>
        <v>#VALUE!</v>
      </c>
      <c r="Q1427">
        <v>13.15</v>
      </c>
      <c r="R1427" s="150" t="e">
        <f t="shared" si="246"/>
        <v>#VALUE!</v>
      </c>
      <c r="S1427">
        <v>13.15</v>
      </c>
      <c r="T1427" s="150" t="e">
        <f t="shared" si="247"/>
        <v>#VALUE!</v>
      </c>
      <c r="U1427">
        <v>13.15</v>
      </c>
      <c r="V1427" s="150" t="e">
        <f t="shared" si="248"/>
        <v>#VALUE!</v>
      </c>
      <c r="W1427">
        <v>13.15</v>
      </c>
      <c r="X1427" s="153" t="e">
        <f t="shared" si="249"/>
        <v>#VALUE!</v>
      </c>
      <c r="Y1427">
        <v>13.15</v>
      </c>
      <c r="Z1427" s="150" t="e">
        <f t="shared" si="250"/>
        <v>#VALUE!</v>
      </c>
      <c r="AA1427">
        <v>13.15</v>
      </c>
      <c r="AB1427" s="150" t="e">
        <f t="shared" si="251"/>
        <v>#VALUE!</v>
      </c>
      <c r="AC1427">
        <v>13.15</v>
      </c>
      <c r="AD1427" s="150" t="e">
        <f t="shared" si="252"/>
        <v>#VALUE!</v>
      </c>
      <c r="AE1427">
        <v>13.15</v>
      </c>
    </row>
    <row r="1428" spans="12:31" ht="15" x14ac:dyDescent="0.2">
      <c r="L1428" s="150" t="e">
        <f t="shared" si="243"/>
        <v>#VALUE!</v>
      </c>
      <c r="M1428">
        <v>13.16</v>
      </c>
      <c r="N1428" s="150" t="e">
        <f t="shared" si="244"/>
        <v>#VALUE!</v>
      </c>
      <c r="O1428">
        <v>13.16</v>
      </c>
      <c r="P1428" s="150" t="e">
        <f t="shared" si="245"/>
        <v>#VALUE!</v>
      </c>
      <c r="Q1428">
        <v>13.16</v>
      </c>
      <c r="R1428" s="150" t="e">
        <f t="shared" si="246"/>
        <v>#VALUE!</v>
      </c>
      <c r="S1428">
        <v>13.16</v>
      </c>
      <c r="T1428" s="150" t="e">
        <f t="shared" si="247"/>
        <v>#VALUE!</v>
      </c>
      <c r="U1428">
        <v>13.16</v>
      </c>
      <c r="V1428" s="150" t="e">
        <f t="shared" si="248"/>
        <v>#VALUE!</v>
      </c>
      <c r="W1428">
        <v>13.16</v>
      </c>
      <c r="X1428" s="153" t="e">
        <f t="shared" si="249"/>
        <v>#VALUE!</v>
      </c>
      <c r="Y1428">
        <v>13.16</v>
      </c>
      <c r="Z1428" s="150" t="e">
        <f t="shared" si="250"/>
        <v>#VALUE!</v>
      </c>
      <c r="AA1428">
        <v>13.16</v>
      </c>
      <c r="AB1428" s="150" t="e">
        <f t="shared" si="251"/>
        <v>#VALUE!</v>
      </c>
      <c r="AC1428">
        <v>13.16</v>
      </c>
      <c r="AD1428" s="150" t="e">
        <f t="shared" si="252"/>
        <v>#VALUE!</v>
      </c>
      <c r="AE1428">
        <v>13.16</v>
      </c>
    </row>
    <row r="1429" spans="12:31" ht="15" x14ac:dyDescent="0.2">
      <c r="L1429" s="150" t="e">
        <f t="shared" si="243"/>
        <v>#VALUE!</v>
      </c>
      <c r="M1429">
        <v>13.17</v>
      </c>
      <c r="N1429" s="150" t="e">
        <f t="shared" si="244"/>
        <v>#VALUE!</v>
      </c>
      <c r="O1429">
        <v>13.17</v>
      </c>
      <c r="P1429" s="150" t="e">
        <f t="shared" si="245"/>
        <v>#VALUE!</v>
      </c>
      <c r="Q1429">
        <v>13.17</v>
      </c>
      <c r="R1429" s="150" t="e">
        <f t="shared" si="246"/>
        <v>#VALUE!</v>
      </c>
      <c r="S1429">
        <v>13.17</v>
      </c>
      <c r="T1429" s="150" t="e">
        <f t="shared" si="247"/>
        <v>#VALUE!</v>
      </c>
      <c r="U1429">
        <v>13.17</v>
      </c>
      <c r="V1429" s="150" t="e">
        <f t="shared" si="248"/>
        <v>#VALUE!</v>
      </c>
      <c r="W1429">
        <v>13.17</v>
      </c>
      <c r="X1429" s="153" t="e">
        <f t="shared" si="249"/>
        <v>#VALUE!</v>
      </c>
      <c r="Y1429">
        <v>13.17</v>
      </c>
      <c r="Z1429" s="150" t="e">
        <f t="shared" si="250"/>
        <v>#VALUE!</v>
      </c>
      <c r="AA1429">
        <v>13.17</v>
      </c>
      <c r="AB1429" s="150" t="e">
        <f t="shared" si="251"/>
        <v>#VALUE!</v>
      </c>
      <c r="AC1429">
        <v>13.17</v>
      </c>
      <c r="AD1429" s="150" t="e">
        <f t="shared" si="252"/>
        <v>#VALUE!</v>
      </c>
      <c r="AE1429">
        <v>13.17</v>
      </c>
    </row>
    <row r="1430" spans="12:31" ht="15" x14ac:dyDescent="0.2">
      <c r="L1430" s="150" t="e">
        <f t="shared" si="243"/>
        <v>#VALUE!</v>
      </c>
      <c r="M1430">
        <v>13.18</v>
      </c>
      <c r="N1430" s="150" t="e">
        <f t="shared" si="244"/>
        <v>#VALUE!</v>
      </c>
      <c r="O1430">
        <v>13.18</v>
      </c>
      <c r="P1430" s="150" t="e">
        <f t="shared" si="245"/>
        <v>#VALUE!</v>
      </c>
      <c r="Q1430">
        <v>13.18</v>
      </c>
      <c r="R1430" s="150" t="e">
        <f t="shared" si="246"/>
        <v>#VALUE!</v>
      </c>
      <c r="S1430">
        <v>13.18</v>
      </c>
      <c r="T1430" s="150" t="e">
        <f t="shared" si="247"/>
        <v>#VALUE!</v>
      </c>
      <c r="U1430">
        <v>13.18</v>
      </c>
      <c r="V1430" s="150" t="e">
        <f t="shared" si="248"/>
        <v>#VALUE!</v>
      </c>
      <c r="W1430">
        <v>13.18</v>
      </c>
      <c r="X1430" s="153" t="e">
        <f t="shared" si="249"/>
        <v>#VALUE!</v>
      </c>
      <c r="Y1430">
        <v>13.18</v>
      </c>
      <c r="Z1430" s="150" t="e">
        <f t="shared" si="250"/>
        <v>#VALUE!</v>
      </c>
      <c r="AA1430">
        <v>13.18</v>
      </c>
      <c r="AB1430" s="150" t="e">
        <f t="shared" si="251"/>
        <v>#VALUE!</v>
      </c>
      <c r="AC1430">
        <v>13.18</v>
      </c>
      <c r="AD1430" s="150" t="e">
        <f t="shared" si="252"/>
        <v>#VALUE!</v>
      </c>
      <c r="AE1430">
        <v>13.18</v>
      </c>
    </row>
    <row r="1431" spans="12:31" ht="15" x14ac:dyDescent="0.2">
      <c r="L1431" s="150" t="e">
        <f t="shared" si="243"/>
        <v>#VALUE!</v>
      </c>
      <c r="M1431">
        <v>13.19</v>
      </c>
      <c r="N1431" s="150" t="e">
        <f t="shared" si="244"/>
        <v>#VALUE!</v>
      </c>
      <c r="O1431">
        <v>13.19</v>
      </c>
      <c r="P1431" s="150" t="e">
        <f t="shared" si="245"/>
        <v>#VALUE!</v>
      </c>
      <c r="Q1431">
        <v>13.19</v>
      </c>
      <c r="R1431" s="150" t="e">
        <f t="shared" si="246"/>
        <v>#VALUE!</v>
      </c>
      <c r="S1431">
        <v>13.19</v>
      </c>
      <c r="T1431" s="150" t="e">
        <f t="shared" si="247"/>
        <v>#VALUE!</v>
      </c>
      <c r="U1431">
        <v>13.19</v>
      </c>
      <c r="V1431" s="150" t="e">
        <f t="shared" si="248"/>
        <v>#VALUE!</v>
      </c>
      <c r="W1431">
        <v>13.19</v>
      </c>
      <c r="X1431" s="153" t="e">
        <f t="shared" si="249"/>
        <v>#VALUE!</v>
      </c>
      <c r="Y1431">
        <v>13.19</v>
      </c>
      <c r="Z1431" s="150" t="e">
        <f t="shared" si="250"/>
        <v>#VALUE!</v>
      </c>
      <c r="AA1431">
        <v>13.19</v>
      </c>
      <c r="AB1431" s="150" t="e">
        <f t="shared" si="251"/>
        <v>#VALUE!</v>
      </c>
      <c r="AC1431">
        <v>13.19</v>
      </c>
      <c r="AD1431" s="150" t="e">
        <f t="shared" si="252"/>
        <v>#VALUE!</v>
      </c>
      <c r="AE1431">
        <v>13.19</v>
      </c>
    </row>
    <row r="1432" spans="12:31" ht="15" x14ac:dyDescent="0.2">
      <c r="L1432" s="150" t="e">
        <f t="shared" si="243"/>
        <v>#VALUE!</v>
      </c>
      <c r="M1432">
        <v>13.2</v>
      </c>
      <c r="N1432" s="150" t="e">
        <f t="shared" si="244"/>
        <v>#VALUE!</v>
      </c>
      <c r="O1432">
        <v>13.2</v>
      </c>
      <c r="P1432" s="150" t="e">
        <f t="shared" si="245"/>
        <v>#VALUE!</v>
      </c>
      <c r="Q1432">
        <v>13.2</v>
      </c>
      <c r="R1432" s="150" t="e">
        <f t="shared" si="246"/>
        <v>#VALUE!</v>
      </c>
      <c r="S1432">
        <v>13.2</v>
      </c>
      <c r="T1432" s="150" t="e">
        <f t="shared" si="247"/>
        <v>#VALUE!</v>
      </c>
      <c r="U1432">
        <v>13.2</v>
      </c>
      <c r="V1432" s="150" t="e">
        <f t="shared" si="248"/>
        <v>#VALUE!</v>
      </c>
      <c r="W1432">
        <v>13.2</v>
      </c>
      <c r="X1432" s="153" t="e">
        <f t="shared" si="249"/>
        <v>#VALUE!</v>
      </c>
      <c r="Y1432">
        <v>13.2</v>
      </c>
      <c r="Z1432" s="150" t="e">
        <f t="shared" si="250"/>
        <v>#VALUE!</v>
      </c>
      <c r="AA1432">
        <v>13.2</v>
      </c>
      <c r="AB1432" s="150" t="e">
        <f t="shared" si="251"/>
        <v>#VALUE!</v>
      </c>
      <c r="AC1432">
        <v>13.2</v>
      </c>
      <c r="AD1432" s="150" t="e">
        <f t="shared" si="252"/>
        <v>#VALUE!</v>
      </c>
      <c r="AE1432">
        <v>13.2</v>
      </c>
    </row>
    <row r="1433" spans="12:31" ht="15" x14ac:dyDescent="0.2">
      <c r="L1433" s="150" t="e">
        <f t="shared" si="243"/>
        <v>#VALUE!</v>
      </c>
      <c r="M1433">
        <v>13.21</v>
      </c>
      <c r="N1433" s="150" t="e">
        <f t="shared" si="244"/>
        <v>#VALUE!</v>
      </c>
      <c r="O1433">
        <v>13.21</v>
      </c>
      <c r="P1433" s="150" t="e">
        <f t="shared" si="245"/>
        <v>#VALUE!</v>
      </c>
      <c r="Q1433">
        <v>13.21</v>
      </c>
      <c r="R1433" s="150" t="e">
        <f t="shared" si="246"/>
        <v>#VALUE!</v>
      </c>
      <c r="S1433">
        <v>13.21</v>
      </c>
      <c r="T1433" s="150" t="e">
        <f t="shared" si="247"/>
        <v>#VALUE!</v>
      </c>
      <c r="U1433">
        <v>13.21</v>
      </c>
      <c r="V1433" s="150" t="e">
        <f t="shared" si="248"/>
        <v>#VALUE!</v>
      </c>
      <c r="W1433">
        <v>13.21</v>
      </c>
      <c r="X1433" s="153" t="e">
        <f t="shared" si="249"/>
        <v>#VALUE!</v>
      </c>
      <c r="Y1433">
        <v>13.21</v>
      </c>
      <c r="Z1433" s="150" t="e">
        <f t="shared" si="250"/>
        <v>#VALUE!</v>
      </c>
      <c r="AA1433">
        <v>13.21</v>
      </c>
      <c r="AB1433" s="150" t="e">
        <f t="shared" si="251"/>
        <v>#VALUE!</v>
      </c>
      <c r="AC1433">
        <v>13.21</v>
      </c>
      <c r="AD1433" s="150" t="e">
        <f t="shared" si="252"/>
        <v>#VALUE!</v>
      </c>
      <c r="AE1433">
        <v>13.21</v>
      </c>
    </row>
    <row r="1434" spans="12:31" ht="15" x14ac:dyDescent="0.2">
      <c r="L1434" s="150" t="e">
        <f t="shared" si="243"/>
        <v>#VALUE!</v>
      </c>
      <c r="M1434">
        <v>13.22</v>
      </c>
      <c r="N1434" s="150" t="e">
        <f t="shared" si="244"/>
        <v>#VALUE!</v>
      </c>
      <c r="O1434">
        <v>13.22</v>
      </c>
      <c r="P1434" s="150" t="e">
        <f t="shared" si="245"/>
        <v>#VALUE!</v>
      </c>
      <c r="Q1434">
        <v>13.22</v>
      </c>
      <c r="R1434" s="150" t="e">
        <f t="shared" si="246"/>
        <v>#VALUE!</v>
      </c>
      <c r="S1434">
        <v>13.22</v>
      </c>
      <c r="T1434" s="150" t="e">
        <f t="shared" si="247"/>
        <v>#VALUE!</v>
      </c>
      <c r="U1434">
        <v>13.22</v>
      </c>
      <c r="V1434" s="150" t="e">
        <f t="shared" si="248"/>
        <v>#VALUE!</v>
      </c>
      <c r="W1434">
        <v>13.22</v>
      </c>
      <c r="X1434" s="153" t="e">
        <f t="shared" si="249"/>
        <v>#VALUE!</v>
      </c>
      <c r="Y1434">
        <v>13.22</v>
      </c>
      <c r="Z1434" s="150" t="e">
        <f t="shared" si="250"/>
        <v>#VALUE!</v>
      </c>
      <c r="AA1434">
        <v>13.22</v>
      </c>
      <c r="AB1434" s="150" t="e">
        <f t="shared" si="251"/>
        <v>#VALUE!</v>
      </c>
      <c r="AC1434">
        <v>13.22</v>
      </c>
      <c r="AD1434" s="150" t="e">
        <f t="shared" si="252"/>
        <v>#VALUE!</v>
      </c>
      <c r="AE1434">
        <v>13.22</v>
      </c>
    </row>
    <row r="1435" spans="12:31" ht="15" x14ac:dyDescent="0.2">
      <c r="L1435" s="150" t="e">
        <f t="shared" si="243"/>
        <v>#VALUE!</v>
      </c>
      <c r="M1435">
        <v>13.23</v>
      </c>
      <c r="N1435" s="150" t="e">
        <f t="shared" si="244"/>
        <v>#VALUE!</v>
      </c>
      <c r="O1435">
        <v>13.23</v>
      </c>
      <c r="P1435" s="150" t="e">
        <f t="shared" si="245"/>
        <v>#VALUE!</v>
      </c>
      <c r="Q1435">
        <v>13.23</v>
      </c>
      <c r="R1435" s="150" t="e">
        <f t="shared" si="246"/>
        <v>#VALUE!</v>
      </c>
      <c r="S1435">
        <v>13.23</v>
      </c>
      <c r="T1435" s="150" t="e">
        <f t="shared" si="247"/>
        <v>#VALUE!</v>
      </c>
      <c r="U1435">
        <v>13.23</v>
      </c>
      <c r="V1435" s="150" t="e">
        <f t="shared" si="248"/>
        <v>#VALUE!</v>
      </c>
      <c r="W1435">
        <v>13.23</v>
      </c>
      <c r="X1435" s="153" t="e">
        <f t="shared" si="249"/>
        <v>#VALUE!</v>
      </c>
      <c r="Y1435">
        <v>13.23</v>
      </c>
      <c r="Z1435" s="150" t="e">
        <f t="shared" si="250"/>
        <v>#VALUE!</v>
      </c>
      <c r="AA1435">
        <v>13.23</v>
      </c>
      <c r="AB1435" s="150" t="e">
        <f t="shared" si="251"/>
        <v>#VALUE!</v>
      </c>
      <c r="AC1435">
        <v>13.23</v>
      </c>
      <c r="AD1435" s="150" t="e">
        <f t="shared" si="252"/>
        <v>#VALUE!</v>
      </c>
      <c r="AE1435">
        <v>13.23</v>
      </c>
    </row>
    <row r="1436" spans="12:31" ht="15" x14ac:dyDescent="0.2">
      <c r="L1436" s="150" t="e">
        <f t="shared" si="243"/>
        <v>#VALUE!</v>
      </c>
      <c r="M1436">
        <v>13.24</v>
      </c>
      <c r="N1436" s="150" t="e">
        <f t="shared" si="244"/>
        <v>#VALUE!</v>
      </c>
      <c r="O1436">
        <v>13.24</v>
      </c>
      <c r="P1436" s="150" t="e">
        <f t="shared" si="245"/>
        <v>#VALUE!</v>
      </c>
      <c r="Q1436">
        <v>13.24</v>
      </c>
      <c r="R1436" s="150" t="e">
        <f t="shared" si="246"/>
        <v>#VALUE!</v>
      </c>
      <c r="S1436">
        <v>13.24</v>
      </c>
      <c r="T1436" s="150" t="e">
        <f t="shared" si="247"/>
        <v>#VALUE!</v>
      </c>
      <c r="U1436">
        <v>13.24</v>
      </c>
      <c r="V1436" s="150" t="e">
        <f t="shared" si="248"/>
        <v>#VALUE!</v>
      </c>
      <c r="W1436">
        <v>13.24</v>
      </c>
      <c r="X1436" s="153" t="e">
        <f t="shared" si="249"/>
        <v>#VALUE!</v>
      </c>
      <c r="Y1436">
        <v>13.24</v>
      </c>
      <c r="Z1436" s="150" t="e">
        <f t="shared" si="250"/>
        <v>#VALUE!</v>
      </c>
      <c r="AA1436">
        <v>13.24</v>
      </c>
      <c r="AB1436" s="150" t="e">
        <f t="shared" si="251"/>
        <v>#VALUE!</v>
      </c>
      <c r="AC1436">
        <v>13.24</v>
      </c>
      <c r="AD1436" s="150" t="e">
        <f t="shared" si="252"/>
        <v>#VALUE!</v>
      </c>
      <c r="AE1436">
        <v>13.24</v>
      </c>
    </row>
    <row r="1437" spans="12:31" ht="15" x14ac:dyDescent="0.2">
      <c r="L1437" s="150" t="e">
        <f t="shared" si="243"/>
        <v>#VALUE!</v>
      </c>
      <c r="M1437">
        <v>13.25</v>
      </c>
      <c r="N1437" s="150" t="e">
        <f t="shared" si="244"/>
        <v>#VALUE!</v>
      </c>
      <c r="O1437">
        <v>13.25</v>
      </c>
      <c r="P1437" s="150" t="e">
        <f t="shared" si="245"/>
        <v>#VALUE!</v>
      </c>
      <c r="Q1437">
        <v>13.25</v>
      </c>
      <c r="R1437" s="150" t="e">
        <f t="shared" si="246"/>
        <v>#VALUE!</v>
      </c>
      <c r="S1437">
        <v>13.25</v>
      </c>
      <c r="T1437" s="150" t="e">
        <f t="shared" si="247"/>
        <v>#VALUE!</v>
      </c>
      <c r="U1437">
        <v>13.25</v>
      </c>
      <c r="V1437" s="150" t="e">
        <f t="shared" si="248"/>
        <v>#VALUE!</v>
      </c>
      <c r="W1437">
        <v>13.25</v>
      </c>
      <c r="X1437" s="153" t="e">
        <f t="shared" si="249"/>
        <v>#VALUE!</v>
      </c>
      <c r="Y1437">
        <v>13.25</v>
      </c>
      <c r="Z1437" s="150" t="e">
        <f t="shared" si="250"/>
        <v>#VALUE!</v>
      </c>
      <c r="AA1437">
        <v>13.25</v>
      </c>
      <c r="AB1437" s="150" t="e">
        <f t="shared" si="251"/>
        <v>#VALUE!</v>
      </c>
      <c r="AC1437">
        <v>13.25</v>
      </c>
      <c r="AD1437" s="150" t="e">
        <f t="shared" si="252"/>
        <v>#VALUE!</v>
      </c>
      <c r="AE1437">
        <v>13.25</v>
      </c>
    </row>
    <row r="1438" spans="12:31" ht="15" x14ac:dyDescent="0.2">
      <c r="L1438" s="150" t="e">
        <f t="shared" si="243"/>
        <v>#VALUE!</v>
      </c>
      <c r="M1438">
        <v>13.26</v>
      </c>
      <c r="N1438" s="150" t="e">
        <f t="shared" si="244"/>
        <v>#VALUE!</v>
      </c>
      <c r="O1438">
        <v>13.26</v>
      </c>
      <c r="P1438" s="150" t="e">
        <f t="shared" si="245"/>
        <v>#VALUE!</v>
      </c>
      <c r="Q1438">
        <v>13.26</v>
      </c>
      <c r="R1438" s="150" t="e">
        <f t="shared" si="246"/>
        <v>#VALUE!</v>
      </c>
      <c r="S1438">
        <v>13.26</v>
      </c>
      <c r="T1438" s="150" t="e">
        <f t="shared" si="247"/>
        <v>#VALUE!</v>
      </c>
      <c r="U1438">
        <v>13.26</v>
      </c>
      <c r="V1438" s="150" t="e">
        <f t="shared" si="248"/>
        <v>#VALUE!</v>
      </c>
      <c r="W1438">
        <v>13.26</v>
      </c>
      <c r="X1438" s="153" t="e">
        <f t="shared" si="249"/>
        <v>#VALUE!</v>
      </c>
      <c r="Y1438">
        <v>13.26</v>
      </c>
      <c r="Z1438" s="150" t="e">
        <f t="shared" si="250"/>
        <v>#VALUE!</v>
      </c>
      <c r="AA1438">
        <v>13.26</v>
      </c>
      <c r="AB1438" s="150" t="e">
        <f t="shared" si="251"/>
        <v>#VALUE!</v>
      </c>
      <c r="AC1438">
        <v>13.26</v>
      </c>
      <c r="AD1438" s="150" t="e">
        <f t="shared" si="252"/>
        <v>#VALUE!</v>
      </c>
      <c r="AE1438">
        <v>13.26</v>
      </c>
    </row>
    <row r="1439" spans="12:31" ht="15" x14ac:dyDescent="0.2">
      <c r="L1439" s="150" t="e">
        <f t="shared" si="243"/>
        <v>#VALUE!</v>
      </c>
      <c r="M1439">
        <v>13.27</v>
      </c>
      <c r="N1439" s="150" t="e">
        <f t="shared" si="244"/>
        <v>#VALUE!</v>
      </c>
      <c r="O1439">
        <v>13.27</v>
      </c>
      <c r="P1439" s="150" t="e">
        <f t="shared" si="245"/>
        <v>#VALUE!</v>
      </c>
      <c r="Q1439">
        <v>13.27</v>
      </c>
      <c r="R1439" s="150" t="e">
        <f t="shared" si="246"/>
        <v>#VALUE!</v>
      </c>
      <c r="S1439">
        <v>13.27</v>
      </c>
      <c r="T1439" s="150" t="e">
        <f t="shared" si="247"/>
        <v>#VALUE!</v>
      </c>
      <c r="U1439">
        <v>13.27</v>
      </c>
      <c r="V1439" s="150" t="e">
        <f t="shared" si="248"/>
        <v>#VALUE!</v>
      </c>
      <c r="W1439">
        <v>13.27</v>
      </c>
      <c r="X1439" s="153" t="e">
        <f t="shared" si="249"/>
        <v>#VALUE!</v>
      </c>
      <c r="Y1439">
        <v>13.27</v>
      </c>
      <c r="Z1439" s="150" t="e">
        <f t="shared" si="250"/>
        <v>#VALUE!</v>
      </c>
      <c r="AA1439">
        <v>13.27</v>
      </c>
      <c r="AB1439" s="150" t="e">
        <f t="shared" si="251"/>
        <v>#VALUE!</v>
      </c>
      <c r="AC1439">
        <v>13.27</v>
      </c>
      <c r="AD1439" s="150" t="e">
        <f t="shared" si="252"/>
        <v>#VALUE!</v>
      </c>
      <c r="AE1439">
        <v>13.27</v>
      </c>
    </row>
    <row r="1440" spans="12:31" ht="15" x14ac:dyDescent="0.2">
      <c r="L1440" s="150" t="e">
        <f t="shared" si="243"/>
        <v>#VALUE!</v>
      </c>
      <c r="M1440">
        <v>13.28</v>
      </c>
      <c r="N1440" s="150" t="e">
        <f t="shared" si="244"/>
        <v>#VALUE!</v>
      </c>
      <c r="O1440">
        <v>13.28</v>
      </c>
      <c r="P1440" s="150" t="e">
        <f t="shared" si="245"/>
        <v>#VALUE!</v>
      </c>
      <c r="Q1440">
        <v>13.28</v>
      </c>
      <c r="R1440" s="150" t="e">
        <f t="shared" si="246"/>
        <v>#VALUE!</v>
      </c>
      <c r="S1440">
        <v>13.28</v>
      </c>
      <c r="T1440" s="150" t="e">
        <f t="shared" si="247"/>
        <v>#VALUE!</v>
      </c>
      <c r="U1440">
        <v>13.28</v>
      </c>
      <c r="V1440" s="150" t="e">
        <f t="shared" si="248"/>
        <v>#VALUE!</v>
      </c>
      <c r="W1440">
        <v>13.28</v>
      </c>
      <c r="X1440" s="153" t="e">
        <f t="shared" si="249"/>
        <v>#VALUE!</v>
      </c>
      <c r="Y1440">
        <v>13.28</v>
      </c>
      <c r="Z1440" s="150" t="e">
        <f t="shared" si="250"/>
        <v>#VALUE!</v>
      </c>
      <c r="AA1440">
        <v>13.28</v>
      </c>
      <c r="AB1440" s="150" t="e">
        <f t="shared" si="251"/>
        <v>#VALUE!</v>
      </c>
      <c r="AC1440">
        <v>13.28</v>
      </c>
      <c r="AD1440" s="150" t="e">
        <f t="shared" si="252"/>
        <v>#VALUE!</v>
      </c>
      <c r="AE1440">
        <v>13.28</v>
      </c>
    </row>
    <row r="1441" spans="12:31" ht="15" x14ac:dyDescent="0.2">
      <c r="L1441" s="150" t="e">
        <f t="shared" si="243"/>
        <v>#VALUE!</v>
      </c>
      <c r="M1441">
        <v>13.29</v>
      </c>
      <c r="N1441" s="150" t="e">
        <f t="shared" si="244"/>
        <v>#VALUE!</v>
      </c>
      <c r="O1441">
        <v>13.29</v>
      </c>
      <c r="P1441" s="150" t="e">
        <f t="shared" si="245"/>
        <v>#VALUE!</v>
      </c>
      <c r="Q1441">
        <v>13.29</v>
      </c>
      <c r="R1441" s="150" t="e">
        <f t="shared" si="246"/>
        <v>#VALUE!</v>
      </c>
      <c r="S1441">
        <v>13.29</v>
      </c>
      <c r="T1441" s="150" t="e">
        <f t="shared" si="247"/>
        <v>#VALUE!</v>
      </c>
      <c r="U1441">
        <v>13.29</v>
      </c>
      <c r="V1441" s="150" t="e">
        <f t="shared" si="248"/>
        <v>#VALUE!</v>
      </c>
      <c r="W1441">
        <v>13.29</v>
      </c>
      <c r="X1441" s="153" t="e">
        <f t="shared" si="249"/>
        <v>#VALUE!</v>
      </c>
      <c r="Y1441">
        <v>13.29</v>
      </c>
      <c r="Z1441" s="150" t="e">
        <f t="shared" si="250"/>
        <v>#VALUE!</v>
      </c>
      <c r="AA1441">
        <v>13.29</v>
      </c>
      <c r="AB1441" s="150" t="e">
        <f t="shared" si="251"/>
        <v>#VALUE!</v>
      </c>
      <c r="AC1441">
        <v>13.29</v>
      </c>
      <c r="AD1441" s="150" t="e">
        <f t="shared" si="252"/>
        <v>#VALUE!</v>
      </c>
      <c r="AE1441">
        <v>13.29</v>
      </c>
    </row>
    <row r="1442" spans="12:31" ht="15" x14ac:dyDescent="0.2">
      <c r="L1442" s="150" t="e">
        <f t="shared" si="243"/>
        <v>#VALUE!</v>
      </c>
      <c r="M1442">
        <v>13.3</v>
      </c>
      <c r="N1442" s="150" t="e">
        <f t="shared" si="244"/>
        <v>#VALUE!</v>
      </c>
      <c r="O1442">
        <v>13.3</v>
      </c>
      <c r="P1442" s="150" t="e">
        <f t="shared" si="245"/>
        <v>#VALUE!</v>
      </c>
      <c r="Q1442">
        <v>13.3</v>
      </c>
      <c r="R1442" s="150" t="e">
        <f t="shared" si="246"/>
        <v>#VALUE!</v>
      </c>
      <c r="S1442">
        <v>13.3</v>
      </c>
      <c r="T1442" s="150" t="e">
        <f t="shared" si="247"/>
        <v>#VALUE!</v>
      </c>
      <c r="U1442">
        <v>13.3</v>
      </c>
      <c r="V1442" s="150" t="e">
        <f t="shared" si="248"/>
        <v>#VALUE!</v>
      </c>
      <c r="W1442">
        <v>13.3</v>
      </c>
      <c r="X1442" s="153" t="e">
        <f t="shared" si="249"/>
        <v>#VALUE!</v>
      </c>
      <c r="Y1442">
        <v>13.3</v>
      </c>
      <c r="Z1442" s="150" t="e">
        <f t="shared" si="250"/>
        <v>#VALUE!</v>
      </c>
      <c r="AA1442">
        <v>13.3</v>
      </c>
      <c r="AB1442" s="150" t="e">
        <f t="shared" si="251"/>
        <v>#VALUE!</v>
      </c>
      <c r="AC1442">
        <v>13.3</v>
      </c>
      <c r="AD1442" s="150" t="e">
        <f t="shared" si="252"/>
        <v>#VALUE!</v>
      </c>
      <c r="AE1442">
        <v>13.3</v>
      </c>
    </row>
    <row r="1443" spans="12:31" ht="15" x14ac:dyDescent="0.2">
      <c r="L1443" s="150" t="e">
        <f t="shared" si="243"/>
        <v>#VALUE!</v>
      </c>
      <c r="M1443">
        <v>13.31</v>
      </c>
      <c r="N1443" s="150" t="e">
        <f t="shared" si="244"/>
        <v>#VALUE!</v>
      </c>
      <c r="O1443">
        <v>13.31</v>
      </c>
      <c r="P1443" s="150" t="e">
        <f t="shared" si="245"/>
        <v>#VALUE!</v>
      </c>
      <c r="Q1443">
        <v>13.31</v>
      </c>
      <c r="R1443" s="150" t="e">
        <f t="shared" si="246"/>
        <v>#VALUE!</v>
      </c>
      <c r="S1443">
        <v>13.31</v>
      </c>
      <c r="T1443" s="150" t="e">
        <f t="shared" si="247"/>
        <v>#VALUE!</v>
      </c>
      <c r="U1443">
        <v>13.31</v>
      </c>
      <c r="V1443" s="150" t="e">
        <f t="shared" si="248"/>
        <v>#VALUE!</v>
      </c>
      <c r="W1443">
        <v>13.31</v>
      </c>
      <c r="X1443" s="153" t="e">
        <f t="shared" si="249"/>
        <v>#VALUE!</v>
      </c>
      <c r="Y1443">
        <v>13.31</v>
      </c>
      <c r="Z1443" s="150" t="e">
        <f t="shared" si="250"/>
        <v>#VALUE!</v>
      </c>
      <c r="AA1443">
        <v>13.31</v>
      </c>
      <c r="AB1443" s="150" t="e">
        <f t="shared" si="251"/>
        <v>#VALUE!</v>
      </c>
      <c r="AC1443">
        <v>13.31</v>
      </c>
      <c r="AD1443" s="150" t="e">
        <f t="shared" si="252"/>
        <v>#VALUE!</v>
      </c>
      <c r="AE1443">
        <v>13.31</v>
      </c>
    </row>
    <row r="1444" spans="12:31" ht="15" x14ac:dyDescent="0.2">
      <c r="L1444" s="150" t="e">
        <f t="shared" si="243"/>
        <v>#VALUE!</v>
      </c>
      <c r="M1444">
        <v>13.32</v>
      </c>
      <c r="N1444" s="150" t="e">
        <f t="shared" si="244"/>
        <v>#VALUE!</v>
      </c>
      <c r="O1444">
        <v>13.32</v>
      </c>
      <c r="P1444" s="150" t="e">
        <f t="shared" si="245"/>
        <v>#VALUE!</v>
      </c>
      <c r="Q1444">
        <v>13.32</v>
      </c>
      <c r="R1444" s="150" t="e">
        <f t="shared" si="246"/>
        <v>#VALUE!</v>
      </c>
      <c r="S1444">
        <v>13.32</v>
      </c>
      <c r="T1444" s="150" t="e">
        <f t="shared" si="247"/>
        <v>#VALUE!</v>
      </c>
      <c r="U1444">
        <v>13.32</v>
      </c>
      <c r="V1444" s="150" t="e">
        <f t="shared" si="248"/>
        <v>#VALUE!</v>
      </c>
      <c r="W1444">
        <v>13.32</v>
      </c>
      <c r="X1444" s="153" t="e">
        <f t="shared" si="249"/>
        <v>#VALUE!</v>
      </c>
      <c r="Y1444">
        <v>13.32</v>
      </c>
      <c r="Z1444" s="150" t="e">
        <f t="shared" si="250"/>
        <v>#VALUE!</v>
      </c>
      <c r="AA1444">
        <v>13.32</v>
      </c>
      <c r="AB1444" s="150" t="e">
        <f t="shared" si="251"/>
        <v>#VALUE!</v>
      </c>
      <c r="AC1444">
        <v>13.32</v>
      </c>
      <c r="AD1444" s="150" t="e">
        <f t="shared" si="252"/>
        <v>#VALUE!</v>
      </c>
      <c r="AE1444">
        <v>13.32</v>
      </c>
    </row>
    <row r="1445" spans="12:31" ht="15" x14ac:dyDescent="0.2">
      <c r="L1445" s="150" t="e">
        <f t="shared" si="243"/>
        <v>#VALUE!</v>
      </c>
      <c r="M1445">
        <v>13.33</v>
      </c>
      <c r="N1445" s="150" t="e">
        <f t="shared" si="244"/>
        <v>#VALUE!</v>
      </c>
      <c r="O1445">
        <v>13.33</v>
      </c>
      <c r="P1445" s="150" t="e">
        <f t="shared" si="245"/>
        <v>#VALUE!</v>
      </c>
      <c r="Q1445">
        <v>13.33</v>
      </c>
      <c r="R1445" s="150" t="e">
        <f t="shared" si="246"/>
        <v>#VALUE!</v>
      </c>
      <c r="S1445">
        <v>13.33</v>
      </c>
      <c r="T1445" s="150" t="e">
        <f t="shared" si="247"/>
        <v>#VALUE!</v>
      </c>
      <c r="U1445">
        <v>13.33</v>
      </c>
      <c r="V1445" s="150" t="e">
        <f t="shared" si="248"/>
        <v>#VALUE!</v>
      </c>
      <c r="W1445">
        <v>13.33</v>
      </c>
      <c r="X1445" s="153" t="e">
        <f t="shared" si="249"/>
        <v>#VALUE!</v>
      </c>
      <c r="Y1445">
        <v>13.33</v>
      </c>
      <c r="Z1445" s="150" t="e">
        <f t="shared" si="250"/>
        <v>#VALUE!</v>
      </c>
      <c r="AA1445">
        <v>13.33</v>
      </c>
      <c r="AB1445" s="150" t="e">
        <f t="shared" si="251"/>
        <v>#VALUE!</v>
      </c>
      <c r="AC1445">
        <v>13.33</v>
      </c>
      <c r="AD1445" s="150" t="e">
        <f t="shared" si="252"/>
        <v>#VALUE!</v>
      </c>
      <c r="AE1445">
        <v>13.33</v>
      </c>
    </row>
    <row r="1446" spans="12:31" ht="15" x14ac:dyDescent="0.2">
      <c r="L1446" s="150" t="e">
        <f t="shared" si="243"/>
        <v>#VALUE!</v>
      </c>
      <c r="M1446">
        <v>13.34</v>
      </c>
      <c r="N1446" s="150" t="e">
        <f t="shared" si="244"/>
        <v>#VALUE!</v>
      </c>
      <c r="O1446">
        <v>13.34</v>
      </c>
      <c r="P1446" s="150" t="e">
        <f t="shared" si="245"/>
        <v>#VALUE!</v>
      </c>
      <c r="Q1446">
        <v>13.34</v>
      </c>
      <c r="R1446" s="150" t="e">
        <f t="shared" si="246"/>
        <v>#VALUE!</v>
      </c>
      <c r="S1446">
        <v>13.34</v>
      </c>
      <c r="T1446" s="150" t="e">
        <f t="shared" si="247"/>
        <v>#VALUE!</v>
      </c>
      <c r="U1446">
        <v>13.34</v>
      </c>
      <c r="V1446" s="150" t="e">
        <f t="shared" si="248"/>
        <v>#VALUE!</v>
      </c>
      <c r="W1446">
        <v>13.34</v>
      </c>
      <c r="X1446" s="153" t="e">
        <f t="shared" si="249"/>
        <v>#VALUE!</v>
      </c>
      <c r="Y1446">
        <v>13.34</v>
      </c>
      <c r="Z1446" s="150" t="e">
        <f t="shared" si="250"/>
        <v>#VALUE!</v>
      </c>
      <c r="AA1446">
        <v>13.34</v>
      </c>
      <c r="AB1446" s="150" t="e">
        <f t="shared" si="251"/>
        <v>#VALUE!</v>
      </c>
      <c r="AC1446">
        <v>13.34</v>
      </c>
      <c r="AD1446" s="150" t="e">
        <f t="shared" si="252"/>
        <v>#VALUE!</v>
      </c>
      <c r="AE1446">
        <v>13.34</v>
      </c>
    </row>
    <row r="1447" spans="12:31" ht="15" x14ac:dyDescent="0.2">
      <c r="L1447" s="150" t="e">
        <f t="shared" si="243"/>
        <v>#VALUE!</v>
      </c>
      <c r="M1447">
        <v>13.35</v>
      </c>
      <c r="N1447" s="150" t="e">
        <f t="shared" si="244"/>
        <v>#VALUE!</v>
      </c>
      <c r="O1447">
        <v>13.35</v>
      </c>
      <c r="P1447" s="150" t="e">
        <f t="shared" si="245"/>
        <v>#VALUE!</v>
      </c>
      <c r="Q1447">
        <v>13.35</v>
      </c>
      <c r="R1447" s="150" t="e">
        <f t="shared" si="246"/>
        <v>#VALUE!</v>
      </c>
      <c r="S1447">
        <v>13.35</v>
      </c>
      <c r="T1447" s="150" t="e">
        <f t="shared" si="247"/>
        <v>#VALUE!</v>
      </c>
      <c r="U1447">
        <v>13.35</v>
      </c>
      <c r="V1447" s="150" t="e">
        <f t="shared" si="248"/>
        <v>#VALUE!</v>
      </c>
      <c r="W1447">
        <v>13.35</v>
      </c>
      <c r="X1447" s="153" t="e">
        <f t="shared" si="249"/>
        <v>#VALUE!</v>
      </c>
      <c r="Y1447">
        <v>13.35</v>
      </c>
      <c r="Z1447" s="150" t="e">
        <f t="shared" si="250"/>
        <v>#VALUE!</v>
      </c>
      <c r="AA1447">
        <v>13.35</v>
      </c>
      <c r="AB1447" s="150" t="e">
        <f t="shared" si="251"/>
        <v>#VALUE!</v>
      </c>
      <c r="AC1447">
        <v>13.35</v>
      </c>
      <c r="AD1447" s="150" t="e">
        <f t="shared" si="252"/>
        <v>#VALUE!</v>
      </c>
      <c r="AE1447">
        <v>13.35</v>
      </c>
    </row>
    <row r="1448" spans="12:31" ht="15" x14ac:dyDescent="0.2">
      <c r="L1448" s="150" t="e">
        <f t="shared" si="243"/>
        <v>#VALUE!</v>
      </c>
      <c r="M1448">
        <v>13.36</v>
      </c>
      <c r="N1448" s="150" t="e">
        <f t="shared" si="244"/>
        <v>#VALUE!</v>
      </c>
      <c r="O1448">
        <v>13.36</v>
      </c>
      <c r="P1448" s="150" t="e">
        <f t="shared" si="245"/>
        <v>#VALUE!</v>
      </c>
      <c r="Q1448">
        <v>13.36</v>
      </c>
      <c r="R1448" s="150" t="e">
        <f t="shared" si="246"/>
        <v>#VALUE!</v>
      </c>
      <c r="S1448">
        <v>13.36</v>
      </c>
      <c r="T1448" s="150" t="e">
        <f t="shared" si="247"/>
        <v>#VALUE!</v>
      </c>
      <c r="U1448">
        <v>13.36</v>
      </c>
      <c r="V1448" s="150" t="e">
        <f t="shared" si="248"/>
        <v>#VALUE!</v>
      </c>
      <c r="W1448">
        <v>13.36</v>
      </c>
      <c r="X1448" s="153" t="e">
        <f t="shared" si="249"/>
        <v>#VALUE!</v>
      </c>
      <c r="Y1448">
        <v>13.36</v>
      </c>
      <c r="Z1448" s="150" t="e">
        <f t="shared" si="250"/>
        <v>#VALUE!</v>
      </c>
      <c r="AA1448">
        <v>13.36</v>
      </c>
      <c r="AB1448" s="150" t="e">
        <f t="shared" si="251"/>
        <v>#VALUE!</v>
      </c>
      <c r="AC1448">
        <v>13.36</v>
      </c>
      <c r="AD1448" s="150" t="e">
        <f t="shared" si="252"/>
        <v>#VALUE!</v>
      </c>
      <c r="AE1448">
        <v>13.36</v>
      </c>
    </row>
    <row r="1449" spans="12:31" ht="15" x14ac:dyDescent="0.2">
      <c r="L1449" s="150" t="e">
        <f t="shared" si="243"/>
        <v>#VALUE!</v>
      </c>
      <c r="M1449">
        <v>13.37</v>
      </c>
      <c r="N1449" s="150" t="e">
        <f t="shared" si="244"/>
        <v>#VALUE!</v>
      </c>
      <c r="O1449">
        <v>13.37</v>
      </c>
      <c r="P1449" s="150" t="e">
        <f t="shared" si="245"/>
        <v>#VALUE!</v>
      </c>
      <c r="Q1449">
        <v>13.37</v>
      </c>
      <c r="R1449" s="150" t="e">
        <f t="shared" si="246"/>
        <v>#VALUE!</v>
      </c>
      <c r="S1449">
        <v>13.37</v>
      </c>
      <c r="T1449" s="150" t="e">
        <f t="shared" si="247"/>
        <v>#VALUE!</v>
      </c>
      <c r="U1449">
        <v>13.37</v>
      </c>
      <c r="V1449" s="150" t="e">
        <f t="shared" si="248"/>
        <v>#VALUE!</v>
      </c>
      <c r="W1449">
        <v>13.37</v>
      </c>
      <c r="X1449" s="153" t="e">
        <f t="shared" si="249"/>
        <v>#VALUE!</v>
      </c>
      <c r="Y1449">
        <v>13.37</v>
      </c>
      <c r="Z1449" s="150" t="e">
        <f t="shared" si="250"/>
        <v>#VALUE!</v>
      </c>
      <c r="AA1449">
        <v>13.37</v>
      </c>
      <c r="AB1449" s="150" t="e">
        <f t="shared" si="251"/>
        <v>#VALUE!</v>
      </c>
      <c r="AC1449">
        <v>13.37</v>
      </c>
      <c r="AD1449" s="150" t="e">
        <f t="shared" si="252"/>
        <v>#VALUE!</v>
      </c>
      <c r="AE1449">
        <v>13.37</v>
      </c>
    </row>
    <row r="1450" spans="12:31" ht="15" x14ac:dyDescent="0.2">
      <c r="L1450" s="150" t="e">
        <f t="shared" si="243"/>
        <v>#VALUE!</v>
      </c>
      <c r="M1450">
        <v>13.38</v>
      </c>
      <c r="N1450" s="150" t="e">
        <f t="shared" si="244"/>
        <v>#VALUE!</v>
      </c>
      <c r="O1450">
        <v>13.38</v>
      </c>
      <c r="P1450" s="150" t="e">
        <f t="shared" si="245"/>
        <v>#VALUE!</v>
      </c>
      <c r="Q1450">
        <v>13.38</v>
      </c>
      <c r="R1450" s="150" t="e">
        <f t="shared" si="246"/>
        <v>#VALUE!</v>
      </c>
      <c r="S1450">
        <v>13.38</v>
      </c>
      <c r="T1450" s="150" t="e">
        <f t="shared" si="247"/>
        <v>#VALUE!</v>
      </c>
      <c r="U1450">
        <v>13.38</v>
      </c>
      <c r="V1450" s="150" t="e">
        <f t="shared" si="248"/>
        <v>#VALUE!</v>
      </c>
      <c r="W1450">
        <v>13.38</v>
      </c>
      <c r="X1450" s="153" t="e">
        <f t="shared" si="249"/>
        <v>#VALUE!</v>
      </c>
      <c r="Y1450">
        <v>13.38</v>
      </c>
      <c r="Z1450" s="150" t="e">
        <f t="shared" si="250"/>
        <v>#VALUE!</v>
      </c>
      <c r="AA1450">
        <v>13.38</v>
      </c>
      <c r="AB1450" s="150" t="e">
        <f t="shared" si="251"/>
        <v>#VALUE!</v>
      </c>
      <c r="AC1450">
        <v>13.38</v>
      </c>
      <c r="AD1450" s="150" t="e">
        <f t="shared" si="252"/>
        <v>#VALUE!</v>
      </c>
      <c r="AE1450">
        <v>13.38</v>
      </c>
    </row>
    <row r="1451" spans="12:31" ht="15" x14ac:dyDescent="0.2">
      <c r="L1451" s="150" t="e">
        <f t="shared" si="243"/>
        <v>#VALUE!</v>
      </c>
      <c r="M1451">
        <v>13.39</v>
      </c>
      <c r="N1451" s="150" t="e">
        <f t="shared" si="244"/>
        <v>#VALUE!</v>
      </c>
      <c r="O1451">
        <v>13.39</v>
      </c>
      <c r="P1451" s="150" t="e">
        <f t="shared" si="245"/>
        <v>#VALUE!</v>
      </c>
      <c r="Q1451">
        <v>13.39</v>
      </c>
      <c r="R1451" s="150" t="e">
        <f t="shared" si="246"/>
        <v>#VALUE!</v>
      </c>
      <c r="S1451">
        <v>13.39</v>
      </c>
      <c r="T1451" s="150" t="e">
        <f t="shared" si="247"/>
        <v>#VALUE!</v>
      </c>
      <c r="U1451">
        <v>13.39</v>
      </c>
      <c r="V1451" s="150" t="e">
        <f t="shared" si="248"/>
        <v>#VALUE!</v>
      </c>
      <c r="W1451">
        <v>13.39</v>
      </c>
      <c r="X1451" s="153" t="e">
        <f t="shared" si="249"/>
        <v>#VALUE!</v>
      </c>
      <c r="Y1451">
        <v>13.39</v>
      </c>
      <c r="Z1451" s="150" t="e">
        <f t="shared" si="250"/>
        <v>#VALUE!</v>
      </c>
      <c r="AA1451">
        <v>13.39</v>
      </c>
      <c r="AB1451" s="150" t="e">
        <f t="shared" si="251"/>
        <v>#VALUE!</v>
      </c>
      <c r="AC1451">
        <v>13.39</v>
      </c>
      <c r="AD1451" s="150" t="e">
        <f t="shared" si="252"/>
        <v>#VALUE!</v>
      </c>
      <c r="AE1451">
        <v>13.39</v>
      </c>
    </row>
    <row r="1452" spans="12:31" ht="15" x14ac:dyDescent="0.2">
      <c r="L1452" s="150" t="e">
        <f t="shared" si="243"/>
        <v>#VALUE!</v>
      </c>
      <c r="M1452">
        <v>13.4</v>
      </c>
      <c r="N1452" s="150" t="e">
        <f t="shared" si="244"/>
        <v>#VALUE!</v>
      </c>
      <c r="O1452">
        <v>13.4</v>
      </c>
      <c r="P1452" s="150" t="e">
        <f t="shared" si="245"/>
        <v>#VALUE!</v>
      </c>
      <c r="Q1452">
        <v>13.4</v>
      </c>
      <c r="R1452" s="150" t="e">
        <f t="shared" si="246"/>
        <v>#VALUE!</v>
      </c>
      <c r="S1452">
        <v>13.4</v>
      </c>
      <c r="T1452" s="150" t="e">
        <f t="shared" si="247"/>
        <v>#VALUE!</v>
      </c>
      <c r="U1452">
        <v>13.4</v>
      </c>
      <c r="V1452" s="150" t="e">
        <f t="shared" si="248"/>
        <v>#VALUE!</v>
      </c>
      <c r="W1452">
        <v>13.4</v>
      </c>
      <c r="X1452" s="153" t="e">
        <f t="shared" si="249"/>
        <v>#VALUE!</v>
      </c>
      <c r="Y1452">
        <v>13.4</v>
      </c>
      <c r="Z1452" s="150" t="e">
        <f t="shared" si="250"/>
        <v>#VALUE!</v>
      </c>
      <c r="AA1452">
        <v>13.4</v>
      </c>
      <c r="AB1452" s="150" t="e">
        <f t="shared" si="251"/>
        <v>#VALUE!</v>
      </c>
      <c r="AC1452">
        <v>13.4</v>
      </c>
      <c r="AD1452" s="150" t="e">
        <f t="shared" si="252"/>
        <v>#VALUE!</v>
      </c>
      <c r="AE1452">
        <v>13.4</v>
      </c>
    </row>
    <row r="1453" spans="12:31" ht="15" x14ac:dyDescent="0.2">
      <c r="L1453" s="150" t="e">
        <f t="shared" si="243"/>
        <v>#VALUE!</v>
      </c>
      <c r="M1453">
        <v>13.41</v>
      </c>
      <c r="N1453" s="150" t="e">
        <f t="shared" si="244"/>
        <v>#VALUE!</v>
      </c>
      <c r="O1453">
        <v>13.41</v>
      </c>
      <c r="P1453" s="150" t="e">
        <f t="shared" si="245"/>
        <v>#VALUE!</v>
      </c>
      <c r="Q1453">
        <v>13.41</v>
      </c>
      <c r="R1453" s="150" t="e">
        <f t="shared" si="246"/>
        <v>#VALUE!</v>
      </c>
      <c r="S1453">
        <v>13.41</v>
      </c>
      <c r="T1453" s="150" t="e">
        <f t="shared" si="247"/>
        <v>#VALUE!</v>
      </c>
      <c r="U1453">
        <v>13.41</v>
      </c>
      <c r="V1453" s="150" t="e">
        <f t="shared" si="248"/>
        <v>#VALUE!</v>
      </c>
      <c r="W1453">
        <v>13.41</v>
      </c>
      <c r="X1453" s="153" t="e">
        <f t="shared" si="249"/>
        <v>#VALUE!</v>
      </c>
      <c r="Y1453">
        <v>13.41</v>
      </c>
      <c r="Z1453" s="150" t="e">
        <f t="shared" si="250"/>
        <v>#VALUE!</v>
      </c>
      <c r="AA1453">
        <v>13.41</v>
      </c>
      <c r="AB1453" s="150" t="e">
        <f t="shared" si="251"/>
        <v>#VALUE!</v>
      </c>
      <c r="AC1453">
        <v>13.41</v>
      </c>
      <c r="AD1453" s="150" t="e">
        <f t="shared" si="252"/>
        <v>#VALUE!</v>
      </c>
      <c r="AE1453">
        <v>13.41</v>
      </c>
    </row>
    <row r="1454" spans="12:31" ht="15" x14ac:dyDescent="0.2">
      <c r="L1454" s="150" t="e">
        <f t="shared" si="243"/>
        <v>#VALUE!</v>
      </c>
      <c r="M1454">
        <v>13.42</v>
      </c>
      <c r="N1454" s="150" t="e">
        <f t="shared" si="244"/>
        <v>#VALUE!</v>
      </c>
      <c r="O1454">
        <v>13.42</v>
      </c>
      <c r="P1454" s="150" t="e">
        <f t="shared" si="245"/>
        <v>#VALUE!</v>
      </c>
      <c r="Q1454">
        <v>13.42</v>
      </c>
      <c r="R1454" s="150" t="e">
        <f t="shared" si="246"/>
        <v>#VALUE!</v>
      </c>
      <c r="S1454">
        <v>13.42</v>
      </c>
      <c r="T1454" s="150" t="e">
        <f t="shared" si="247"/>
        <v>#VALUE!</v>
      </c>
      <c r="U1454">
        <v>13.42</v>
      </c>
      <c r="V1454" s="150" t="e">
        <f t="shared" si="248"/>
        <v>#VALUE!</v>
      </c>
      <c r="W1454">
        <v>13.42</v>
      </c>
      <c r="X1454" s="153" t="e">
        <f t="shared" si="249"/>
        <v>#VALUE!</v>
      </c>
      <c r="Y1454">
        <v>13.42</v>
      </c>
      <c r="Z1454" s="150" t="e">
        <f t="shared" si="250"/>
        <v>#VALUE!</v>
      </c>
      <c r="AA1454">
        <v>13.42</v>
      </c>
      <c r="AB1454" s="150" t="e">
        <f t="shared" si="251"/>
        <v>#VALUE!</v>
      </c>
      <c r="AC1454">
        <v>13.42</v>
      </c>
      <c r="AD1454" s="150" t="e">
        <f t="shared" si="252"/>
        <v>#VALUE!</v>
      </c>
      <c r="AE1454">
        <v>13.42</v>
      </c>
    </row>
    <row r="1455" spans="12:31" ht="15" x14ac:dyDescent="0.2">
      <c r="L1455" s="150" t="e">
        <f t="shared" si="243"/>
        <v>#VALUE!</v>
      </c>
      <c r="M1455">
        <v>13.43</v>
      </c>
      <c r="N1455" s="150" t="e">
        <f t="shared" si="244"/>
        <v>#VALUE!</v>
      </c>
      <c r="O1455">
        <v>13.43</v>
      </c>
      <c r="P1455" s="150" t="e">
        <f t="shared" si="245"/>
        <v>#VALUE!</v>
      </c>
      <c r="Q1455">
        <v>13.43</v>
      </c>
      <c r="R1455" s="150" t="e">
        <f t="shared" si="246"/>
        <v>#VALUE!</v>
      </c>
      <c r="S1455">
        <v>13.43</v>
      </c>
      <c r="T1455" s="150" t="e">
        <f t="shared" si="247"/>
        <v>#VALUE!</v>
      </c>
      <c r="U1455">
        <v>13.43</v>
      </c>
      <c r="V1455" s="150" t="e">
        <f t="shared" si="248"/>
        <v>#VALUE!</v>
      </c>
      <c r="W1455">
        <v>13.43</v>
      </c>
      <c r="X1455" s="153" t="e">
        <f t="shared" si="249"/>
        <v>#VALUE!</v>
      </c>
      <c r="Y1455">
        <v>13.43</v>
      </c>
      <c r="Z1455" s="150" t="e">
        <f t="shared" si="250"/>
        <v>#VALUE!</v>
      </c>
      <c r="AA1455">
        <v>13.43</v>
      </c>
      <c r="AB1455" s="150" t="e">
        <f t="shared" si="251"/>
        <v>#VALUE!</v>
      </c>
      <c r="AC1455">
        <v>13.43</v>
      </c>
      <c r="AD1455" s="150" t="e">
        <f t="shared" si="252"/>
        <v>#VALUE!</v>
      </c>
      <c r="AE1455">
        <v>13.43</v>
      </c>
    </row>
    <row r="1456" spans="12:31" ht="15" x14ac:dyDescent="0.2">
      <c r="L1456" s="150" t="e">
        <f t="shared" si="243"/>
        <v>#VALUE!</v>
      </c>
      <c r="M1456">
        <v>13.44</v>
      </c>
      <c r="N1456" s="150" t="e">
        <f t="shared" si="244"/>
        <v>#VALUE!</v>
      </c>
      <c r="O1456">
        <v>13.44</v>
      </c>
      <c r="P1456" s="150" t="e">
        <f t="shared" si="245"/>
        <v>#VALUE!</v>
      </c>
      <c r="Q1456">
        <v>13.44</v>
      </c>
      <c r="R1456" s="150" t="e">
        <f t="shared" si="246"/>
        <v>#VALUE!</v>
      </c>
      <c r="S1456">
        <v>13.44</v>
      </c>
      <c r="T1456" s="150" t="e">
        <f t="shared" si="247"/>
        <v>#VALUE!</v>
      </c>
      <c r="U1456">
        <v>13.44</v>
      </c>
      <c r="V1456" s="150" t="e">
        <f t="shared" si="248"/>
        <v>#VALUE!</v>
      </c>
      <c r="W1456">
        <v>13.44</v>
      </c>
      <c r="X1456" s="153" t="e">
        <f t="shared" si="249"/>
        <v>#VALUE!</v>
      </c>
      <c r="Y1456">
        <v>13.44</v>
      </c>
      <c r="Z1456" s="150" t="e">
        <f t="shared" si="250"/>
        <v>#VALUE!</v>
      </c>
      <c r="AA1456">
        <v>13.44</v>
      </c>
      <c r="AB1456" s="150" t="e">
        <f t="shared" si="251"/>
        <v>#VALUE!</v>
      </c>
      <c r="AC1456">
        <v>13.44</v>
      </c>
      <c r="AD1456" s="150" t="e">
        <f t="shared" si="252"/>
        <v>#VALUE!</v>
      </c>
      <c r="AE1456">
        <v>13.44</v>
      </c>
    </row>
    <row r="1457" spans="12:31" ht="15" x14ac:dyDescent="0.2">
      <c r="L1457" s="150" t="e">
        <f t="shared" ref="L1457:L1520" si="253">((1.486/$D$33)*((((PI()*($D$46/12)^2)/4)-((($D$46/12)/2)^2*((2*ACOS(((($D$46/12)/2)-(($D$46/12)-(M1457/12)))/(($D$46/12)/2)))-SIN(2*ACOS(((($D$46/12)/2)-(($D$46/12)-(M1457/12)))/(($D$46/12)/2))))/2))/((PI()*($D$46/12))-((2*ACOS(((($D$46/12)/2)-(($D$46/12)-(M1457/12)))/(($D$46/12)/2)))*(($D$46/12)/2))))^(2/3)*$H$17^0.5)*(((PI()*($D$46/12)^2)/4)-((($D$46/12)/2)^2*((2*ACOS(((($D$46/12)/2)-(($D$46/12)-(M1457/12)))/(($D$46/12)/2)))-SIN(2*ACOS(((($D$46/12)/2)-(($D$46/12)-(M1457/12)))/(($D$46/12)/2))))/2))</f>
        <v>#VALUE!</v>
      </c>
      <c r="M1457">
        <v>13.45</v>
      </c>
      <c r="N1457" s="150" t="e">
        <f t="shared" ref="N1457:N1520" si="254">((1.486/$D$34)*((((PI()*($D$47/12)^2)/4)-((($D$47/12)/2)^2*((2*ACOS(((($D$47/12)/2)-(($D$47/12)-(O1457/12)))/(($D$47/12)/2)))-SIN(2*ACOS(((($D$47/12)/2)-(($D$47/12)-(O1457/12)))/(($D$47/12)/2))))/2))/((PI()*($D$47/12))-((2*ACOS(((($D$47/12)/2)-(($D$47/12)-(O1457/12)))/(($D$47/12)/2)))*(($D$47/12)/2))))^(2/3)*$H$18^0.5)*(((PI()*($D$47/12)^2)/4)-((($D$47/12)/2)^2*((2*ACOS(((($D$47/12)/2)-(($D$47/12)-(O1457/12)))/(($D$47/12)/2)))-SIN(2*ACOS(((($D$47/12)/2)-(($D$47/12)-(O1457/12)))/(($D$47/12)/2))))/2))</f>
        <v>#VALUE!</v>
      </c>
      <c r="O1457">
        <v>13.45</v>
      </c>
      <c r="P1457" s="150" t="e">
        <f t="shared" ref="P1457:P1520" si="255">((1.486/$D$35)*((((PI()*($D$48/12)^2)/4)-((($D$48/12)/2)^2*((2*ACOS(((($D$48/12)/2)-(($D$48/12)-(Q1457/12)))/(($D$48/12)/2)))-SIN(2*ACOS(((($D$48/12)/2)-(($D$48/12)-(Q1457/12)))/(($D$48/12)/2))))/2))/((PI()*($D$48/12))-((2*ACOS(((($D$48/12)/2)-(($D$48/12)-(Q1457/12)))/(($D$48/12)/2)))*(($D$48/12)/2))))^(2/3)*$H$19^0.5)*(((PI()*($D$48/12)^2)/4)-((($D$48/12)/2)^2*((2*ACOS(((($D$48/12)/2)-(($D$48/12)-(Q1457/12)))/(($D$48/12)/2)))-SIN(2*ACOS(((($D$48/12)/2)-(($D$48/12)-(Q1457/12)))/(($D$48/12)/2))))/2))</f>
        <v>#VALUE!</v>
      </c>
      <c r="Q1457">
        <v>13.45</v>
      </c>
      <c r="R1457" s="150" t="e">
        <f t="shared" ref="R1457:R1520" si="256">((1.486/$D$36)*((((PI()*($D$49/12)^2)/4)-((($D$49/12)/2)^2*((2*ACOS(((($D$49/12)/2)-(($D$49/12)-(S1457/12)))/(($D$49/12)/2)))-SIN(2*ACOS(((($D$49/12)/2)-(($D$49/12)-(S1457/12)))/(($D$49/12)/2))))/2))/((PI()*($D$49/12))-((2*ACOS(((($D$49/12)/2)-(($D$49/12)-(S1457/12)))/(($D$49/12)/2)))*(($D$49/12)/2))))^(2/3)*$H$20^0.5)*(((PI()*($D$49/12)^2)/4)-((($D$49/12)/2)^2*((2*ACOS(((($D$49/12)/2)-(($D$49/12)-(S1457/12)))/(($D$49/12)/2)))-SIN(2*ACOS(((($D$49/12)/2)-(($D$49/12)-(S1457/12)))/(($D$49/12)/2))))/2))</f>
        <v>#VALUE!</v>
      </c>
      <c r="S1457">
        <v>13.45</v>
      </c>
      <c r="T1457" s="150" t="e">
        <f t="shared" ref="T1457:T1520" si="257">((1.486/$D$37)*((((PI()*($D$50/12)^2)/4)-((($D$50/12)/2)^2*((2*ACOS(((($D$50/12)/2)-(($D$50/12)-(U1457/12)))/(($D$50/12)/2)))-SIN(2*ACOS(((($D$50/12)/2)-(($D$50/12)-(U1457/12)))/(($D$50/12)/2))))/2))/((PI()*($D$50/12))-((2*ACOS(((($D$50/12)/2)-(($D$50/12)-(U1457/12)))/(($D$50/12)/2)))*(($D$50/12)/2))))^(2/3)*$H$21^0.5)*(((PI()*($D$50/12)^2)/4)-((($D$50/12)/2)^2*((2*ACOS(((($D$50/12)/2)-(($D$50/12)-(U1457/12)))/(($D$50/12)/2)))-SIN(2*ACOS(((($D$50/12)/2)-(($D$50/12)-(U1457/12)))/(($D$50/12)/2))))/2))</f>
        <v>#VALUE!</v>
      </c>
      <c r="U1457">
        <v>13.45</v>
      </c>
      <c r="V1457" s="150" t="e">
        <f t="shared" ref="V1457:V1520" si="258">((1.486/$D$38)*((((PI()*($D$51/12)^2)/4)-((($D$51/12)/2)^2*((2*ACOS(((($D$51/12)/2)-(($D$51/12)-(W1457/12)))/(($D$51/12)/2)))-SIN(2*ACOS(((($D$51/12)/2)-(($D$51/12)-(W1457/12)))/(($D$51/12)/2))))/2))/((PI()*($D$51/12))-((2*ACOS(((($D$51/12)/2)-(($D$51/12)-(W1457/12)))/(($D$51/12)/2)))*(($D$51/12)/2))))^(2/3)*$H$22^0.5)*(((PI()*($D$51/12)^2)/4)-((($D$51/12)/2)^2*((2*ACOS(((($D$51/12)/2)-(($D$51/12)-(W1457/12)))/(($D$51/12)/2)))-SIN(2*ACOS(((($D$51/12)/2)-(($D$51/12)-(W1457/12)))/(($D$51/12)/2))))/2))</f>
        <v>#VALUE!</v>
      </c>
      <c r="W1457">
        <v>13.45</v>
      </c>
      <c r="X1457" s="153" t="e">
        <f t="shared" ref="X1457:X1520" si="259">((1.486/$D$39)*((((PI()*($D$52/12)^2)/4)-((($D$52/12)/2)^2*((2*ACOS(((($D$52/12)/2)-(($D$52/12)-(Y1457/12)))/(($D$52/12)/2)))-SIN(2*ACOS(((($D$52/12)/2)-(($D$52/12)-(Y1457/12)))/(($D$52/12)/2))))/2))/((PI()*($D$52/12))-((2*ACOS(((($D$52/12)/2)-(($D$52/12)-(Y1457/12)))/(($D$52/12)/2)))*(($D$52/12)/2))))^(2/3)*$H$23^0.5)*(((PI()*($D$52/12)^2)/4)-((($D$52/12)/2)^2*((2*ACOS(((($D$52/12)/2)-(($D$52/12)-(Y1457/12)))/(($D$52/12)/2)))-SIN(2*ACOS(((($D$52/12)/2)-(($D$52/12)-(Y1457/12)))/(($D$52/12)/2))))/2))</f>
        <v>#VALUE!</v>
      </c>
      <c r="Y1457">
        <v>13.45</v>
      </c>
      <c r="Z1457" s="150" t="e">
        <f t="shared" ref="Z1457:Z1520" si="260">((1.486/$D$40)*((((PI()*($D$53/12)^2)/4)-((($D$53/12)/2)^2*((2*ACOS(((($D$53/12)/2)-(($D$53/12)-(AA1457/12)))/(($D$53/12)/2)))-SIN(2*ACOS(((($D$53/12)/2)-(($D$53/12)-(AA1457/12)))/(($D$53/12)/2))))/2))/((PI()*($D$53/12))-((2*ACOS(((($D$53/12)/2)-(($D$53/12)-(AA1457/12)))/(($D$53/12)/2)))*(($D$53/12)/2))))^(2/3)*$H$24^0.5)*(((PI()*($D$53/12)^2)/4)-((($D$53/12)/2)^2*((2*ACOS(((($D$53/12)/2)-(($D$53/12)-(AA1457/12)))/(($D$53/12)/2)))-SIN(2*ACOS(((($D$53/12)/2)-(($D$53/12)-(AA1457/12)))/(($D$53/12)/2))))/2))</f>
        <v>#VALUE!</v>
      </c>
      <c r="AA1457">
        <v>13.45</v>
      </c>
      <c r="AB1457" s="150" t="e">
        <f t="shared" ref="AB1457:AB1520" si="261">((1.486/$D$41)*((((PI()*($D$54/12)^2)/4)-((($D$54/12)/2)^2*((2*ACOS(((($D$54/12)/2)-(($D$54/12)-(AC1457/12)))/(($D$54/12)/2)))-SIN(2*ACOS(((($D$54/12)/2)-(($D$54/12)-(AC1457/12)))/(($D$54/12)/2))))/2))/((PI()*($D$54/12))-((2*ACOS(((($D$54/12)/2)-(($D$54/12)-(AC1457/12)))/(($D$54/12)/2)))*(($D$54/12)/2))))^(2/3)*$H$25^0.5)*(((PI()*($D$54/12)^2)/4)-((($D$54/12)/2)^2*((2*ACOS(((($D$54/12)/2)-(($D$54/12)-(AC1457/12)))/(($D$54/12)/2)))-SIN(2*ACOS(((($D$54/12)/2)-(($D$54/12)-(AC1457/12)))/(($D$54/12)/2))))/2))</f>
        <v>#VALUE!</v>
      </c>
      <c r="AC1457">
        <v>13.45</v>
      </c>
      <c r="AD1457" s="150" t="e">
        <f t="shared" ref="AD1457:AD1520" si="262">((1.486/$D$42)*((((PI()*($D$55/12)^2)/4)-((($D$55/12)/2)^2*((2*ACOS(((($D$55/12)/2)-(($D$55/12)-(AE1457/12)))/(($D$55/12)/2)))-SIN(2*ACOS(((($D$55/12)/2)-(($D$55/12)-(AE1457/12)))/(($D$55/12)/2))))/2))/((PI()*($D$55/12))-((2*ACOS(((($D$55/12)/2)-(($D$55/12)-(AE1457/12)))/(($D$55/12)/2)))*(($D$55/12)/2))))^(2/3)*$H$26^0.5)*(((PI()*($D$55/12)^2)/4)-((($D$55/12)/2)^2*((2*ACOS(((($D$55/12)/2)-(($D$55/12)-(AE1457/12)))/(($D$55/12)/2)))-SIN(2*ACOS(((($D$55/12)/2)-(($D$55/12)-(AE1457/12)))/(($D$55/12)/2))))/2))</f>
        <v>#VALUE!</v>
      </c>
      <c r="AE1457">
        <v>13.45</v>
      </c>
    </row>
    <row r="1458" spans="12:31" ht="15" x14ac:dyDescent="0.2">
      <c r="L1458" s="150" t="e">
        <f t="shared" si="253"/>
        <v>#VALUE!</v>
      </c>
      <c r="M1458">
        <v>13.46</v>
      </c>
      <c r="N1458" s="150" t="e">
        <f t="shared" si="254"/>
        <v>#VALUE!</v>
      </c>
      <c r="O1458">
        <v>13.46</v>
      </c>
      <c r="P1458" s="150" t="e">
        <f t="shared" si="255"/>
        <v>#VALUE!</v>
      </c>
      <c r="Q1458">
        <v>13.46</v>
      </c>
      <c r="R1458" s="150" t="e">
        <f t="shared" si="256"/>
        <v>#VALUE!</v>
      </c>
      <c r="S1458">
        <v>13.46</v>
      </c>
      <c r="T1458" s="150" t="e">
        <f t="shared" si="257"/>
        <v>#VALUE!</v>
      </c>
      <c r="U1458">
        <v>13.46</v>
      </c>
      <c r="V1458" s="150" t="e">
        <f t="shared" si="258"/>
        <v>#VALUE!</v>
      </c>
      <c r="W1458">
        <v>13.46</v>
      </c>
      <c r="X1458" s="153" t="e">
        <f t="shared" si="259"/>
        <v>#VALUE!</v>
      </c>
      <c r="Y1458">
        <v>13.46</v>
      </c>
      <c r="Z1458" s="150" t="e">
        <f t="shared" si="260"/>
        <v>#VALUE!</v>
      </c>
      <c r="AA1458">
        <v>13.46</v>
      </c>
      <c r="AB1458" s="150" t="e">
        <f t="shared" si="261"/>
        <v>#VALUE!</v>
      </c>
      <c r="AC1458">
        <v>13.46</v>
      </c>
      <c r="AD1458" s="150" t="e">
        <f t="shared" si="262"/>
        <v>#VALUE!</v>
      </c>
      <c r="AE1458">
        <v>13.46</v>
      </c>
    </row>
    <row r="1459" spans="12:31" ht="15" x14ac:dyDescent="0.2">
      <c r="L1459" s="150" t="e">
        <f t="shared" si="253"/>
        <v>#VALUE!</v>
      </c>
      <c r="M1459">
        <v>13.47</v>
      </c>
      <c r="N1459" s="150" t="e">
        <f t="shared" si="254"/>
        <v>#VALUE!</v>
      </c>
      <c r="O1459">
        <v>13.47</v>
      </c>
      <c r="P1459" s="150" t="e">
        <f t="shared" si="255"/>
        <v>#VALUE!</v>
      </c>
      <c r="Q1459">
        <v>13.47</v>
      </c>
      <c r="R1459" s="150" t="e">
        <f t="shared" si="256"/>
        <v>#VALUE!</v>
      </c>
      <c r="S1459">
        <v>13.47</v>
      </c>
      <c r="T1459" s="150" t="e">
        <f t="shared" si="257"/>
        <v>#VALUE!</v>
      </c>
      <c r="U1459">
        <v>13.47</v>
      </c>
      <c r="V1459" s="150" t="e">
        <f t="shared" si="258"/>
        <v>#VALUE!</v>
      </c>
      <c r="W1459">
        <v>13.47</v>
      </c>
      <c r="X1459" s="153" t="e">
        <f t="shared" si="259"/>
        <v>#VALUE!</v>
      </c>
      <c r="Y1459">
        <v>13.47</v>
      </c>
      <c r="Z1459" s="150" t="e">
        <f t="shared" si="260"/>
        <v>#VALUE!</v>
      </c>
      <c r="AA1459">
        <v>13.47</v>
      </c>
      <c r="AB1459" s="150" t="e">
        <f t="shared" si="261"/>
        <v>#VALUE!</v>
      </c>
      <c r="AC1459">
        <v>13.47</v>
      </c>
      <c r="AD1459" s="150" t="e">
        <f t="shared" si="262"/>
        <v>#VALUE!</v>
      </c>
      <c r="AE1459">
        <v>13.47</v>
      </c>
    </row>
    <row r="1460" spans="12:31" ht="15" x14ac:dyDescent="0.2">
      <c r="L1460" s="150" t="e">
        <f t="shared" si="253"/>
        <v>#VALUE!</v>
      </c>
      <c r="M1460">
        <v>13.48</v>
      </c>
      <c r="N1460" s="150" t="e">
        <f t="shared" si="254"/>
        <v>#VALUE!</v>
      </c>
      <c r="O1460">
        <v>13.48</v>
      </c>
      <c r="P1460" s="150" t="e">
        <f t="shared" si="255"/>
        <v>#VALUE!</v>
      </c>
      <c r="Q1460">
        <v>13.48</v>
      </c>
      <c r="R1460" s="150" t="e">
        <f t="shared" si="256"/>
        <v>#VALUE!</v>
      </c>
      <c r="S1460">
        <v>13.48</v>
      </c>
      <c r="T1460" s="150" t="e">
        <f t="shared" si="257"/>
        <v>#VALUE!</v>
      </c>
      <c r="U1460">
        <v>13.48</v>
      </c>
      <c r="V1460" s="150" t="e">
        <f t="shared" si="258"/>
        <v>#VALUE!</v>
      </c>
      <c r="W1460">
        <v>13.48</v>
      </c>
      <c r="X1460" s="153" t="e">
        <f t="shared" si="259"/>
        <v>#VALUE!</v>
      </c>
      <c r="Y1460">
        <v>13.48</v>
      </c>
      <c r="Z1460" s="150" t="e">
        <f t="shared" si="260"/>
        <v>#VALUE!</v>
      </c>
      <c r="AA1460">
        <v>13.48</v>
      </c>
      <c r="AB1460" s="150" t="e">
        <f t="shared" si="261"/>
        <v>#VALUE!</v>
      </c>
      <c r="AC1460">
        <v>13.48</v>
      </c>
      <c r="AD1460" s="150" t="e">
        <f t="shared" si="262"/>
        <v>#VALUE!</v>
      </c>
      <c r="AE1460">
        <v>13.48</v>
      </c>
    </row>
    <row r="1461" spans="12:31" ht="15" x14ac:dyDescent="0.2">
      <c r="L1461" s="150" t="e">
        <f t="shared" si="253"/>
        <v>#VALUE!</v>
      </c>
      <c r="M1461">
        <v>13.49</v>
      </c>
      <c r="N1461" s="150" t="e">
        <f t="shared" si="254"/>
        <v>#VALUE!</v>
      </c>
      <c r="O1461">
        <v>13.49</v>
      </c>
      <c r="P1461" s="150" t="e">
        <f t="shared" si="255"/>
        <v>#VALUE!</v>
      </c>
      <c r="Q1461">
        <v>13.49</v>
      </c>
      <c r="R1461" s="150" t="e">
        <f t="shared" si="256"/>
        <v>#VALUE!</v>
      </c>
      <c r="S1461">
        <v>13.49</v>
      </c>
      <c r="T1461" s="150" t="e">
        <f t="shared" si="257"/>
        <v>#VALUE!</v>
      </c>
      <c r="U1461">
        <v>13.49</v>
      </c>
      <c r="V1461" s="150" t="e">
        <f t="shared" si="258"/>
        <v>#VALUE!</v>
      </c>
      <c r="W1461">
        <v>13.49</v>
      </c>
      <c r="X1461" s="153" t="e">
        <f t="shared" si="259"/>
        <v>#VALUE!</v>
      </c>
      <c r="Y1461">
        <v>13.49</v>
      </c>
      <c r="Z1461" s="150" t="e">
        <f t="shared" si="260"/>
        <v>#VALUE!</v>
      </c>
      <c r="AA1461">
        <v>13.49</v>
      </c>
      <c r="AB1461" s="150" t="e">
        <f t="shared" si="261"/>
        <v>#VALUE!</v>
      </c>
      <c r="AC1461">
        <v>13.49</v>
      </c>
      <c r="AD1461" s="150" t="e">
        <f t="shared" si="262"/>
        <v>#VALUE!</v>
      </c>
      <c r="AE1461">
        <v>13.49</v>
      </c>
    </row>
    <row r="1462" spans="12:31" ht="15" x14ac:dyDescent="0.2">
      <c r="L1462" s="150" t="e">
        <f t="shared" si="253"/>
        <v>#VALUE!</v>
      </c>
      <c r="M1462">
        <v>13.5</v>
      </c>
      <c r="N1462" s="150" t="e">
        <f t="shared" si="254"/>
        <v>#VALUE!</v>
      </c>
      <c r="O1462">
        <v>13.5</v>
      </c>
      <c r="P1462" s="150" t="e">
        <f t="shared" si="255"/>
        <v>#VALUE!</v>
      </c>
      <c r="Q1462">
        <v>13.5</v>
      </c>
      <c r="R1462" s="150" t="e">
        <f t="shared" si="256"/>
        <v>#VALUE!</v>
      </c>
      <c r="S1462">
        <v>13.5</v>
      </c>
      <c r="T1462" s="150" t="e">
        <f t="shared" si="257"/>
        <v>#VALUE!</v>
      </c>
      <c r="U1462">
        <v>13.5</v>
      </c>
      <c r="V1462" s="150" t="e">
        <f t="shared" si="258"/>
        <v>#VALUE!</v>
      </c>
      <c r="W1462">
        <v>13.5</v>
      </c>
      <c r="X1462" s="153" t="e">
        <f t="shared" si="259"/>
        <v>#VALUE!</v>
      </c>
      <c r="Y1462">
        <v>13.5</v>
      </c>
      <c r="Z1462" s="150" t="e">
        <f t="shared" si="260"/>
        <v>#VALUE!</v>
      </c>
      <c r="AA1462">
        <v>13.5</v>
      </c>
      <c r="AB1462" s="150" t="e">
        <f t="shared" si="261"/>
        <v>#VALUE!</v>
      </c>
      <c r="AC1462">
        <v>13.5</v>
      </c>
      <c r="AD1462" s="150" t="e">
        <f t="shared" si="262"/>
        <v>#VALUE!</v>
      </c>
      <c r="AE1462">
        <v>13.5</v>
      </c>
    </row>
    <row r="1463" spans="12:31" ht="15" x14ac:dyDescent="0.2">
      <c r="L1463" s="150" t="e">
        <f t="shared" si="253"/>
        <v>#VALUE!</v>
      </c>
      <c r="M1463">
        <v>13.51</v>
      </c>
      <c r="N1463" s="150" t="e">
        <f t="shared" si="254"/>
        <v>#VALUE!</v>
      </c>
      <c r="O1463">
        <v>13.51</v>
      </c>
      <c r="P1463" s="150" t="e">
        <f t="shared" si="255"/>
        <v>#VALUE!</v>
      </c>
      <c r="Q1463">
        <v>13.51</v>
      </c>
      <c r="R1463" s="150" t="e">
        <f t="shared" si="256"/>
        <v>#VALUE!</v>
      </c>
      <c r="S1463">
        <v>13.51</v>
      </c>
      <c r="T1463" s="150" t="e">
        <f t="shared" si="257"/>
        <v>#VALUE!</v>
      </c>
      <c r="U1463">
        <v>13.51</v>
      </c>
      <c r="V1463" s="150" t="e">
        <f t="shared" si="258"/>
        <v>#VALUE!</v>
      </c>
      <c r="W1463">
        <v>13.51</v>
      </c>
      <c r="X1463" s="153" t="e">
        <f t="shared" si="259"/>
        <v>#VALUE!</v>
      </c>
      <c r="Y1463">
        <v>13.51</v>
      </c>
      <c r="Z1463" s="150" t="e">
        <f t="shared" si="260"/>
        <v>#VALUE!</v>
      </c>
      <c r="AA1463">
        <v>13.51</v>
      </c>
      <c r="AB1463" s="150" t="e">
        <f t="shared" si="261"/>
        <v>#VALUE!</v>
      </c>
      <c r="AC1463">
        <v>13.51</v>
      </c>
      <c r="AD1463" s="150" t="e">
        <f t="shared" si="262"/>
        <v>#VALUE!</v>
      </c>
      <c r="AE1463">
        <v>13.51</v>
      </c>
    </row>
    <row r="1464" spans="12:31" ht="15" x14ac:dyDescent="0.2">
      <c r="L1464" s="150" t="e">
        <f t="shared" si="253"/>
        <v>#VALUE!</v>
      </c>
      <c r="M1464">
        <v>13.52</v>
      </c>
      <c r="N1464" s="150" t="e">
        <f t="shared" si="254"/>
        <v>#VALUE!</v>
      </c>
      <c r="O1464">
        <v>13.52</v>
      </c>
      <c r="P1464" s="150" t="e">
        <f t="shared" si="255"/>
        <v>#VALUE!</v>
      </c>
      <c r="Q1464">
        <v>13.52</v>
      </c>
      <c r="R1464" s="150" t="e">
        <f t="shared" si="256"/>
        <v>#VALUE!</v>
      </c>
      <c r="S1464">
        <v>13.52</v>
      </c>
      <c r="T1464" s="150" t="e">
        <f t="shared" si="257"/>
        <v>#VALUE!</v>
      </c>
      <c r="U1464">
        <v>13.52</v>
      </c>
      <c r="V1464" s="150" t="e">
        <f t="shared" si="258"/>
        <v>#VALUE!</v>
      </c>
      <c r="W1464">
        <v>13.52</v>
      </c>
      <c r="X1464" s="153" t="e">
        <f t="shared" si="259"/>
        <v>#VALUE!</v>
      </c>
      <c r="Y1464">
        <v>13.52</v>
      </c>
      <c r="Z1464" s="150" t="e">
        <f t="shared" si="260"/>
        <v>#VALUE!</v>
      </c>
      <c r="AA1464">
        <v>13.52</v>
      </c>
      <c r="AB1464" s="150" t="e">
        <f t="shared" si="261"/>
        <v>#VALUE!</v>
      </c>
      <c r="AC1464">
        <v>13.52</v>
      </c>
      <c r="AD1464" s="150" t="e">
        <f t="shared" si="262"/>
        <v>#VALUE!</v>
      </c>
      <c r="AE1464">
        <v>13.52</v>
      </c>
    </row>
    <row r="1465" spans="12:31" ht="15" x14ac:dyDescent="0.2">
      <c r="L1465" s="150" t="e">
        <f t="shared" si="253"/>
        <v>#VALUE!</v>
      </c>
      <c r="M1465">
        <v>13.53</v>
      </c>
      <c r="N1465" s="150" t="e">
        <f t="shared" si="254"/>
        <v>#VALUE!</v>
      </c>
      <c r="O1465">
        <v>13.53</v>
      </c>
      <c r="P1465" s="150" t="e">
        <f t="shared" si="255"/>
        <v>#VALUE!</v>
      </c>
      <c r="Q1465">
        <v>13.53</v>
      </c>
      <c r="R1465" s="150" t="e">
        <f t="shared" si="256"/>
        <v>#VALUE!</v>
      </c>
      <c r="S1465">
        <v>13.53</v>
      </c>
      <c r="T1465" s="150" t="e">
        <f t="shared" si="257"/>
        <v>#VALUE!</v>
      </c>
      <c r="U1465">
        <v>13.53</v>
      </c>
      <c r="V1465" s="150" t="e">
        <f t="shared" si="258"/>
        <v>#VALUE!</v>
      </c>
      <c r="W1465">
        <v>13.53</v>
      </c>
      <c r="X1465" s="153" t="e">
        <f t="shared" si="259"/>
        <v>#VALUE!</v>
      </c>
      <c r="Y1465">
        <v>13.53</v>
      </c>
      <c r="Z1465" s="150" t="e">
        <f t="shared" si="260"/>
        <v>#VALUE!</v>
      </c>
      <c r="AA1465">
        <v>13.53</v>
      </c>
      <c r="AB1465" s="150" t="e">
        <f t="shared" si="261"/>
        <v>#VALUE!</v>
      </c>
      <c r="AC1465">
        <v>13.53</v>
      </c>
      <c r="AD1465" s="150" t="e">
        <f t="shared" si="262"/>
        <v>#VALUE!</v>
      </c>
      <c r="AE1465">
        <v>13.53</v>
      </c>
    </row>
    <row r="1466" spans="12:31" ht="15" x14ac:dyDescent="0.2">
      <c r="L1466" s="150" t="e">
        <f t="shared" si="253"/>
        <v>#VALUE!</v>
      </c>
      <c r="M1466">
        <v>13.54</v>
      </c>
      <c r="N1466" s="150" t="e">
        <f t="shared" si="254"/>
        <v>#VALUE!</v>
      </c>
      <c r="O1466">
        <v>13.54</v>
      </c>
      <c r="P1466" s="150" t="e">
        <f t="shared" si="255"/>
        <v>#VALUE!</v>
      </c>
      <c r="Q1466">
        <v>13.54</v>
      </c>
      <c r="R1466" s="150" t="e">
        <f t="shared" si="256"/>
        <v>#VALUE!</v>
      </c>
      <c r="S1466">
        <v>13.54</v>
      </c>
      <c r="T1466" s="150" t="e">
        <f t="shared" si="257"/>
        <v>#VALUE!</v>
      </c>
      <c r="U1466">
        <v>13.54</v>
      </c>
      <c r="V1466" s="150" t="e">
        <f t="shared" si="258"/>
        <v>#VALUE!</v>
      </c>
      <c r="W1466">
        <v>13.54</v>
      </c>
      <c r="X1466" s="153" t="e">
        <f t="shared" si="259"/>
        <v>#VALUE!</v>
      </c>
      <c r="Y1466">
        <v>13.54</v>
      </c>
      <c r="Z1466" s="150" t="e">
        <f t="shared" si="260"/>
        <v>#VALUE!</v>
      </c>
      <c r="AA1466">
        <v>13.54</v>
      </c>
      <c r="AB1466" s="150" t="e">
        <f t="shared" si="261"/>
        <v>#VALUE!</v>
      </c>
      <c r="AC1466">
        <v>13.54</v>
      </c>
      <c r="AD1466" s="150" t="e">
        <f t="shared" si="262"/>
        <v>#VALUE!</v>
      </c>
      <c r="AE1466">
        <v>13.54</v>
      </c>
    </row>
    <row r="1467" spans="12:31" ht="15" x14ac:dyDescent="0.2">
      <c r="L1467" s="150" t="e">
        <f t="shared" si="253"/>
        <v>#VALUE!</v>
      </c>
      <c r="M1467">
        <v>13.55</v>
      </c>
      <c r="N1467" s="150" t="e">
        <f t="shared" si="254"/>
        <v>#VALUE!</v>
      </c>
      <c r="O1467">
        <v>13.55</v>
      </c>
      <c r="P1467" s="150" t="e">
        <f t="shared" si="255"/>
        <v>#VALUE!</v>
      </c>
      <c r="Q1467">
        <v>13.55</v>
      </c>
      <c r="R1467" s="150" t="e">
        <f t="shared" si="256"/>
        <v>#VALUE!</v>
      </c>
      <c r="S1467">
        <v>13.55</v>
      </c>
      <c r="T1467" s="150" t="e">
        <f t="shared" si="257"/>
        <v>#VALUE!</v>
      </c>
      <c r="U1467">
        <v>13.55</v>
      </c>
      <c r="V1467" s="150" t="e">
        <f t="shared" si="258"/>
        <v>#VALUE!</v>
      </c>
      <c r="W1467">
        <v>13.55</v>
      </c>
      <c r="X1467" s="153" t="e">
        <f t="shared" si="259"/>
        <v>#VALUE!</v>
      </c>
      <c r="Y1467">
        <v>13.55</v>
      </c>
      <c r="Z1467" s="150" t="e">
        <f t="shared" si="260"/>
        <v>#VALUE!</v>
      </c>
      <c r="AA1467">
        <v>13.55</v>
      </c>
      <c r="AB1467" s="150" t="e">
        <f t="shared" si="261"/>
        <v>#VALUE!</v>
      </c>
      <c r="AC1467">
        <v>13.55</v>
      </c>
      <c r="AD1467" s="150" t="e">
        <f t="shared" si="262"/>
        <v>#VALUE!</v>
      </c>
      <c r="AE1467">
        <v>13.55</v>
      </c>
    </row>
    <row r="1468" spans="12:31" ht="15" x14ac:dyDescent="0.2">
      <c r="L1468" s="150" t="e">
        <f t="shared" si="253"/>
        <v>#VALUE!</v>
      </c>
      <c r="M1468">
        <v>13.56</v>
      </c>
      <c r="N1468" s="150" t="e">
        <f t="shared" si="254"/>
        <v>#VALUE!</v>
      </c>
      <c r="O1468">
        <v>13.56</v>
      </c>
      <c r="P1468" s="150" t="e">
        <f t="shared" si="255"/>
        <v>#VALUE!</v>
      </c>
      <c r="Q1468">
        <v>13.56</v>
      </c>
      <c r="R1468" s="150" t="e">
        <f t="shared" si="256"/>
        <v>#VALUE!</v>
      </c>
      <c r="S1468">
        <v>13.56</v>
      </c>
      <c r="T1468" s="150" t="e">
        <f t="shared" si="257"/>
        <v>#VALUE!</v>
      </c>
      <c r="U1468">
        <v>13.56</v>
      </c>
      <c r="V1468" s="150" t="e">
        <f t="shared" si="258"/>
        <v>#VALUE!</v>
      </c>
      <c r="W1468">
        <v>13.56</v>
      </c>
      <c r="X1468" s="153" t="e">
        <f t="shared" si="259"/>
        <v>#VALUE!</v>
      </c>
      <c r="Y1468">
        <v>13.56</v>
      </c>
      <c r="Z1468" s="150" t="e">
        <f t="shared" si="260"/>
        <v>#VALUE!</v>
      </c>
      <c r="AA1468">
        <v>13.56</v>
      </c>
      <c r="AB1468" s="150" t="e">
        <f t="shared" si="261"/>
        <v>#VALUE!</v>
      </c>
      <c r="AC1468">
        <v>13.56</v>
      </c>
      <c r="AD1468" s="150" t="e">
        <f t="shared" si="262"/>
        <v>#VALUE!</v>
      </c>
      <c r="AE1468">
        <v>13.56</v>
      </c>
    </row>
    <row r="1469" spans="12:31" ht="15" x14ac:dyDescent="0.2">
      <c r="L1469" s="150" t="e">
        <f t="shared" si="253"/>
        <v>#VALUE!</v>
      </c>
      <c r="M1469">
        <v>13.57</v>
      </c>
      <c r="N1469" s="150" t="e">
        <f t="shared" si="254"/>
        <v>#VALUE!</v>
      </c>
      <c r="O1469">
        <v>13.57</v>
      </c>
      <c r="P1469" s="150" t="e">
        <f t="shared" si="255"/>
        <v>#VALUE!</v>
      </c>
      <c r="Q1469">
        <v>13.57</v>
      </c>
      <c r="R1469" s="150" t="e">
        <f t="shared" si="256"/>
        <v>#VALUE!</v>
      </c>
      <c r="S1469">
        <v>13.57</v>
      </c>
      <c r="T1469" s="150" t="e">
        <f t="shared" si="257"/>
        <v>#VALUE!</v>
      </c>
      <c r="U1469">
        <v>13.57</v>
      </c>
      <c r="V1469" s="150" t="e">
        <f t="shared" si="258"/>
        <v>#VALUE!</v>
      </c>
      <c r="W1469">
        <v>13.57</v>
      </c>
      <c r="X1469" s="153" t="e">
        <f t="shared" si="259"/>
        <v>#VALUE!</v>
      </c>
      <c r="Y1469">
        <v>13.57</v>
      </c>
      <c r="Z1469" s="150" t="e">
        <f t="shared" si="260"/>
        <v>#VALUE!</v>
      </c>
      <c r="AA1469">
        <v>13.57</v>
      </c>
      <c r="AB1469" s="150" t="e">
        <f t="shared" si="261"/>
        <v>#VALUE!</v>
      </c>
      <c r="AC1469">
        <v>13.57</v>
      </c>
      <c r="AD1469" s="150" t="e">
        <f t="shared" si="262"/>
        <v>#VALUE!</v>
      </c>
      <c r="AE1469">
        <v>13.57</v>
      </c>
    </row>
    <row r="1470" spans="12:31" ht="15" x14ac:dyDescent="0.2">
      <c r="L1470" s="150" t="e">
        <f t="shared" si="253"/>
        <v>#VALUE!</v>
      </c>
      <c r="M1470">
        <v>13.58</v>
      </c>
      <c r="N1470" s="150" t="e">
        <f t="shared" si="254"/>
        <v>#VALUE!</v>
      </c>
      <c r="O1470">
        <v>13.58</v>
      </c>
      <c r="P1470" s="150" t="e">
        <f t="shared" si="255"/>
        <v>#VALUE!</v>
      </c>
      <c r="Q1470">
        <v>13.58</v>
      </c>
      <c r="R1470" s="150" t="e">
        <f t="shared" si="256"/>
        <v>#VALUE!</v>
      </c>
      <c r="S1470">
        <v>13.58</v>
      </c>
      <c r="T1470" s="150" t="e">
        <f t="shared" si="257"/>
        <v>#VALUE!</v>
      </c>
      <c r="U1470">
        <v>13.58</v>
      </c>
      <c r="V1470" s="150" t="e">
        <f t="shared" si="258"/>
        <v>#VALUE!</v>
      </c>
      <c r="W1470">
        <v>13.58</v>
      </c>
      <c r="X1470" s="153" t="e">
        <f t="shared" si="259"/>
        <v>#VALUE!</v>
      </c>
      <c r="Y1470">
        <v>13.58</v>
      </c>
      <c r="Z1470" s="150" t="e">
        <f t="shared" si="260"/>
        <v>#VALUE!</v>
      </c>
      <c r="AA1470">
        <v>13.58</v>
      </c>
      <c r="AB1470" s="150" t="e">
        <f t="shared" si="261"/>
        <v>#VALUE!</v>
      </c>
      <c r="AC1470">
        <v>13.58</v>
      </c>
      <c r="AD1470" s="150" t="e">
        <f t="shared" si="262"/>
        <v>#VALUE!</v>
      </c>
      <c r="AE1470">
        <v>13.58</v>
      </c>
    </row>
    <row r="1471" spans="12:31" ht="15" x14ac:dyDescent="0.2">
      <c r="L1471" s="150" t="e">
        <f t="shared" si="253"/>
        <v>#VALUE!</v>
      </c>
      <c r="M1471">
        <v>13.59</v>
      </c>
      <c r="N1471" s="150" t="e">
        <f t="shared" si="254"/>
        <v>#VALUE!</v>
      </c>
      <c r="O1471">
        <v>13.59</v>
      </c>
      <c r="P1471" s="150" t="e">
        <f t="shared" si="255"/>
        <v>#VALUE!</v>
      </c>
      <c r="Q1471">
        <v>13.59</v>
      </c>
      <c r="R1471" s="150" t="e">
        <f t="shared" si="256"/>
        <v>#VALUE!</v>
      </c>
      <c r="S1471">
        <v>13.59</v>
      </c>
      <c r="T1471" s="150" t="e">
        <f t="shared" si="257"/>
        <v>#VALUE!</v>
      </c>
      <c r="U1471">
        <v>13.59</v>
      </c>
      <c r="V1471" s="150" t="e">
        <f t="shared" si="258"/>
        <v>#VALUE!</v>
      </c>
      <c r="W1471">
        <v>13.59</v>
      </c>
      <c r="X1471" s="153" t="e">
        <f t="shared" si="259"/>
        <v>#VALUE!</v>
      </c>
      <c r="Y1471">
        <v>13.59</v>
      </c>
      <c r="Z1471" s="150" t="e">
        <f t="shared" si="260"/>
        <v>#VALUE!</v>
      </c>
      <c r="AA1471">
        <v>13.59</v>
      </c>
      <c r="AB1471" s="150" t="e">
        <f t="shared" si="261"/>
        <v>#VALUE!</v>
      </c>
      <c r="AC1471">
        <v>13.59</v>
      </c>
      <c r="AD1471" s="150" t="e">
        <f t="shared" si="262"/>
        <v>#VALUE!</v>
      </c>
      <c r="AE1471">
        <v>13.59</v>
      </c>
    </row>
    <row r="1472" spans="12:31" ht="15" x14ac:dyDescent="0.2">
      <c r="L1472" s="150" t="e">
        <f t="shared" si="253"/>
        <v>#VALUE!</v>
      </c>
      <c r="M1472">
        <v>13.6</v>
      </c>
      <c r="N1472" s="150" t="e">
        <f t="shared" si="254"/>
        <v>#VALUE!</v>
      </c>
      <c r="O1472">
        <v>13.6</v>
      </c>
      <c r="P1472" s="150" t="e">
        <f t="shared" si="255"/>
        <v>#VALUE!</v>
      </c>
      <c r="Q1472">
        <v>13.6</v>
      </c>
      <c r="R1472" s="150" t="e">
        <f t="shared" si="256"/>
        <v>#VALUE!</v>
      </c>
      <c r="S1472">
        <v>13.6</v>
      </c>
      <c r="T1472" s="150" t="e">
        <f t="shared" si="257"/>
        <v>#VALUE!</v>
      </c>
      <c r="U1472">
        <v>13.6</v>
      </c>
      <c r="V1472" s="150" t="e">
        <f t="shared" si="258"/>
        <v>#VALUE!</v>
      </c>
      <c r="W1472">
        <v>13.6</v>
      </c>
      <c r="X1472" s="153" t="e">
        <f t="shared" si="259"/>
        <v>#VALUE!</v>
      </c>
      <c r="Y1472">
        <v>13.6</v>
      </c>
      <c r="Z1472" s="150" t="e">
        <f t="shared" si="260"/>
        <v>#VALUE!</v>
      </c>
      <c r="AA1472">
        <v>13.6</v>
      </c>
      <c r="AB1472" s="150" t="e">
        <f t="shared" si="261"/>
        <v>#VALUE!</v>
      </c>
      <c r="AC1472">
        <v>13.6</v>
      </c>
      <c r="AD1472" s="150" t="e">
        <f t="shared" si="262"/>
        <v>#VALUE!</v>
      </c>
      <c r="AE1472">
        <v>13.6</v>
      </c>
    </row>
    <row r="1473" spans="12:31" ht="15" x14ac:dyDescent="0.2">
      <c r="L1473" s="150" t="e">
        <f t="shared" si="253"/>
        <v>#VALUE!</v>
      </c>
      <c r="M1473">
        <v>13.61</v>
      </c>
      <c r="N1473" s="150" t="e">
        <f t="shared" si="254"/>
        <v>#VALUE!</v>
      </c>
      <c r="O1473">
        <v>13.61</v>
      </c>
      <c r="P1473" s="150" t="e">
        <f t="shared" si="255"/>
        <v>#VALUE!</v>
      </c>
      <c r="Q1473">
        <v>13.61</v>
      </c>
      <c r="R1473" s="150" t="e">
        <f t="shared" si="256"/>
        <v>#VALUE!</v>
      </c>
      <c r="S1473">
        <v>13.61</v>
      </c>
      <c r="T1473" s="150" t="e">
        <f t="shared" si="257"/>
        <v>#VALUE!</v>
      </c>
      <c r="U1473">
        <v>13.61</v>
      </c>
      <c r="V1473" s="150" t="e">
        <f t="shared" si="258"/>
        <v>#VALUE!</v>
      </c>
      <c r="W1473">
        <v>13.61</v>
      </c>
      <c r="X1473" s="153" t="e">
        <f t="shared" si="259"/>
        <v>#VALUE!</v>
      </c>
      <c r="Y1473">
        <v>13.61</v>
      </c>
      <c r="Z1473" s="150" t="e">
        <f t="shared" si="260"/>
        <v>#VALUE!</v>
      </c>
      <c r="AA1473">
        <v>13.61</v>
      </c>
      <c r="AB1473" s="150" t="e">
        <f t="shared" si="261"/>
        <v>#VALUE!</v>
      </c>
      <c r="AC1473">
        <v>13.61</v>
      </c>
      <c r="AD1473" s="150" t="e">
        <f t="shared" si="262"/>
        <v>#VALUE!</v>
      </c>
      <c r="AE1473">
        <v>13.61</v>
      </c>
    </row>
    <row r="1474" spans="12:31" ht="15" x14ac:dyDescent="0.2">
      <c r="L1474" s="150" t="e">
        <f t="shared" si="253"/>
        <v>#VALUE!</v>
      </c>
      <c r="M1474">
        <v>13.62</v>
      </c>
      <c r="N1474" s="150" t="e">
        <f t="shared" si="254"/>
        <v>#VALUE!</v>
      </c>
      <c r="O1474">
        <v>13.62</v>
      </c>
      <c r="P1474" s="150" t="e">
        <f t="shared" si="255"/>
        <v>#VALUE!</v>
      </c>
      <c r="Q1474">
        <v>13.62</v>
      </c>
      <c r="R1474" s="150" t="e">
        <f t="shared" si="256"/>
        <v>#VALUE!</v>
      </c>
      <c r="S1474">
        <v>13.62</v>
      </c>
      <c r="T1474" s="150" t="e">
        <f t="shared" si="257"/>
        <v>#VALUE!</v>
      </c>
      <c r="U1474">
        <v>13.62</v>
      </c>
      <c r="V1474" s="150" t="e">
        <f t="shared" si="258"/>
        <v>#VALUE!</v>
      </c>
      <c r="W1474">
        <v>13.62</v>
      </c>
      <c r="X1474" s="153" t="e">
        <f t="shared" si="259"/>
        <v>#VALUE!</v>
      </c>
      <c r="Y1474">
        <v>13.62</v>
      </c>
      <c r="Z1474" s="150" t="e">
        <f t="shared" si="260"/>
        <v>#VALUE!</v>
      </c>
      <c r="AA1474">
        <v>13.62</v>
      </c>
      <c r="AB1474" s="150" t="e">
        <f t="shared" si="261"/>
        <v>#VALUE!</v>
      </c>
      <c r="AC1474">
        <v>13.62</v>
      </c>
      <c r="AD1474" s="150" t="e">
        <f t="shared" si="262"/>
        <v>#VALUE!</v>
      </c>
      <c r="AE1474">
        <v>13.62</v>
      </c>
    </row>
    <row r="1475" spans="12:31" ht="15" x14ac:dyDescent="0.2">
      <c r="L1475" s="150" t="e">
        <f t="shared" si="253"/>
        <v>#VALUE!</v>
      </c>
      <c r="M1475">
        <v>13.63</v>
      </c>
      <c r="N1475" s="150" t="e">
        <f t="shared" si="254"/>
        <v>#VALUE!</v>
      </c>
      <c r="O1475">
        <v>13.63</v>
      </c>
      <c r="P1475" s="150" t="e">
        <f t="shared" si="255"/>
        <v>#VALUE!</v>
      </c>
      <c r="Q1475">
        <v>13.63</v>
      </c>
      <c r="R1475" s="150" t="e">
        <f t="shared" si="256"/>
        <v>#VALUE!</v>
      </c>
      <c r="S1475">
        <v>13.63</v>
      </c>
      <c r="T1475" s="150" t="e">
        <f t="shared" si="257"/>
        <v>#VALUE!</v>
      </c>
      <c r="U1475">
        <v>13.63</v>
      </c>
      <c r="V1475" s="150" t="e">
        <f t="shared" si="258"/>
        <v>#VALUE!</v>
      </c>
      <c r="W1475">
        <v>13.63</v>
      </c>
      <c r="X1475" s="153" t="e">
        <f t="shared" si="259"/>
        <v>#VALUE!</v>
      </c>
      <c r="Y1475">
        <v>13.63</v>
      </c>
      <c r="Z1475" s="150" t="e">
        <f t="shared" si="260"/>
        <v>#VALUE!</v>
      </c>
      <c r="AA1475">
        <v>13.63</v>
      </c>
      <c r="AB1475" s="150" t="e">
        <f t="shared" si="261"/>
        <v>#VALUE!</v>
      </c>
      <c r="AC1475">
        <v>13.63</v>
      </c>
      <c r="AD1475" s="150" t="e">
        <f t="shared" si="262"/>
        <v>#VALUE!</v>
      </c>
      <c r="AE1475">
        <v>13.63</v>
      </c>
    </row>
    <row r="1476" spans="12:31" ht="15" x14ac:dyDescent="0.2">
      <c r="L1476" s="150" t="e">
        <f t="shared" si="253"/>
        <v>#VALUE!</v>
      </c>
      <c r="M1476">
        <v>13.64</v>
      </c>
      <c r="N1476" s="150" t="e">
        <f t="shared" si="254"/>
        <v>#VALUE!</v>
      </c>
      <c r="O1476">
        <v>13.64</v>
      </c>
      <c r="P1476" s="150" t="e">
        <f t="shared" si="255"/>
        <v>#VALUE!</v>
      </c>
      <c r="Q1476">
        <v>13.64</v>
      </c>
      <c r="R1476" s="150" t="e">
        <f t="shared" si="256"/>
        <v>#VALUE!</v>
      </c>
      <c r="S1476">
        <v>13.64</v>
      </c>
      <c r="T1476" s="150" t="e">
        <f t="shared" si="257"/>
        <v>#VALUE!</v>
      </c>
      <c r="U1476">
        <v>13.64</v>
      </c>
      <c r="V1476" s="150" t="e">
        <f t="shared" si="258"/>
        <v>#VALUE!</v>
      </c>
      <c r="W1476">
        <v>13.64</v>
      </c>
      <c r="X1476" s="153" t="e">
        <f t="shared" si="259"/>
        <v>#VALUE!</v>
      </c>
      <c r="Y1476">
        <v>13.64</v>
      </c>
      <c r="Z1476" s="150" t="e">
        <f t="shared" si="260"/>
        <v>#VALUE!</v>
      </c>
      <c r="AA1476">
        <v>13.64</v>
      </c>
      <c r="AB1476" s="150" t="e">
        <f t="shared" si="261"/>
        <v>#VALUE!</v>
      </c>
      <c r="AC1476">
        <v>13.64</v>
      </c>
      <c r="AD1476" s="150" t="e">
        <f t="shared" si="262"/>
        <v>#VALUE!</v>
      </c>
      <c r="AE1476">
        <v>13.64</v>
      </c>
    </row>
    <row r="1477" spans="12:31" ht="15" x14ac:dyDescent="0.2">
      <c r="L1477" s="150" t="e">
        <f t="shared" si="253"/>
        <v>#VALUE!</v>
      </c>
      <c r="M1477">
        <v>13.65</v>
      </c>
      <c r="N1477" s="150" t="e">
        <f t="shared" si="254"/>
        <v>#VALUE!</v>
      </c>
      <c r="O1477">
        <v>13.65</v>
      </c>
      <c r="P1477" s="150" t="e">
        <f t="shared" si="255"/>
        <v>#VALUE!</v>
      </c>
      <c r="Q1477">
        <v>13.65</v>
      </c>
      <c r="R1477" s="150" t="e">
        <f t="shared" si="256"/>
        <v>#VALUE!</v>
      </c>
      <c r="S1477">
        <v>13.65</v>
      </c>
      <c r="T1477" s="150" t="e">
        <f t="shared" si="257"/>
        <v>#VALUE!</v>
      </c>
      <c r="U1477">
        <v>13.65</v>
      </c>
      <c r="V1477" s="150" t="e">
        <f t="shared" si="258"/>
        <v>#VALUE!</v>
      </c>
      <c r="W1477">
        <v>13.65</v>
      </c>
      <c r="X1477" s="153" t="e">
        <f t="shared" si="259"/>
        <v>#VALUE!</v>
      </c>
      <c r="Y1477">
        <v>13.65</v>
      </c>
      <c r="Z1477" s="150" t="e">
        <f t="shared" si="260"/>
        <v>#VALUE!</v>
      </c>
      <c r="AA1477">
        <v>13.65</v>
      </c>
      <c r="AB1477" s="150" t="e">
        <f t="shared" si="261"/>
        <v>#VALUE!</v>
      </c>
      <c r="AC1477">
        <v>13.65</v>
      </c>
      <c r="AD1477" s="150" t="e">
        <f t="shared" si="262"/>
        <v>#VALUE!</v>
      </c>
      <c r="AE1477">
        <v>13.65</v>
      </c>
    </row>
    <row r="1478" spans="12:31" ht="15" x14ac:dyDescent="0.2">
      <c r="L1478" s="150" t="e">
        <f t="shared" si="253"/>
        <v>#VALUE!</v>
      </c>
      <c r="M1478">
        <v>13.66</v>
      </c>
      <c r="N1478" s="150" t="e">
        <f t="shared" si="254"/>
        <v>#VALUE!</v>
      </c>
      <c r="O1478">
        <v>13.66</v>
      </c>
      <c r="P1478" s="150" t="e">
        <f t="shared" si="255"/>
        <v>#VALUE!</v>
      </c>
      <c r="Q1478">
        <v>13.66</v>
      </c>
      <c r="R1478" s="150" t="e">
        <f t="shared" si="256"/>
        <v>#VALUE!</v>
      </c>
      <c r="S1478">
        <v>13.66</v>
      </c>
      <c r="T1478" s="150" t="e">
        <f t="shared" si="257"/>
        <v>#VALUE!</v>
      </c>
      <c r="U1478">
        <v>13.66</v>
      </c>
      <c r="V1478" s="150" t="e">
        <f t="shared" si="258"/>
        <v>#VALUE!</v>
      </c>
      <c r="W1478">
        <v>13.66</v>
      </c>
      <c r="X1478" s="153" t="e">
        <f t="shared" si="259"/>
        <v>#VALUE!</v>
      </c>
      <c r="Y1478">
        <v>13.66</v>
      </c>
      <c r="Z1478" s="150" t="e">
        <f t="shared" si="260"/>
        <v>#VALUE!</v>
      </c>
      <c r="AA1478">
        <v>13.66</v>
      </c>
      <c r="AB1478" s="150" t="e">
        <f t="shared" si="261"/>
        <v>#VALUE!</v>
      </c>
      <c r="AC1478">
        <v>13.66</v>
      </c>
      <c r="AD1478" s="150" t="e">
        <f t="shared" si="262"/>
        <v>#VALUE!</v>
      </c>
      <c r="AE1478">
        <v>13.66</v>
      </c>
    </row>
    <row r="1479" spans="12:31" ht="15" x14ac:dyDescent="0.2">
      <c r="L1479" s="150" t="e">
        <f t="shared" si="253"/>
        <v>#VALUE!</v>
      </c>
      <c r="M1479">
        <v>13.67</v>
      </c>
      <c r="N1479" s="150" t="e">
        <f t="shared" si="254"/>
        <v>#VALUE!</v>
      </c>
      <c r="O1479">
        <v>13.67</v>
      </c>
      <c r="P1479" s="150" t="e">
        <f t="shared" si="255"/>
        <v>#VALUE!</v>
      </c>
      <c r="Q1479">
        <v>13.67</v>
      </c>
      <c r="R1479" s="150" t="e">
        <f t="shared" si="256"/>
        <v>#VALUE!</v>
      </c>
      <c r="S1479">
        <v>13.67</v>
      </c>
      <c r="T1479" s="150" t="e">
        <f t="shared" si="257"/>
        <v>#VALUE!</v>
      </c>
      <c r="U1479">
        <v>13.67</v>
      </c>
      <c r="V1479" s="150" t="e">
        <f t="shared" si="258"/>
        <v>#VALUE!</v>
      </c>
      <c r="W1479">
        <v>13.67</v>
      </c>
      <c r="X1479" s="153" t="e">
        <f t="shared" si="259"/>
        <v>#VALUE!</v>
      </c>
      <c r="Y1479">
        <v>13.67</v>
      </c>
      <c r="Z1479" s="150" t="e">
        <f t="shared" si="260"/>
        <v>#VALUE!</v>
      </c>
      <c r="AA1479">
        <v>13.67</v>
      </c>
      <c r="AB1479" s="150" t="e">
        <f t="shared" si="261"/>
        <v>#VALUE!</v>
      </c>
      <c r="AC1479">
        <v>13.67</v>
      </c>
      <c r="AD1479" s="150" t="e">
        <f t="shared" si="262"/>
        <v>#VALUE!</v>
      </c>
      <c r="AE1479">
        <v>13.67</v>
      </c>
    </row>
    <row r="1480" spans="12:31" ht="15" x14ac:dyDescent="0.2">
      <c r="L1480" s="150" t="e">
        <f t="shared" si="253"/>
        <v>#VALUE!</v>
      </c>
      <c r="M1480">
        <v>13.68</v>
      </c>
      <c r="N1480" s="150" t="e">
        <f t="shared" si="254"/>
        <v>#VALUE!</v>
      </c>
      <c r="O1480">
        <v>13.68</v>
      </c>
      <c r="P1480" s="150" t="e">
        <f t="shared" si="255"/>
        <v>#VALUE!</v>
      </c>
      <c r="Q1480">
        <v>13.68</v>
      </c>
      <c r="R1480" s="150" t="e">
        <f t="shared" si="256"/>
        <v>#VALUE!</v>
      </c>
      <c r="S1480">
        <v>13.68</v>
      </c>
      <c r="T1480" s="150" t="e">
        <f t="shared" si="257"/>
        <v>#VALUE!</v>
      </c>
      <c r="U1480">
        <v>13.68</v>
      </c>
      <c r="V1480" s="150" t="e">
        <f t="shared" si="258"/>
        <v>#VALUE!</v>
      </c>
      <c r="W1480">
        <v>13.68</v>
      </c>
      <c r="X1480" s="153" t="e">
        <f t="shared" si="259"/>
        <v>#VALUE!</v>
      </c>
      <c r="Y1480">
        <v>13.68</v>
      </c>
      <c r="Z1480" s="150" t="e">
        <f t="shared" si="260"/>
        <v>#VALUE!</v>
      </c>
      <c r="AA1480">
        <v>13.68</v>
      </c>
      <c r="AB1480" s="150" t="e">
        <f t="shared" si="261"/>
        <v>#VALUE!</v>
      </c>
      <c r="AC1480">
        <v>13.68</v>
      </c>
      <c r="AD1480" s="150" t="e">
        <f t="shared" si="262"/>
        <v>#VALUE!</v>
      </c>
      <c r="AE1480">
        <v>13.68</v>
      </c>
    </row>
    <row r="1481" spans="12:31" ht="15" x14ac:dyDescent="0.2">
      <c r="L1481" s="150" t="e">
        <f t="shared" si="253"/>
        <v>#VALUE!</v>
      </c>
      <c r="M1481">
        <v>13.69</v>
      </c>
      <c r="N1481" s="150" t="e">
        <f t="shared" si="254"/>
        <v>#VALUE!</v>
      </c>
      <c r="O1481">
        <v>13.69</v>
      </c>
      <c r="P1481" s="150" t="e">
        <f t="shared" si="255"/>
        <v>#VALUE!</v>
      </c>
      <c r="Q1481">
        <v>13.69</v>
      </c>
      <c r="R1481" s="150" t="e">
        <f t="shared" si="256"/>
        <v>#VALUE!</v>
      </c>
      <c r="S1481">
        <v>13.69</v>
      </c>
      <c r="T1481" s="150" t="e">
        <f t="shared" si="257"/>
        <v>#VALUE!</v>
      </c>
      <c r="U1481">
        <v>13.69</v>
      </c>
      <c r="V1481" s="150" t="e">
        <f t="shared" si="258"/>
        <v>#VALUE!</v>
      </c>
      <c r="W1481">
        <v>13.69</v>
      </c>
      <c r="X1481" s="153" t="e">
        <f t="shared" si="259"/>
        <v>#VALUE!</v>
      </c>
      <c r="Y1481">
        <v>13.69</v>
      </c>
      <c r="Z1481" s="150" t="e">
        <f t="shared" si="260"/>
        <v>#VALUE!</v>
      </c>
      <c r="AA1481">
        <v>13.69</v>
      </c>
      <c r="AB1481" s="150" t="e">
        <f t="shared" si="261"/>
        <v>#VALUE!</v>
      </c>
      <c r="AC1481">
        <v>13.69</v>
      </c>
      <c r="AD1481" s="150" t="e">
        <f t="shared" si="262"/>
        <v>#VALUE!</v>
      </c>
      <c r="AE1481">
        <v>13.69</v>
      </c>
    </row>
    <row r="1482" spans="12:31" ht="15" x14ac:dyDescent="0.2">
      <c r="L1482" s="150" t="e">
        <f t="shared" si="253"/>
        <v>#VALUE!</v>
      </c>
      <c r="M1482">
        <v>13.7</v>
      </c>
      <c r="N1482" s="150" t="e">
        <f t="shared" si="254"/>
        <v>#VALUE!</v>
      </c>
      <c r="O1482">
        <v>13.7</v>
      </c>
      <c r="P1482" s="150" t="e">
        <f t="shared" si="255"/>
        <v>#VALUE!</v>
      </c>
      <c r="Q1482">
        <v>13.7</v>
      </c>
      <c r="R1482" s="150" t="e">
        <f t="shared" si="256"/>
        <v>#VALUE!</v>
      </c>
      <c r="S1482">
        <v>13.7</v>
      </c>
      <c r="T1482" s="150" t="e">
        <f t="shared" si="257"/>
        <v>#VALUE!</v>
      </c>
      <c r="U1482">
        <v>13.7</v>
      </c>
      <c r="V1482" s="150" t="e">
        <f t="shared" si="258"/>
        <v>#VALUE!</v>
      </c>
      <c r="W1482">
        <v>13.7</v>
      </c>
      <c r="X1482" s="153" t="e">
        <f t="shared" si="259"/>
        <v>#VALUE!</v>
      </c>
      <c r="Y1482">
        <v>13.7</v>
      </c>
      <c r="Z1482" s="150" t="e">
        <f t="shared" si="260"/>
        <v>#VALUE!</v>
      </c>
      <c r="AA1482">
        <v>13.7</v>
      </c>
      <c r="AB1482" s="150" t="e">
        <f t="shared" si="261"/>
        <v>#VALUE!</v>
      </c>
      <c r="AC1482">
        <v>13.7</v>
      </c>
      <c r="AD1482" s="150" t="e">
        <f t="shared" si="262"/>
        <v>#VALUE!</v>
      </c>
      <c r="AE1482">
        <v>13.7</v>
      </c>
    </row>
    <row r="1483" spans="12:31" ht="15" x14ac:dyDescent="0.2">
      <c r="L1483" s="150" t="e">
        <f t="shared" si="253"/>
        <v>#VALUE!</v>
      </c>
      <c r="M1483">
        <v>13.71</v>
      </c>
      <c r="N1483" s="150" t="e">
        <f t="shared" si="254"/>
        <v>#VALUE!</v>
      </c>
      <c r="O1483">
        <v>13.71</v>
      </c>
      <c r="P1483" s="150" t="e">
        <f t="shared" si="255"/>
        <v>#VALUE!</v>
      </c>
      <c r="Q1483">
        <v>13.71</v>
      </c>
      <c r="R1483" s="150" t="e">
        <f t="shared" si="256"/>
        <v>#VALUE!</v>
      </c>
      <c r="S1483">
        <v>13.71</v>
      </c>
      <c r="T1483" s="150" t="e">
        <f t="shared" si="257"/>
        <v>#VALUE!</v>
      </c>
      <c r="U1483">
        <v>13.71</v>
      </c>
      <c r="V1483" s="150" t="e">
        <f t="shared" si="258"/>
        <v>#VALUE!</v>
      </c>
      <c r="W1483">
        <v>13.71</v>
      </c>
      <c r="X1483" s="153" t="e">
        <f t="shared" si="259"/>
        <v>#VALUE!</v>
      </c>
      <c r="Y1483">
        <v>13.71</v>
      </c>
      <c r="Z1483" s="150" t="e">
        <f t="shared" si="260"/>
        <v>#VALUE!</v>
      </c>
      <c r="AA1483">
        <v>13.71</v>
      </c>
      <c r="AB1483" s="150" t="e">
        <f t="shared" si="261"/>
        <v>#VALUE!</v>
      </c>
      <c r="AC1483">
        <v>13.71</v>
      </c>
      <c r="AD1483" s="150" t="e">
        <f t="shared" si="262"/>
        <v>#VALUE!</v>
      </c>
      <c r="AE1483">
        <v>13.71</v>
      </c>
    </row>
    <row r="1484" spans="12:31" ht="15" x14ac:dyDescent="0.2">
      <c r="L1484" s="150" t="e">
        <f t="shared" si="253"/>
        <v>#VALUE!</v>
      </c>
      <c r="M1484">
        <v>13.72</v>
      </c>
      <c r="N1484" s="150" t="e">
        <f t="shared" si="254"/>
        <v>#VALUE!</v>
      </c>
      <c r="O1484">
        <v>13.72</v>
      </c>
      <c r="P1484" s="150" t="e">
        <f t="shared" si="255"/>
        <v>#VALUE!</v>
      </c>
      <c r="Q1484">
        <v>13.72</v>
      </c>
      <c r="R1484" s="150" t="e">
        <f t="shared" si="256"/>
        <v>#VALUE!</v>
      </c>
      <c r="S1484">
        <v>13.72</v>
      </c>
      <c r="T1484" s="150" t="e">
        <f t="shared" si="257"/>
        <v>#VALUE!</v>
      </c>
      <c r="U1484">
        <v>13.72</v>
      </c>
      <c r="V1484" s="150" t="e">
        <f t="shared" si="258"/>
        <v>#VALUE!</v>
      </c>
      <c r="W1484">
        <v>13.72</v>
      </c>
      <c r="X1484" s="153" t="e">
        <f t="shared" si="259"/>
        <v>#VALUE!</v>
      </c>
      <c r="Y1484">
        <v>13.72</v>
      </c>
      <c r="Z1484" s="150" t="e">
        <f t="shared" si="260"/>
        <v>#VALUE!</v>
      </c>
      <c r="AA1484">
        <v>13.72</v>
      </c>
      <c r="AB1484" s="150" t="e">
        <f t="shared" si="261"/>
        <v>#VALUE!</v>
      </c>
      <c r="AC1484">
        <v>13.72</v>
      </c>
      <c r="AD1484" s="150" t="e">
        <f t="shared" si="262"/>
        <v>#VALUE!</v>
      </c>
      <c r="AE1484">
        <v>13.72</v>
      </c>
    </row>
    <row r="1485" spans="12:31" ht="15" x14ac:dyDescent="0.2">
      <c r="L1485" s="150" t="e">
        <f t="shared" si="253"/>
        <v>#VALUE!</v>
      </c>
      <c r="M1485">
        <v>13.73</v>
      </c>
      <c r="N1485" s="150" t="e">
        <f t="shared" si="254"/>
        <v>#VALUE!</v>
      </c>
      <c r="O1485">
        <v>13.73</v>
      </c>
      <c r="P1485" s="150" t="e">
        <f t="shared" si="255"/>
        <v>#VALUE!</v>
      </c>
      <c r="Q1485">
        <v>13.73</v>
      </c>
      <c r="R1485" s="150" t="e">
        <f t="shared" si="256"/>
        <v>#VALUE!</v>
      </c>
      <c r="S1485">
        <v>13.73</v>
      </c>
      <c r="T1485" s="150" t="e">
        <f t="shared" si="257"/>
        <v>#VALUE!</v>
      </c>
      <c r="U1485">
        <v>13.73</v>
      </c>
      <c r="V1485" s="150" t="e">
        <f t="shared" si="258"/>
        <v>#VALUE!</v>
      </c>
      <c r="W1485">
        <v>13.73</v>
      </c>
      <c r="X1485" s="153" t="e">
        <f t="shared" si="259"/>
        <v>#VALUE!</v>
      </c>
      <c r="Y1485">
        <v>13.73</v>
      </c>
      <c r="Z1485" s="150" t="e">
        <f t="shared" si="260"/>
        <v>#VALUE!</v>
      </c>
      <c r="AA1485">
        <v>13.73</v>
      </c>
      <c r="AB1485" s="150" t="e">
        <f t="shared" si="261"/>
        <v>#VALUE!</v>
      </c>
      <c r="AC1485">
        <v>13.73</v>
      </c>
      <c r="AD1485" s="150" t="e">
        <f t="shared" si="262"/>
        <v>#VALUE!</v>
      </c>
      <c r="AE1485">
        <v>13.73</v>
      </c>
    </row>
    <row r="1486" spans="12:31" ht="15" x14ac:dyDescent="0.2">
      <c r="L1486" s="150" t="e">
        <f t="shared" si="253"/>
        <v>#VALUE!</v>
      </c>
      <c r="M1486">
        <v>13.74</v>
      </c>
      <c r="N1486" s="150" t="e">
        <f t="shared" si="254"/>
        <v>#VALUE!</v>
      </c>
      <c r="O1486">
        <v>13.74</v>
      </c>
      <c r="P1486" s="150" t="e">
        <f t="shared" si="255"/>
        <v>#VALUE!</v>
      </c>
      <c r="Q1486">
        <v>13.74</v>
      </c>
      <c r="R1486" s="150" t="e">
        <f t="shared" si="256"/>
        <v>#VALUE!</v>
      </c>
      <c r="S1486">
        <v>13.74</v>
      </c>
      <c r="T1486" s="150" t="e">
        <f t="shared" si="257"/>
        <v>#VALUE!</v>
      </c>
      <c r="U1486">
        <v>13.74</v>
      </c>
      <c r="V1486" s="150" t="e">
        <f t="shared" si="258"/>
        <v>#VALUE!</v>
      </c>
      <c r="W1486">
        <v>13.74</v>
      </c>
      <c r="X1486" s="153" t="e">
        <f t="shared" si="259"/>
        <v>#VALUE!</v>
      </c>
      <c r="Y1486">
        <v>13.74</v>
      </c>
      <c r="Z1486" s="150" t="e">
        <f t="shared" si="260"/>
        <v>#VALUE!</v>
      </c>
      <c r="AA1486">
        <v>13.74</v>
      </c>
      <c r="AB1486" s="150" t="e">
        <f t="shared" si="261"/>
        <v>#VALUE!</v>
      </c>
      <c r="AC1486">
        <v>13.74</v>
      </c>
      <c r="AD1486" s="150" t="e">
        <f t="shared" si="262"/>
        <v>#VALUE!</v>
      </c>
      <c r="AE1486">
        <v>13.74</v>
      </c>
    </row>
    <row r="1487" spans="12:31" ht="15" x14ac:dyDescent="0.2">
      <c r="L1487" s="150" t="e">
        <f t="shared" si="253"/>
        <v>#VALUE!</v>
      </c>
      <c r="M1487">
        <v>13.75</v>
      </c>
      <c r="N1487" s="150" t="e">
        <f t="shared" si="254"/>
        <v>#VALUE!</v>
      </c>
      <c r="O1487">
        <v>13.75</v>
      </c>
      <c r="P1487" s="150" t="e">
        <f t="shared" si="255"/>
        <v>#VALUE!</v>
      </c>
      <c r="Q1487">
        <v>13.75</v>
      </c>
      <c r="R1487" s="150" t="e">
        <f t="shared" si="256"/>
        <v>#VALUE!</v>
      </c>
      <c r="S1487">
        <v>13.75</v>
      </c>
      <c r="T1487" s="150" t="e">
        <f t="shared" si="257"/>
        <v>#VALUE!</v>
      </c>
      <c r="U1487">
        <v>13.75</v>
      </c>
      <c r="V1487" s="150" t="e">
        <f t="shared" si="258"/>
        <v>#VALUE!</v>
      </c>
      <c r="W1487">
        <v>13.75</v>
      </c>
      <c r="X1487" s="153" t="e">
        <f t="shared" si="259"/>
        <v>#VALUE!</v>
      </c>
      <c r="Y1487">
        <v>13.75</v>
      </c>
      <c r="Z1487" s="150" t="e">
        <f t="shared" si="260"/>
        <v>#VALUE!</v>
      </c>
      <c r="AA1487">
        <v>13.75</v>
      </c>
      <c r="AB1487" s="150" t="e">
        <f t="shared" si="261"/>
        <v>#VALUE!</v>
      </c>
      <c r="AC1487">
        <v>13.75</v>
      </c>
      <c r="AD1487" s="150" t="e">
        <f t="shared" si="262"/>
        <v>#VALUE!</v>
      </c>
      <c r="AE1487">
        <v>13.75</v>
      </c>
    </row>
    <row r="1488" spans="12:31" ht="15" x14ac:dyDescent="0.2">
      <c r="L1488" s="150" t="e">
        <f t="shared" si="253"/>
        <v>#VALUE!</v>
      </c>
      <c r="M1488">
        <v>13.76</v>
      </c>
      <c r="N1488" s="150" t="e">
        <f t="shared" si="254"/>
        <v>#VALUE!</v>
      </c>
      <c r="O1488">
        <v>13.76</v>
      </c>
      <c r="P1488" s="150" t="e">
        <f t="shared" si="255"/>
        <v>#VALUE!</v>
      </c>
      <c r="Q1488">
        <v>13.76</v>
      </c>
      <c r="R1488" s="150" t="e">
        <f t="shared" si="256"/>
        <v>#VALUE!</v>
      </c>
      <c r="S1488">
        <v>13.76</v>
      </c>
      <c r="T1488" s="150" t="e">
        <f t="shared" si="257"/>
        <v>#VALUE!</v>
      </c>
      <c r="U1488">
        <v>13.76</v>
      </c>
      <c r="V1488" s="150" t="e">
        <f t="shared" si="258"/>
        <v>#VALUE!</v>
      </c>
      <c r="W1488">
        <v>13.76</v>
      </c>
      <c r="X1488" s="153" t="e">
        <f t="shared" si="259"/>
        <v>#VALUE!</v>
      </c>
      <c r="Y1488">
        <v>13.76</v>
      </c>
      <c r="Z1488" s="150" t="e">
        <f t="shared" si="260"/>
        <v>#VALUE!</v>
      </c>
      <c r="AA1488">
        <v>13.76</v>
      </c>
      <c r="AB1488" s="150" t="e">
        <f t="shared" si="261"/>
        <v>#VALUE!</v>
      </c>
      <c r="AC1488">
        <v>13.76</v>
      </c>
      <c r="AD1488" s="150" t="e">
        <f t="shared" si="262"/>
        <v>#VALUE!</v>
      </c>
      <c r="AE1488">
        <v>13.76</v>
      </c>
    </row>
    <row r="1489" spans="12:31" ht="15" x14ac:dyDescent="0.2">
      <c r="L1489" s="150" t="e">
        <f t="shared" si="253"/>
        <v>#VALUE!</v>
      </c>
      <c r="M1489">
        <v>13.77</v>
      </c>
      <c r="N1489" s="150" t="e">
        <f t="shared" si="254"/>
        <v>#VALUE!</v>
      </c>
      <c r="O1489">
        <v>13.77</v>
      </c>
      <c r="P1489" s="150" t="e">
        <f t="shared" si="255"/>
        <v>#VALUE!</v>
      </c>
      <c r="Q1489">
        <v>13.77</v>
      </c>
      <c r="R1489" s="150" t="e">
        <f t="shared" si="256"/>
        <v>#VALUE!</v>
      </c>
      <c r="S1489">
        <v>13.77</v>
      </c>
      <c r="T1489" s="150" t="e">
        <f t="shared" si="257"/>
        <v>#VALUE!</v>
      </c>
      <c r="U1489">
        <v>13.77</v>
      </c>
      <c r="V1489" s="150" t="e">
        <f t="shared" si="258"/>
        <v>#VALUE!</v>
      </c>
      <c r="W1489">
        <v>13.77</v>
      </c>
      <c r="X1489" s="153" t="e">
        <f t="shared" si="259"/>
        <v>#VALUE!</v>
      </c>
      <c r="Y1489">
        <v>13.77</v>
      </c>
      <c r="Z1489" s="150" t="e">
        <f t="shared" si="260"/>
        <v>#VALUE!</v>
      </c>
      <c r="AA1489">
        <v>13.77</v>
      </c>
      <c r="AB1489" s="150" t="e">
        <f t="shared" si="261"/>
        <v>#VALUE!</v>
      </c>
      <c r="AC1489">
        <v>13.77</v>
      </c>
      <c r="AD1489" s="150" t="e">
        <f t="shared" si="262"/>
        <v>#VALUE!</v>
      </c>
      <c r="AE1489">
        <v>13.77</v>
      </c>
    </row>
    <row r="1490" spans="12:31" ht="15" x14ac:dyDescent="0.2">
      <c r="L1490" s="150" t="e">
        <f t="shared" si="253"/>
        <v>#VALUE!</v>
      </c>
      <c r="M1490">
        <v>13.78</v>
      </c>
      <c r="N1490" s="150" t="e">
        <f t="shared" si="254"/>
        <v>#VALUE!</v>
      </c>
      <c r="O1490">
        <v>13.78</v>
      </c>
      <c r="P1490" s="150" t="e">
        <f t="shared" si="255"/>
        <v>#VALUE!</v>
      </c>
      <c r="Q1490">
        <v>13.78</v>
      </c>
      <c r="R1490" s="150" t="e">
        <f t="shared" si="256"/>
        <v>#VALUE!</v>
      </c>
      <c r="S1490">
        <v>13.78</v>
      </c>
      <c r="T1490" s="150" t="e">
        <f t="shared" si="257"/>
        <v>#VALUE!</v>
      </c>
      <c r="U1490">
        <v>13.78</v>
      </c>
      <c r="V1490" s="150" t="e">
        <f t="shared" si="258"/>
        <v>#VALUE!</v>
      </c>
      <c r="W1490">
        <v>13.78</v>
      </c>
      <c r="X1490" s="153" t="e">
        <f t="shared" si="259"/>
        <v>#VALUE!</v>
      </c>
      <c r="Y1490">
        <v>13.78</v>
      </c>
      <c r="Z1490" s="150" t="e">
        <f t="shared" si="260"/>
        <v>#VALUE!</v>
      </c>
      <c r="AA1490">
        <v>13.78</v>
      </c>
      <c r="AB1490" s="150" t="e">
        <f t="shared" si="261"/>
        <v>#VALUE!</v>
      </c>
      <c r="AC1490">
        <v>13.78</v>
      </c>
      <c r="AD1490" s="150" t="e">
        <f t="shared" si="262"/>
        <v>#VALUE!</v>
      </c>
      <c r="AE1490">
        <v>13.78</v>
      </c>
    </row>
    <row r="1491" spans="12:31" ht="15" x14ac:dyDescent="0.2">
      <c r="L1491" s="150" t="e">
        <f t="shared" si="253"/>
        <v>#VALUE!</v>
      </c>
      <c r="M1491">
        <v>13.79</v>
      </c>
      <c r="N1491" s="150" t="e">
        <f t="shared" si="254"/>
        <v>#VALUE!</v>
      </c>
      <c r="O1491">
        <v>13.79</v>
      </c>
      <c r="P1491" s="150" t="e">
        <f t="shared" si="255"/>
        <v>#VALUE!</v>
      </c>
      <c r="Q1491">
        <v>13.79</v>
      </c>
      <c r="R1491" s="150" t="e">
        <f t="shared" si="256"/>
        <v>#VALUE!</v>
      </c>
      <c r="S1491">
        <v>13.79</v>
      </c>
      <c r="T1491" s="150" t="e">
        <f t="shared" si="257"/>
        <v>#VALUE!</v>
      </c>
      <c r="U1491">
        <v>13.79</v>
      </c>
      <c r="V1491" s="150" t="e">
        <f t="shared" si="258"/>
        <v>#VALUE!</v>
      </c>
      <c r="W1491">
        <v>13.79</v>
      </c>
      <c r="X1491" s="153" t="e">
        <f t="shared" si="259"/>
        <v>#VALUE!</v>
      </c>
      <c r="Y1491">
        <v>13.79</v>
      </c>
      <c r="Z1491" s="150" t="e">
        <f t="shared" si="260"/>
        <v>#VALUE!</v>
      </c>
      <c r="AA1491">
        <v>13.79</v>
      </c>
      <c r="AB1491" s="150" t="e">
        <f t="shared" si="261"/>
        <v>#VALUE!</v>
      </c>
      <c r="AC1491">
        <v>13.79</v>
      </c>
      <c r="AD1491" s="150" t="e">
        <f t="shared" si="262"/>
        <v>#VALUE!</v>
      </c>
      <c r="AE1491">
        <v>13.79</v>
      </c>
    </row>
    <row r="1492" spans="12:31" ht="15" x14ac:dyDescent="0.2">
      <c r="L1492" s="150" t="e">
        <f t="shared" si="253"/>
        <v>#VALUE!</v>
      </c>
      <c r="M1492">
        <v>13.8</v>
      </c>
      <c r="N1492" s="150" t="e">
        <f t="shared" si="254"/>
        <v>#VALUE!</v>
      </c>
      <c r="O1492">
        <v>13.8</v>
      </c>
      <c r="P1492" s="150" t="e">
        <f t="shared" si="255"/>
        <v>#VALUE!</v>
      </c>
      <c r="Q1492">
        <v>13.8</v>
      </c>
      <c r="R1492" s="150" t="e">
        <f t="shared" si="256"/>
        <v>#VALUE!</v>
      </c>
      <c r="S1492">
        <v>13.8</v>
      </c>
      <c r="T1492" s="150" t="e">
        <f t="shared" si="257"/>
        <v>#VALUE!</v>
      </c>
      <c r="U1492">
        <v>13.8</v>
      </c>
      <c r="V1492" s="150" t="e">
        <f t="shared" si="258"/>
        <v>#VALUE!</v>
      </c>
      <c r="W1492">
        <v>13.8</v>
      </c>
      <c r="X1492" s="153" t="e">
        <f t="shared" si="259"/>
        <v>#VALUE!</v>
      </c>
      <c r="Y1492">
        <v>13.8</v>
      </c>
      <c r="Z1492" s="150" t="e">
        <f t="shared" si="260"/>
        <v>#VALUE!</v>
      </c>
      <c r="AA1492">
        <v>13.8</v>
      </c>
      <c r="AB1492" s="150" t="e">
        <f t="shared" si="261"/>
        <v>#VALUE!</v>
      </c>
      <c r="AC1492">
        <v>13.8</v>
      </c>
      <c r="AD1492" s="150" t="e">
        <f t="shared" si="262"/>
        <v>#VALUE!</v>
      </c>
      <c r="AE1492">
        <v>13.8</v>
      </c>
    </row>
    <row r="1493" spans="12:31" ht="15" x14ac:dyDescent="0.2">
      <c r="L1493" s="150" t="e">
        <f t="shared" si="253"/>
        <v>#VALUE!</v>
      </c>
      <c r="M1493">
        <v>13.81</v>
      </c>
      <c r="N1493" s="150" t="e">
        <f t="shared" si="254"/>
        <v>#VALUE!</v>
      </c>
      <c r="O1493">
        <v>13.81</v>
      </c>
      <c r="P1493" s="150" t="e">
        <f t="shared" si="255"/>
        <v>#VALUE!</v>
      </c>
      <c r="Q1493">
        <v>13.81</v>
      </c>
      <c r="R1493" s="150" t="e">
        <f t="shared" si="256"/>
        <v>#VALUE!</v>
      </c>
      <c r="S1493">
        <v>13.81</v>
      </c>
      <c r="T1493" s="150" t="e">
        <f t="shared" si="257"/>
        <v>#VALUE!</v>
      </c>
      <c r="U1493">
        <v>13.81</v>
      </c>
      <c r="V1493" s="150" t="e">
        <f t="shared" si="258"/>
        <v>#VALUE!</v>
      </c>
      <c r="W1493">
        <v>13.81</v>
      </c>
      <c r="X1493" s="153" t="e">
        <f t="shared" si="259"/>
        <v>#VALUE!</v>
      </c>
      <c r="Y1493">
        <v>13.81</v>
      </c>
      <c r="Z1493" s="150" t="e">
        <f t="shared" si="260"/>
        <v>#VALUE!</v>
      </c>
      <c r="AA1493">
        <v>13.81</v>
      </c>
      <c r="AB1493" s="150" t="e">
        <f t="shared" si="261"/>
        <v>#VALUE!</v>
      </c>
      <c r="AC1493">
        <v>13.81</v>
      </c>
      <c r="AD1493" s="150" t="e">
        <f t="shared" si="262"/>
        <v>#VALUE!</v>
      </c>
      <c r="AE1493">
        <v>13.81</v>
      </c>
    </row>
    <row r="1494" spans="12:31" ht="15" x14ac:dyDescent="0.2">
      <c r="L1494" s="150" t="e">
        <f t="shared" si="253"/>
        <v>#VALUE!</v>
      </c>
      <c r="M1494">
        <v>13.82</v>
      </c>
      <c r="N1494" s="150" t="e">
        <f t="shared" si="254"/>
        <v>#VALUE!</v>
      </c>
      <c r="O1494">
        <v>13.82</v>
      </c>
      <c r="P1494" s="150" t="e">
        <f t="shared" si="255"/>
        <v>#VALUE!</v>
      </c>
      <c r="Q1494">
        <v>13.82</v>
      </c>
      <c r="R1494" s="150" t="e">
        <f t="shared" si="256"/>
        <v>#VALUE!</v>
      </c>
      <c r="S1494">
        <v>13.82</v>
      </c>
      <c r="T1494" s="150" t="e">
        <f t="shared" si="257"/>
        <v>#VALUE!</v>
      </c>
      <c r="U1494">
        <v>13.82</v>
      </c>
      <c r="V1494" s="150" t="e">
        <f t="shared" si="258"/>
        <v>#VALUE!</v>
      </c>
      <c r="W1494">
        <v>13.82</v>
      </c>
      <c r="X1494" s="153" t="e">
        <f t="shared" si="259"/>
        <v>#VALUE!</v>
      </c>
      <c r="Y1494">
        <v>13.82</v>
      </c>
      <c r="Z1494" s="150" t="e">
        <f t="shared" si="260"/>
        <v>#VALUE!</v>
      </c>
      <c r="AA1494">
        <v>13.82</v>
      </c>
      <c r="AB1494" s="150" t="e">
        <f t="shared" si="261"/>
        <v>#VALUE!</v>
      </c>
      <c r="AC1494">
        <v>13.82</v>
      </c>
      <c r="AD1494" s="150" t="e">
        <f t="shared" si="262"/>
        <v>#VALUE!</v>
      </c>
      <c r="AE1494">
        <v>13.82</v>
      </c>
    </row>
    <row r="1495" spans="12:31" ht="15" x14ac:dyDescent="0.2">
      <c r="L1495" s="150" t="e">
        <f t="shared" si="253"/>
        <v>#VALUE!</v>
      </c>
      <c r="M1495">
        <v>13.83</v>
      </c>
      <c r="N1495" s="150" t="e">
        <f t="shared" si="254"/>
        <v>#VALUE!</v>
      </c>
      <c r="O1495">
        <v>13.83</v>
      </c>
      <c r="P1495" s="150" t="e">
        <f t="shared" si="255"/>
        <v>#VALUE!</v>
      </c>
      <c r="Q1495">
        <v>13.83</v>
      </c>
      <c r="R1495" s="150" t="e">
        <f t="shared" si="256"/>
        <v>#VALUE!</v>
      </c>
      <c r="S1495">
        <v>13.83</v>
      </c>
      <c r="T1495" s="150" t="e">
        <f t="shared" si="257"/>
        <v>#VALUE!</v>
      </c>
      <c r="U1495">
        <v>13.83</v>
      </c>
      <c r="V1495" s="150" t="e">
        <f t="shared" si="258"/>
        <v>#VALUE!</v>
      </c>
      <c r="W1495">
        <v>13.83</v>
      </c>
      <c r="X1495" s="153" t="e">
        <f t="shared" si="259"/>
        <v>#VALUE!</v>
      </c>
      <c r="Y1495">
        <v>13.83</v>
      </c>
      <c r="Z1495" s="150" t="e">
        <f t="shared" si="260"/>
        <v>#VALUE!</v>
      </c>
      <c r="AA1495">
        <v>13.83</v>
      </c>
      <c r="AB1495" s="150" t="e">
        <f t="shared" si="261"/>
        <v>#VALUE!</v>
      </c>
      <c r="AC1495">
        <v>13.83</v>
      </c>
      <c r="AD1495" s="150" t="e">
        <f t="shared" si="262"/>
        <v>#VALUE!</v>
      </c>
      <c r="AE1495">
        <v>13.83</v>
      </c>
    </row>
    <row r="1496" spans="12:31" ht="15" x14ac:dyDescent="0.2">
      <c r="L1496" s="150" t="e">
        <f t="shared" si="253"/>
        <v>#VALUE!</v>
      </c>
      <c r="M1496">
        <v>13.84</v>
      </c>
      <c r="N1496" s="150" t="e">
        <f t="shared" si="254"/>
        <v>#VALUE!</v>
      </c>
      <c r="O1496">
        <v>13.84</v>
      </c>
      <c r="P1496" s="150" t="e">
        <f t="shared" si="255"/>
        <v>#VALUE!</v>
      </c>
      <c r="Q1496">
        <v>13.84</v>
      </c>
      <c r="R1496" s="150" t="e">
        <f t="shared" si="256"/>
        <v>#VALUE!</v>
      </c>
      <c r="S1496">
        <v>13.84</v>
      </c>
      <c r="T1496" s="150" t="e">
        <f t="shared" si="257"/>
        <v>#VALUE!</v>
      </c>
      <c r="U1496">
        <v>13.84</v>
      </c>
      <c r="V1496" s="150" t="e">
        <f t="shared" si="258"/>
        <v>#VALUE!</v>
      </c>
      <c r="W1496">
        <v>13.84</v>
      </c>
      <c r="X1496" s="153" t="e">
        <f t="shared" si="259"/>
        <v>#VALUE!</v>
      </c>
      <c r="Y1496">
        <v>13.84</v>
      </c>
      <c r="Z1496" s="150" t="e">
        <f t="shared" si="260"/>
        <v>#VALUE!</v>
      </c>
      <c r="AA1496">
        <v>13.84</v>
      </c>
      <c r="AB1496" s="150" t="e">
        <f t="shared" si="261"/>
        <v>#VALUE!</v>
      </c>
      <c r="AC1496">
        <v>13.84</v>
      </c>
      <c r="AD1496" s="150" t="e">
        <f t="shared" si="262"/>
        <v>#VALUE!</v>
      </c>
      <c r="AE1496">
        <v>13.84</v>
      </c>
    </row>
    <row r="1497" spans="12:31" ht="15" x14ac:dyDescent="0.2">
      <c r="L1497" s="150" t="e">
        <f t="shared" si="253"/>
        <v>#VALUE!</v>
      </c>
      <c r="M1497">
        <v>13.85</v>
      </c>
      <c r="N1497" s="150" t="e">
        <f t="shared" si="254"/>
        <v>#VALUE!</v>
      </c>
      <c r="O1497">
        <v>13.85</v>
      </c>
      <c r="P1497" s="150" t="e">
        <f t="shared" si="255"/>
        <v>#VALUE!</v>
      </c>
      <c r="Q1497">
        <v>13.85</v>
      </c>
      <c r="R1497" s="150" t="e">
        <f t="shared" si="256"/>
        <v>#VALUE!</v>
      </c>
      <c r="S1497">
        <v>13.85</v>
      </c>
      <c r="T1497" s="150" t="e">
        <f t="shared" si="257"/>
        <v>#VALUE!</v>
      </c>
      <c r="U1497">
        <v>13.85</v>
      </c>
      <c r="V1497" s="150" t="e">
        <f t="shared" si="258"/>
        <v>#VALUE!</v>
      </c>
      <c r="W1497">
        <v>13.85</v>
      </c>
      <c r="X1497" s="153" t="e">
        <f t="shared" si="259"/>
        <v>#VALUE!</v>
      </c>
      <c r="Y1497">
        <v>13.85</v>
      </c>
      <c r="Z1497" s="150" t="e">
        <f t="shared" si="260"/>
        <v>#VALUE!</v>
      </c>
      <c r="AA1497">
        <v>13.85</v>
      </c>
      <c r="AB1497" s="150" t="e">
        <f t="shared" si="261"/>
        <v>#VALUE!</v>
      </c>
      <c r="AC1497">
        <v>13.85</v>
      </c>
      <c r="AD1497" s="150" t="e">
        <f t="shared" si="262"/>
        <v>#VALUE!</v>
      </c>
      <c r="AE1497">
        <v>13.85</v>
      </c>
    </row>
    <row r="1498" spans="12:31" ht="15" x14ac:dyDescent="0.2">
      <c r="L1498" s="150" t="e">
        <f t="shared" si="253"/>
        <v>#VALUE!</v>
      </c>
      <c r="M1498">
        <v>13.86</v>
      </c>
      <c r="N1498" s="150" t="e">
        <f t="shared" si="254"/>
        <v>#VALUE!</v>
      </c>
      <c r="O1498">
        <v>13.86</v>
      </c>
      <c r="P1498" s="150" t="e">
        <f t="shared" si="255"/>
        <v>#VALUE!</v>
      </c>
      <c r="Q1498">
        <v>13.86</v>
      </c>
      <c r="R1498" s="150" t="e">
        <f t="shared" si="256"/>
        <v>#VALUE!</v>
      </c>
      <c r="S1498">
        <v>13.86</v>
      </c>
      <c r="T1498" s="150" t="e">
        <f t="shared" si="257"/>
        <v>#VALUE!</v>
      </c>
      <c r="U1498">
        <v>13.86</v>
      </c>
      <c r="V1498" s="150" t="e">
        <f t="shared" si="258"/>
        <v>#VALUE!</v>
      </c>
      <c r="W1498">
        <v>13.86</v>
      </c>
      <c r="X1498" s="153" t="e">
        <f t="shared" si="259"/>
        <v>#VALUE!</v>
      </c>
      <c r="Y1498">
        <v>13.86</v>
      </c>
      <c r="Z1498" s="150" t="e">
        <f t="shared" si="260"/>
        <v>#VALUE!</v>
      </c>
      <c r="AA1498">
        <v>13.86</v>
      </c>
      <c r="AB1498" s="150" t="e">
        <f t="shared" si="261"/>
        <v>#VALUE!</v>
      </c>
      <c r="AC1498">
        <v>13.86</v>
      </c>
      <c r="AD1498" s="150" t="e">
        <f t="shared" si="262"/>
        <v>#VALUE!</v>
      </c>
      <c r="AE1498">
        <v>13.86</v>
      </c>
    </row>
    <row r="1499" spans="12:31" ht="15" x14ac:dyDescent="0.2">
      <c r="L1499" s="150" t="e">
        <f t="shared" si="253"/>
        <v>#VALUE!</v>
      </c>
      <c r="M1499">
        <v>13.87</v>
      </c>
      <c r="N1499" s="150" t="e">
        <f t="shared" si="254"/>
        <v>#VALUE!</v>
      </c>
      <c r="O1499">
        <v>13.87</v>
      </c>
      <c r="P1499" s="150" t="e">
        <f t="shared" si="255"/>
        <v>#VALUE!</v>
      </c>
      <c r="Q1499">
        <v>13.87</v>
      </c>
      <c r="R1499" s="150" t="e">
        <f t="shared" si="256"/>
        <v>#VALUE!</v>
      </c>
      <c r="S1499">
        <v>13.87</v>
      </c>
      <c r="T1499" s="150" t="e">
        <f t="shared" si="257"/>
        <v>#VALUE!</v>
      </c>
      <c r="U1499">
        <v>13.87</v>
      </c>
      <c r="V1499" s="150" t="e">
        <f t="shared" si="258"/>
        <v>#VALUE!</v>
      </c>
      <c r="W1499">
        <v>13.87</v>
      </c>
      <c r="X1499" s="153" t="e">
        <f t="shared" si="259"/>
        <v>#VALUE!</v>
      </c>
      <c r="Y1499">
        <v>13.87</v>
      </c>
      <c r="Z1499" s="150" t="e">
        <f t="shared" si="260"/>
        <v>#VALUE!</v>
      </c>
      <c r="AA1499">
        <v>13.87</v>
      </c>
      <c r="AB1499" s="150" t="e">
        <f t="shared" si="261"/>
        <v>#VALUE!</v>
      </c>
      <c r="AC1499">
        <v>13.87</v>
      </c>
      <c r="AD1499" s="150" t="e">
        <f t="shared" si="262"/>
        <v>#VALUE!</v>
      </c>
      <c r="AE1499">
        <v>13.87</v>
      </c>
    </row>
    <row r="1500" spans="12:31" ht="15" x14ac:dyDescent="0.2">
      <c r="L1500" s="150" t="e">
        <f t="shared" si="253"/>
        <v>#VALUE!</v>
      </c>
      <c r="M1500">
        <v>13.88</v>
      </c>
      <c r="N1500" s="150" t="e">
        <f t="shared" si="254"/>
        <v>#VALUE!</v>
      </c>
      <c r="O1500">
        <v>13.88</v>
      </c>
      <c r="P1500" s="150" t="e">
        <f t="shared" si="255"/>
        <v>#VALUE!</v>
      </c>
      <c r="Q1500">
        <v>13.88</v>
      </c>
      <c r="R1500" s="150" t="e">
        <f t="shared" si="256"/>
        <v>#VALUE!</v>
      </c>
      <c r="S1500">
        <v>13.88</v>
      </c>
      <c r="T1500" s="150" t="e">
        <f t="shared" si="257"/>
        <v>#VALUE!</v>
      </c>
      <c r="U1500">
        <v>13.88</v>
      </c>
      <c r="V1500" s="150" t="e">
        <f t="shared" si="258"/>
        <v>#VALUE!</v>
      </c>
      <c r="W1500">
        <v>13.88</v>
      </c>
      <c r="X1500" s="153" t="e">
        <f t="shared" si="259"/>
        <v>#VALUE!</v>
      </c>
      <c r="Y1500">
        <v>13.88</v>
      </c>
      <c r="Z1500" s="150" t="e">
        <f t="shared" si="260"/>
        <v>#VALUE!</v>
      </c>
      <c r="AA1500">
        <v>13.88</v>
      </c>
      <c r="AB1500" s="150" t="e">
        <f t="shared" si="261"/>
        <v>#VALUE!</v>
      </c>
      <c r="AC1500">
        <v>13.88</v>
      </c>
      <c r="AD1500" s="150" t="e">
        <f t="shared" si="262"/>
        <v>#VALUE!</v>
      </c>
      <c r="AE1500">
        <v>13.88</v>
      </c>
    </row>
    <row r="1501" spans="12:31" ht="15" x14ac:dyDescent="0.2">
      <c r="L1501" s="150" t="e">
        <f t="shared" si="253"/>
        <v>#VALUE!</v>
      </c>
      <c r="M1501">
        <v>13.89</v>
      </c>
      <c r="N1501" s="150" t="e">
        <f t="shared" si="254"/>
        <v>#VALUE!</v>
      </c>
      <c r="O1501">
        <v>13.89</v>
      </c>
      <c r="P1501" s="150" t="e">
        <f t="shared" si="255"/>
        <v>#VALUE!</v>
      </c>
      <c r="Q1501">
        <v>13.89</v>
      </c>
      <c r="R1501" s="150" t="e">
        <f t="shared" si="256"/>
        <v>#VALUE!</v>
      </c>
      <c r="S1501">
        <v>13.89</v>
      </c>
      <c r="T1501" s="150" t="e">
        <f t="shared" si="257"/>
        <v>#VALUE!</v>
      </c>
      <c r="U1501">
        <v>13.89</v>
      </c>
      <c r="V1501" s="150" t="e">
        <f t="shared" si="258"/>
        <v>#VALUE!</v>
      </c>
      <c r="W1501">
        <v>13.89</v>
      </c>
      <c r="X1501" s="153" t="e">
        <f t="shared" si="259"/>
        <v>#VALUE!</v>
      </c>
      <c r="Y1501">
        <v>13.89</v>
      </c>
      <c r="Z1501" s="150" t="e">
        <f t="shared" si="260"/>
        <v>#VALUE!</v>
      </c>
      <c r="AA1501">
        <v>13.89</v>
      </c>
      <c r="AB1501" s="150" t="e">
        <f t="shared" si="261"/>
        <v>#VALUE!</v>
      </c>
      <c r="AC1501">
        <v>13.89</v>
      </c>
      <c r="AD1501" s="150" t="e">
        <f t="shared" si="262"/>
        <v>#VALUE!</v>
      </c>
      <c r="AE1501">
        <v>13.89</v>
      </c>
    </row>
    <row r="1502" spans="12:31" ht="15" x14ac:dyDescent="0.2">
      <c r="L1502" s="150" t="e">
        <f t="shared" si="253"/>
        <v>#VALUE!</v>
      </c>
      <c r="M1502">
        <v>13.9</v>
      </c>
      <c r="N1502" s="150" t="e">
        <f t="shared" si="254"/>
        <v>#VALUE!</v>
      </c>
      <c r="O1502">
        <v>13.9</v>
      </c>
      <c r="P1502" s="150" t="e">
        <f t="shared" si="255"/>
        <v>#VALUE!</v>
      </c>
      <c r="Q1502">
        <v>13.9</v>
      </c>
      <c r="R1502" s="150" t="e">
        <f t="shared" si="256"/>
        <v>#VALUE!</v>
      </c>
      <c r="S1502">
        <v>13.9</v>
      </c>
      <c r="T1502" s="150" t="e">
        <f t="shared" si="257"/>
        <v>#VALUE!</v>
      </c>
      <c r="U1502">
        <v>13.9</v>
      </c>
      <c r="V1502" s="150" t="e">
        <f t="shared" si="258"/>
        <v>#VALUE!</v>
      </c>
      <c r="W1502">
        <v>13.9</v>
      </c>
      <c r="X1502" s="153" t="e">
        <f t="shared" si="259"/>
        <v>#VALUE!</v>
      </c>
      <c r="Y1502">
        <v>13.9</v>
      </c>
      <c r="Z1502" s="150" t="e">
        <f t="shared" si="260"/>
        <v>#VALUE!</v>
      </c>
      <c r="AA1502">
        <v>13.9</v>
      </c>
      <c r="AB1502" s="150" t="e">
        <f t="shared" si="261"/>
        <v>#VALUE!</v>
      </c>
      <c r="AC1502">
        <v>13.9</v>
      </c>
      <c r="AD1502" s="150" t="e">
        <f t="shared" si="262"/>
        <v>#VALUE!</v>
      </c>
      <c r="AE1502">
        <v>13.9</v>
      </c>
    </row>
    <row r="1503" spans="12:31" ht="15" x14ac:dyDescent="0.2">
      <c r="L1503" s="150" t="e">
        <f t="shared" si="253"/>
        <v>#VALUE!</v>
      </c>
      <c r="M1503">
        <v>13.91</v>
      </c>
      <c r="N1503" s="150" t="e">
        <f t="shared" si="254"/>
        <v>#VALUE!</v>
      </c>
      <c r="O1503">
        <v>13.91</v>
      </c>
      <c r="P1503" s="150" t="e">
        <f t="shared" si="255"/>
        <v>#VALUE!</v>
      </c>
      <c r="Q1503">
        <v>13.91</v>
      </c>
      <c r="R1503" s="150" t="e">
        <f t="shared" si="256"/>
        <v>#VALUE!</v>
      </c>
      <c r="S1503">
        <v>13.91</v>
      </c>
      <c r="T1503" s="150" t="e">
        <f t="shared" si="257"/>
        <v>#VALUE!</v>
      </c>
      <c r="U1503">
        <v>13.91</v>
      </c>
      <c r="V1503" s="150" t="e">
        <f t="shared" si="258"/>
        <v>#VALUE!</v>
      </c>
      <c r="W1503">
        <v>13.91</v>
      </c>
      <c r="X1503" s="153" t="e">
        <f t="shared" si="259"/>
        <v>#VALUE!</v>
      </c>
      <c r="Y1503">
        <v>13.91</v>
      </c>
      <c r="Z1503" s="150" t="e">
        <f t="shared" si="260"/>
        <v>#VALUE!</v>
      </c>
      <c r="AA1503">
        <v>13.91</v>
      </c>
      <c r="AB1503" s="150" t="e">
        <f t="shared" si="261"/>
        <v>#VALUE!</v>
      </c>
      <c r="AC1503">
        <v>13.91</v>
      </c>
      <c r="AD1503" s="150" t="e">
        <f t="shared" si="262"/>
        <v>#VALUE!</v>
      </c>
      <c r="AE1503">
        <v>13.91</v>
      </c>
    </row>
    <row r="1504" spans="12:31" ht="15" x14ac:dyDescent="0.2">
      <c r="L1504" s="150" t="e">
        <f t="shared" si="253"/>
        <v>#VALUE!</v>
      </c>
      <c r="M1504">
        <v>13.92</v>
      </c>
      <c r="N1504" s="150" t="e">
        <f t="shared" si="254"/>
        <v>#VALUE!</v>
      </c>
      <c r="O1504">
        <v>13.92</v>
      </c>
      <c r="P1504" s="150" t="e">
        <f t="shared" si="255"/>
        <v>#VALUE!</v>
      </c>
      <c r="Q1504">
        <v>13.92</v>
      </c>
      <c r="R1504" s="150" t="e">
        <f t="shared" si="256"/>
        <v>#VALUE!</v>
      </c>
      <c r="S1504">
        <v>13.92</v>
      </c>
      <c r="T1504" s="150" t="e">
        <f t="shared" si="257"/>
        <v>#VALUE!</v>
      </c>
      <c r="U1504">
        <v>13.92</v>
      </c>
      <c r="V1504" s="150" t="e">
        <f t="shared" si="258"/>
        <v>#VALUE!</v>
      </c>
      <c r="W1504">
        <v>13.92</v>
      </c>
      <c r="X1504" s="153" t="e">
        <f t="shared" si="259"/>
        <v>#VALUE!</v>
      </c>
      <c r="Y1504">
        <v>13.92</v>
      </c>
      <c r="Z1504" s="150" t="e">
        <f t="shared" si="260"/>
        <v>#VALUE!</v>
      </c>
      <c r="AA1504">
        <v>13.92</v>
      </c>
      <c r="AB1504" s="150" t="e">
        <f t="shared" si="261"/>
        <v>#VALUE!</v>
      </c>
      <c r="AC1504">
        <v>13.92</v>
      </c>
      <c r="AD1504" s="150" t="e">
        <f t="shared" si="262"/>
        <v>#VALUE!</v>
      </c>
      <c r="AE1504">
        <v>13.92</v>
      </c>
    </row>
    <row r="1505" spans="12:31" ht="15" x14ac:dyDescent="0.2">
      <c r="L1505" s="150" t="e">
        <f t="shared" si="253"/>
        <v>#VALUE!</v>
      </c>
      <c r="M1505">
        <v>13.93</v>
      </c>
      <c r="N1505" s="150" t="e">
        <f t="shared" si="254"/>
        <v>#VALUE!</v>
      </c>
      <c r="O1505">
        <v>13.93</v>
      </c>
      <c r="P1505" s="150" t="e">
        <f t="shared" si="255"/>
        <v>#VALUE!</v>
      </c>
      <c r="Q1505">
        <v>13.93</v>
      </c>
      <c r="R1505" s="150" t="e">
        <f t="shared" si="256"/>
        <v>#VALUE!</v>
      </c>
      <c r="S1505">
        <v>13.93</v>
      </c>
      <c r="T1505" s="150" t="e">
        <f t="shared" si="257"/>
        <v>#VALUE!</v>
      </c>
      <c r="U1505">
        <v>13.93</v>
      </c>
      <c r="V1505" s="150" t="e">
        <f t="shared" si="258"/>
        <v>#VALUE!</v>
      </c>
      <c r="W1505">
        <v>13.93</v>
      </c>
      <c r="X1505" s="153" t="e">
        <f t="shared" si="259"/>
        <v>#VALUE!</v>
      </c>
      <c r="Y1505">
        <v>13.93</v>
      </c>
      <c r="Z1505" s="150" t="e">
        <f t="shared" si="260"/>
        <v>#VALUE!</v>
      </c>
      <c r="AA1505">
        <v>13.93</v>
      </c>
      <c r="AB1505" s="150" t="e">
        <f t="shared" si="261"/>
        <v>#VALUE!</v>
      </c>
      <c r="AC1505">
        <v>13.93</v>
      </c>
      <c r="AD1505" s="150" t="e">
        <f t="shared" si="262"/>
        <v>#VALUE!</v>
      </c>
      <c r="AE1505">
        <v>13.93</v>
      </c>
    </row>
    <row r="1506" spans="12:31" ht="15" x14ac:dyDescent="0.2">
      <c r="L1506" s="150" t="e">
        <f t="shared" si="253"/>
        <v>#VALUE!</v>
      </c>
      <c r="M1506">
        <v>13.94</v>
      </c>
      <c r="N1506" s="150" t="e">
        <f t="shared" si="254"/>
        <v>#VALUE!</v>
      </c>
      <c r="O1506">
        <v>13.94</v>
      </c>
      <c r="P1506" s="150" t="e">
        <f t="shared" si="255"/>
        <v>#VALUE!</v>
      </c>
      <c r="Q1506">
        <v>13.94</v>
      </c>
      <c r="R1506" s="150" t="e">
        <f t="shared" si="256"/>
        <v>#VALUE!</v>
      </c>
      <c r="S1506">
        <v>13.94</v>
      </c>
      <c r="T1506" s="150" t="e">
        <f t="shared" si="257"/>
        <v>#VALUE!</v>
      </c>
      <c r="U1506">
        <v>13.94</v>
      </c>
      <c r="V1506" s="150" t="e">
        <f t="shared" si="258"/>
        <v>#VALUE!</v>
      </c>
      <c r="W1506">
        <v>13.94</v>
      </c>
      <c r="X1506" s="153" t="e">
        <f t="shared" si="259"/>
        <v>#VALUE!</v>
      </c>
      <c r="Y1506">
        <v>13.94</v>
      </c>
      <c r="Z1506" s="150" t="e">
        <f t="shared" si="260"/>
        <v>#VALUE!</v>
      </c>
      <c r="AA1506">
        <v>13.94</v>
      </c>
      <c r="AB1506" s="150" t="e">
        <f t="shared" si="261"/>
        <v>#VALUE!</v>
      </c>
      <c r="AC1506">
        <v>13.94</v>
      </c>
      <c r="AD1506" s="150" t="e">
        <f t="shared" si="262"/>
        <v>#VALUE!</v>
      </c>
      <c r="AE1506">
        <v>13.94</v>
      </c>
    </row>
    <row r="1507" spans="12:31" ht="15" x14ac:dyDescent="0.2">
      <c r="L1507" s="150" t="e">
        <f t="shared" si="253"/>
        <v>#VALUE!</v>
      </c>
      <c r="M1507">
        <v>13.95</v>
      </c>
      <c r="N1507" s="150" t="e">
        <f t="shared" si="254"/>
        <v>#VALUE!</v>
      </c>
      <c r="O1507">
        <v>13.95</v>
      </c>
      <c r="P1507" s="150" t="e">
        <f t="shared" si="255"/>
        <v>#VALUE!</v>
      </c>
      <c r="Q1507">
        <v>13.95</v>
      </c>
      <c r="R1507" s="150" t="e">
        <f t="shared" si="256"/>
        <v>#VALUE!</v>
      </c>
      <c r="S1507">
        <v>13.95</v>
      </c>
      <c r="T1507" s="150" t="e">
        <f t="shared" si="257"/>
        <v>#VALUE!</v>
      </c>
      <c r="U1507">
        <v>13.95</v>
      </c>
      <c r="V1507" s="150" t="e">
        <f t="shared" si="258"/>
        <v>#VALUE!</v>
      </c>
      <c r="W1507">
        <v>13.95</v>
      </c>
      <c r="X1507" s="153" t="e">
        <f t="shared" si="259"/>
        <v>#VALUE!</v>
      </c>
      <c r="Y1507">
        <v>13.95</v>
      </c>
      <c r="Z1507" s="150" t="e">
        <f t="shared" si="260"/>
        <v>#VALUE!</v>
      </c>
      <c r="AA1507">
        <v>13.95</v>
      </c>
      <c r="AB1507" s="150" t="e">
        <f t="shared" si="261"/>
        <v>#VALUE!</v>
      </c>
      <c r="AC1507">
        <v>13.95</v>
      </c>
      <c r="AD1507" s="150" t="e">
        <f t="shared" si="262"/>
        <v>#VALUE!</v>
      </c>
      <c r="AE1507">
        <v>13.95</v>
      </c>
    </row>
    <row r="1508" spans="12:31" ht="15" x14ac:dyDescent="0.2">
      <c r="L1508" s="150" t="e">
        <f t="shared" si="253"/>
        <v>#VALUE!</v>
      </c>
      <c r="M1508">
        <v>13.96</v>
      </c>
      <c r="N1508" s="150" t="e">
        <f t="shared" si="254"/>
        <v>#VALUE!</v>
      </c>
      <c r="O1508">
        <v>13.96</v>
      </c>
      <c r="P1508" s="150" t="e">
        <f t="shared" si="255"/>
        <v>#VALUE!</v>
      </c>
      <c r="Q1508">
        <v>13.96</v>
      </c>
      <c r="R1508" s="150" t="e">
        <f t="shared" si="256"/>
        <v>#VALUE!</v>
      </c>
      <c r="S1508">
        <v>13.96</v>
      </c>
      <c r="T1508" s="150" t="e">
        <f t="shared" si="257"/>
        <v>#VALUE!</v>
      </c>
      <c r="U1508">
        <v>13.96</v>
      </c>
      <c r="V1508" s="150" t="e">
        <f t="shared" si="258"/>
        <v>#VALUE!</v>
      </c>
      <c r="W1508">
        <v>13.96</v>
      </c>
      <c r="X1508" s="153" t="e">
        <f t="shared" si="259"/>
        <v>#VALUE!</v>
      </c>
      <c r="Y1508">
        <v>13.96</v>
      </c>
      <c r="Z1508" s="150" t="e">
        <f t="shared" si="260"/>
        <v>#VALUE!</v>
      </c>
      <c r="AA1508">
        <v>13.96</v>
      </c>
      <c r="AB1508" s="150" t="e">
        <f t="shared" si="261"/>
        <v>#VALUE!</v>
      </c>
      <c r="AC1508">
        <v>13.96</v>
      </c>
      <c r="AD1508" s="150" t="e">
        <f t="shared" si="262"/>
        <v>#VALUE!</v>
      </c>
      <c r="AE1508">
        <v>13.96</v>
      </c>
    </row>
    <row r="1509" spans="12:31" ht="15" x14ac:dyDescent="0.2">
      <c r="L1509" s="150" t="e">
        <f t="shared" si="253"/>
        <v>#VALUE!</v>
      </c>
      <c r="M1509">
        <v>13.97</v>
      </c>
      <c r="N1509" s="150" t="e">
        <f t="shared" si="254"/>
        <v>#VALUE!</v>
      </c>
      <c r="O1509">
        <v>13.97</v>
      </c>
      <c r="P1509" s="150" t="e">
        <f t="shared" si="255"/>
        <v>#VALUE!</v>
      </c>
      <c r="Q1509">
        <v>13.97</v>
      </c>
      <c r="R1509" s="150" t="e">
        <f t="shared" si="256"/>
        <v>#VALUE!</v>
      </c>
      <c r="S1509">
        <v>13.97</v>
      </c>
      <c r="T1509" s="150" t="e">
        <f t="shared" si="257"/>
        <v>#VALUE!</v>
      </c>
      <c r="U1509">
        <v>13.97</v>
      </c>
      <c r="V1509" s="150" t="e">
        <f t="shared" si="258"/>
        <v>#VALUE!</v>
      </c>
      <c r="W1509">
        <v>13.97</v>
      </c>
      <c r="X1509" s="153" t="e">
        <f t="shared" si="259"/>
        <v>#VALUE!</v>
      </c>
      <c r="Y1509">
        <v>13.97</v>
      </c>
      <c r="Z1509" s="150" t="e">
        <f t="shared" si="260"/>
        <v>#VALUE!</v>
      </c>
      <c r="AA1509">
        <v>13.97</v>
      </c>
      <c r="AB1509" s="150" t="e">
        <f t="shared" si="261"/>
        <v>#VALUE!</v>
      </c>
      <c r="AC1509">
        <v>13.97</v>
      </c>
      <c r="AD1509" s="150" t="e">
        <f t="shared" si="262"/>
        <v>#VALUE!</v>
      </c>
      <c r="AE1509">
        <v>13.97</v>
      </c>
    </row>
    <row r="1510" spans="12:31" ht="15" x14ac:dyDescent="0.2">
      <c r="L1510" s="150" t="e">
        <f t="shared" si="253"/>
        <v>#VALUE!</v>
      </c>
      <c r="M1510">
        <v>13.98</v>
      </c>
      <c r="N1510" s="150" t="e">
        <f t="shared" si="254"/>
        <v>#VALUE!</v>
      </c>
      <c r="O1510">
        <v>13.98</v>
      </c>
      <c r="P1510" s="150" t="e">
        <f t="shared" si="255"/>
        <v>#VALUE!</v>
      </c>
      <c r="Q1510">
        <v>13.98</v>
      </c>
      <c r="R1510" s="150" t="e">
        <f t="shared" si="256"/>
        <v>#VALUE!</v>
      </c>
      <c r="S1510">
        <v>13.98</v>
      </c>
      <c r="T1510" s="150" t="e">
        <f t="shared" si="257"/>
        <v>#VALUE!</v>
      </c>
      <c r="U1510">
        <v>13.98</v>
      </c>
      <c r="V1510" s="150" t="e">
        <f t="shared" si="258"/>
        <v>#VALUE!</v>
      </c>
      <c r="W1510">
        <v>13.98</v>
      </c>
      <c r="X1510" s="153" t="e">
        <f t="shared" si="259"/>
        <v>#VALUE!</v>
      </c>
      <c r="Y1510">
        <v>13.98</v>
      </c>
      <c r="Z1510" s="150" t="e">
        <f t="shared" si="260"/>
        <v>#VALUE!</v>
      </c>
      <c r="AA1510">
        <v>13.98</v>
      </c>
      <c r="AB1510" s="150" t="e">
        <f t="shared" si="261"/>
        <v>#VALUE!</v>
      </c>
      <c r="AC1510">
        <v>13.98</v>
      </c>
      <c r="AD1510" s="150" t="e">
        <f t="shared" si="262"/>
        <v>#VALUE!</v>
      </c>
      <c r="AE1510">
        <v>13.98</v>
      </c>
    </row>
    <row r="1511" spans="12:31" ht="15" x14ac:dyDescent="0.2">
      <c r="L1511" s="150" t="e">
        <f t="shared" si="253"/>
        <v>#VALUE!</v>
      </c>
      <c r="M1511">
        <v>13.99</v>
      </c>
      <c r="N1511" s="150" t="e">
        <f t="shared" si="254"/>
        <v>#VALUE!</v>
      </c>
      <c r="O1511">
        <v>13.99</v>
      </c>
      <c r="P1511" s="150" t="e">
        <f t="shared" si="255"/>
        <v>#VALUE!</v>
      </c>
      <c r="Q1511">
        <v>13.99</v>
      </c>
      <c r="R1511" s="150" t="e">
        <f t="shared" si="256"/>
        <v>#VALUE!</v>
      </c>
      <c r="S1511">
        <v>13.99</v>
      </c>
      <c r="T1511" s="150" t="e">
        <f t="shared" si="257"/>
        <v>#VALUE!</v>
      </c>
      <c r="U1511">
        <v>13.99</v>
      </c>
      <c r="V1511" s="150" t="e">
        <f t="shared" si="258"/>
        <v>#VALUE!</v>
      </c>
      <c r="W1511">
        <v>13.99</v>
      </c>
      <c r="X1511" s="153" t="e">
        <f t="shared" si="259"/>
        <v>#VALUE!</v>
      </c>
      <c r="Y1511">
        <v>13.99</v>
      </c>
      <c r="Z1511" s="150" t="e">
        <f t="shared" si="260"/>
        <v>#VALUE!</v>
      </c>
      <c r="AA1511">
        <v>13.99</v>
      </c>
      <c r="AB1511" s="150" t="e">
        <f t="shared" si="261"/>
        <v>#VALUE!</v>
      </c>
      <c r="AC1511">
        <v>13.99</v>
      </c>
      <c r="AD1511" s="150" t="e">
        <f t="shared" si="262"/>
        <v>#VALUE!</v>
      </c>
      <c r="AE1511">
        <v>13.99</v>
      </c>
    </row>
    <row r="1512" spans="12:31" ht="15" x14ac:dyDescent="0.2">
      <c r="L1512" s="150" t="e">
        <f t="shared" si="253"/>
        <v>#VALUE!</v>
      </c>
      <c r="M1512">
        <v>14</v>
      </c>
      <c r="N1512" s="150" t="e">
        <f t="shared" si="254"/>
        <v>#VALUE!</v>
      </c>
      <c r="O1512">
        <v>14</v>
      </c>
      <c r="P1512" s="150" t="e">
        <f t="shared" si="255"/>
        <v>#VALUE!</v>
      </c>
      <c r="Q1512">
        <v>14</v>
      </c>
      <c r="R1512" s="150" t="e">
        <f t="shared" si="256"/>
        <v>#VALUE!</v>
      </c>
      <c r="S1512">
        <v>14</v>
      </c>
      <c r="T1512" s="150" t="e">
        <f t="shared" si="257"/>
        <v>#VALUE!</v>
      </c>
      <c r="U1512">
        <v>14</v>
      </c>
      <c r="V1512" s="150" t="e">
        <f t="shared" si="258"/>
        <v>#VALUE!</v>
      </c>
      <c r="W1512">
        <v>14</v>
      </c>
      <c r="X1512" s="153" t="e">
        <f t="shared" si="259"/>
        <v>#VALUE!</v>
      </c>
      <c r="Y1512">
        <v>14</v>
      </c>
      <c r="Z1512" s="150" t="e">
        <f t="shared" si="260"/>
        <v>#VALUE!</v>
      </c>
      <c r="AA1512">
        <v>14</v>
      </c>
      <c r="AB1512" s="150" t="e">
        <f t="shared" si="261"/>
        <v>#VALUE!</v>
      </c>
      <c r="AC1512">
        <v>14</v>
      </c>
      <c r="AD1512" s="150" t="e">
        <f t="shared" si="262"/>
        <v>#VALUE!</v>
      </c>
      <c r="AE1512">
        <v>14</v>
      </c>
    </row>
    <row r="1513" spans="12:31" ht="15" x14ac:dyDescent="0.2">
      <c r="L1513" s="150" t="e">
        <f t="shared" si="253"/>
        <v>#VALUE!</v>
      </c>
      <c r="M1513">
        <v>14.01</v>
      </c>
      <c r="N1513" s="150" t="e">
        <f t="shared" si="254"/>
        <v>#VALUE!</v>
      </c>
      <c r="O1513">
        <v>14.01</v>
      </c>
      <c r="P1513" s="150" t="e">
        <f t="shared" si="255"/>
        <v>#VALUE!</v>
      </c>
      <c r="Q1513">
        <v>14.01</v>
      </c>
      <c r="R1513" s="150" t="e">
        <f t="shared" si="256"/>
        <v>#VALUE!</v>
      </c>
      <c r="S1513">
        <v>14.01</v>
      </c>
      <c r="T1513" s="150" t="e">
        <f t="shared" si="257"/>
        <v>#VALUE!</v>
      </c>
      <c r="U1513">
        <v>14.01</v>
      </c>
      <c r="V1513" s="150" t="e">
        <f t="shared" si="258"/>
        <v>#VALUE!</v>
      </c>
      <c r="W1513">
        <v>14.01</v>
      </c>
      <c r="X1513" s="153" t="e">
        <f t="shared" si="259"/>
        <v>#VALUE!</v>
      </c>
      <c r="Y1513">
        <v>14.01</v>
      </c>
      <c r="Z1513" s="150" t="e">
        <f t="shared" si="260"/>
        <v>#VALUE!</v>
      </c>
      <c r="AA1513">
        <v>14.01</v>
      </c>
      <c r="AB1513" s="150" t="e">
        <f t="shared" si="261"/>
        <v>#VALUE!</v>
      </c>
      <c r="AC1513">
        <v>14.01</v>
      </c>
      <c r="AD1513" s="150" t="e">
        <f t="shared" si="262"/>
        <v>#VALUE!</v>
      </c>
      <c r="AE1513">
        <v>14.01</v>
      </c>
    </row>
    <row r="1514" spans="12:31" ht="15" x14ac:dyDescent="0.2">
      <c r="L1514" s="150" t="e">
        <f t="shared" si="253"/>
        <v>#VALUE!</v>
      </c>
      <c r="M1514">
        <v>14.02</v>
      </c>
      <c r="N1514" s="150" t="e">
        <f t="shared" si="254"/>
        <v>#VALUE!</v>
      </c>
      <c r="O1514">
        <v>14.02</v>
      </c>
      <c r="P1514" s="150" t="e">
        <f t="shared" si="255"/>
        <v>#VALUE!</v>
      </c>
      <c r="Q1514">
        <v>14.02</v>
      </c>
      <c r="R1514" s="150" t="e">
        <f t="shared" si="256"/>
        <v>#VALUE!</v>
      </c>
      <c r="S1514">
        <v>14.02</v>
      </c>
      <c r="T1514" s="150" t="e">
        <f t="shared" si="257"/>
        <v>#VALUE!</v>
      </c>
      <c r="U1514">
        <v>14.02</v>
      </c>
      <c r="V1514" s="150" t="e">
        <f t="shared" si="258"/>
        <v>#VALUE!</v>
      </c>
      <c r="W1514">
        <v>14.02</v>
      </c>
      <c r="X1514" s="153" t="e">
        <f t="shared" si="259"/>
        <v>#VALUE!</v>
      </c>
      <c r="Y1514">
        <v>14.02</v>
      </c>
      <c r="Z1514" s="150" t="e">
        <f t="shared" si="260"/>
        <v>#VALUE!</v>
      </c>
      <c r="AA1514">
        <v>14.02</v>
      </c>
      <c r="AB1514" s="150" t="e">
        <f t="shared" si="261"/>
        <v>#VALUE!</v>
      </c>
      <c r="AC1514">
        <v>14.02</v>
      </c>
      <c r="AD1514" s="150" t="e">
        <f t="shared" si="262"/>
        <v>#VALUE!</v>
      </c>
      <c r="AE1514">
        <v>14.02</v>
      </c>
    </row>
    <row r="1515" spans="12:31" ht="15" x14ac:dyDescent="0.2">
      <c r="L1515" s="150" t="e">
        <f t="shared" si="253"/>
        <v>#VALUE!</v>
      </c>
      <c r="M1515">
        <v>14.03</v>
      </c>
      <c r="N1515" s="150" t="e">
        <f t="shared" si="254"/>
        <v>#VALUE!</v>
      </c>
      <c r="O1515">
        <v>14.03</v>
      </c>
      <c r="P1515" s="150" t="e">
        <f t="shared" si="255"/>
        <v>#VALUE!</v>
      </c>
      <c r="Q1515">
        <v>14.03</v>
      </c>
      <c r="R1515" s="150" t="e">
        <f t="shared" si="256"/>
        <v>#VALUE!</v>
      </c>
      <c r="S1515">
        <v>14.03</v>
      </c>
      <c r="T1515" s="150" t="e">
        <f t="shared" si="257"/>
        <v>#VALUE!</v>
      </c>
      <c r="U1515">
        <v>14.03</v>
      </c>
      <c r="V1515" s="150" t="e">
        <f t="shared" si="258"/>
        <v>#VALUE!</v>
      </c>
      <c r="W1515">
        <v>14.03</v>
      </c>
      <c r="X1515" s="153" t="e">
        <f t="shared" si="259"/>
        <v>#VALUE!</v>
      </c>
      <c r="Y1515">
        <v>14.03</v>
      </c>
      <c r="Z1515" s="150" t="e">
        <f t="shared" si="260"/>
        <v>#VALUE!</v>
      </c>
      <c r="AA1515">
        <v>14.03</v>
      </c>
      <c r="AB1515" s="150" t="e">
        <f t="shared" si="261"/>
        <v>#VALUE!</v>
      </c>
      <c r="AC1515">
        <v>14.03</v>
      </c>
      <c r="AD1515" s="150" t="e">
        <f t="shared" si="262"/>
        <v>#VALUE!</v>
      </c>
      <c r="AE1515">
        <v>14.03</v>
      </c>
    </row>
    <row r="1516" spans="12:31" ht="15" x14ac:dyDescent="0.2">
      <c r="L1516" s="150" t="e">
        <f t="shared" si="253"/>
        <v>#VALUE!</v>
      </c>
      <c r="M1516">
        <v>14.04</v>
      </c>
      <c r="N1516" s="150" t="e">
        <f t="shared" si="254"/>
        <v>#VALUE!</v>
      </c>
      <c r="O1516">
        <v>14.04</v>
      </c>
      <c r="P1516" s="150" t="e">
        <f t="shared" si="255"/>
        <v>#VALUE!</v>
      </c>
      <c r="Q1516">
        <v>14.04</v>
      </c>
      <c r="R1516" s="150" t="e">
        <f t="shared" si="256"/>
        <v>#VALUE!</v>
      </c>
      <c r="S1516">
        <v>14.04</v>
      </c>
      <c r="T1516" s="150" t="e">
        <f t="shared" si="257"/>
        <v>#VALUE!</v>
      </c>
      <c r="U1516">
        <v>14.04</v>
      </c>
      <c r="V1516" s="150" t="e">
        <f t="shared" si="258"/>
        <v>#VALUE!</v>
      </c>
      <c r="W1516">
        <v>14.04</v>
      </c>
      <c r="X1516" s="153" t="e">
        <f t="shared" si="259"/>
        <v>#VALUE!</v>
      </c>
      <c r="Y1516">
        <v>14.04</v>
      </c>
      <c r="Z1516" s="150" t="e">
        <f t="shared" si="260"/>
        <v>#VALUE!</v>
      </c>
      <c r="AA1516">
        <v>14.04</v>
      </c>
      <c r="AB1516" s="150" t="e">
        <f t="shared" si="261"/>
        <v>#VALUE!</v>
      </c>
      <c r="AC1516">
        <v>14.04</v>
      </c>
      <c r="AD1516" s="150" t="e">
        <f t="shared" si="262"/>
        <v>#VALUE!</v>
      </c>
      <c r="AE1516">
        <v>14.04</v>
      </c>
    </row>
    <row r="1517" spans="12:31" ht="15" x14ac:dyDescent="0.2">
      <c r="L1517" s="150" t="e">
        <f t="shared" si="253"/>
        <v>#VALUE!</v>
      </c>
      <c r="M1517">
        <v>14.05</v>
      </c>
      <c r="N1517" s="150" t="e">
        <f t="shared" si="254"/>
        <v>#VALUE!</v>
      </c>
      <c r="O1517">
        <v>14.05</v>
      </c>
      <c r="P1517" s="150" t="e">
        <f t="shared" si="255"/>
        <v>#VALUE!</v>
      </c>
      <c r="Q1517">
        <v>14.05</v>
      </c>
      <c r="R1517" s="150" t="e">
        <f t="shared" si="256"/>
        <v>#VALUE!</v>
      </c>
      <c r="S1517">
        <v>14.05</v>
      </c>
      <c r="T1517" s="150" t="e">
        <f t="shared" si="257"/>
        <v>#VALUE!</v>
      </c>
      <c r="U1517">
        <v>14.05</v>
      </c>
      <c r="V1517" s="150" t="e">
        <f t="shared" si="258"/>
        <v>#VALUE!</v>
      </c>
      <c r="W1517">
        <v>14.05</v>
      </c>
      <c r="X1517" s="153" t="e">
        <f t="shared" si="259"/>
        <v>#VALUE!</v>
      </c>
      <c r="Y1517">
        <v>14.05</v>
      </c>
      <c r="Z1517" s="150" t="e">
        <f t="shared" si="260"/>
        <v>#VALUE!</v>
      </c>
      <c r="AA1517">
        <v>14.05</v>
      </c>
      <c r="AB1517" s="150" t="e">
        <f t="shared" si="261"/>
        <v>#VALUE!</v>
      </c>
      <c r="AC1517">
        <v>14.05</v>
      </c>
      <c r="AD1517" s="150" t="e">
        <f t="shared" si="262"/>
        <v>#VALUE!</v>
      </c>
      <c r="AE1517">
        <v>14.05</v>
      </c>
    </row>
    <row r="1518" spans="12:31" ht="15" x14ac:dyDescent="0.2">
      <c r="L1518" s="150" t="e">
        <f t="shared" si="253"/>
        <v>#VALUE!</v>
      </c>
      <c r="M1518">
        <v>14.06</v>
      </c>
      <c r="N1518" s="150" t="e">
        <f t="shared" si="254"/>
        <v>#VALUE!</v>
      </c>
      <c r="O1518">
        <v>14.06</v>
      </c>
      <c r="P1518" s="150" t="e">
        <f t="shared" si="255"/>
        <v>#VALUE!</v>
      </c>
      <c r="Q1518">
        <v>14.06</v>
      </c>
      <c r="R1518" s="150" t="e">
        <f t="shared" si="256"/>
        <v>#VALUE!</v>
      </c>
      <c r="S1518">
        <v>14.06</v>
      </c>
      <c r="T1518" s="150" t="e">
        <f t="shared" si="257"/>
        <v>#VALUE!</v>
      </c>
      <c r="U1518">
        <v>14.06</v>
      </c>
      <c r="V1518" s="150" t="e">
        <f t="shared" si="258"/>
        <v>#VALUE!</v>
      </c>
      <c r="W1518">
        <v>14.06</v>
      </c>
      <c r="X1518" s="153" t="e">
        <f t="shared" si="259"/>
        <v>#VALUE!</v>
      </c>
      <c r="Y1518">
        <v>14.06</v>
      </c>
      <c r="Z1518" s="150" t="e">
        <f t="shared" si="260"/>
        <v>#VALUE!</v>
      </c>
      <c r="AA1518">
        <v>14.06</v>
      </c>
      <c r="AB1518" s="150" t="e">
        <f t="shared" si="261"/>
        <v>#VALUE!</v>
      </c>
      <c r="AC1518">
        <v>14.06</v>
      </c>
      <c r="AD1518" s="150" t="e">
        <f t="shared" si="262"/>
        <v>#VALUE!</v>
      </c>
      <c r="AE1518">
        <v>14.06</v>
      </c>
    </row>
    <row r="1519" spans="12:31" ht="15" x14ac:dyDescent="0.2">
      <c r="L1519" s="150" t="e">
        <f t="shared" si="253"/>
        <v>#VALUE!</v>
      </c>
      <c r="M1519">
        <v>14.07</v>
      </c>
      <c r="N1519" s="150" t="e">
        <f t="shared" si="254"/>
        <v>#VALUE!</v>
      </c>
      <c r="O1519">
        <v>14.07</v>
      </c>
      <c r="P1519" s="150" t="e">
        <f t="shared" si="255"/>
        <v>#VALUE!</v>
      </c>
      <c r="Q1519">
        <v>14.07</v>
      </c>
      <c r="R1519" s="150" t="e">
        <f t="shared" si="256"/>
        <v>#VALUE!</v>
      </c>
      <c r="S1519">
        <v>14.07</v>
      </c>
      <c r="T1519" s="150" t="e">
        <f t="shared" si="257"/>
        <v>#VALUE!</v>
      </c>
      <c r="U1519">
        <v>14.07</v>
      </c>
      <c r="V1519" s="150" t="e">
        <f t="shared" si="258"/>
        <v>#VALUE!</v>
      </c>
      <c r="W1519">
        <v>14.07</v>
      </c>
      <c r="X1519" s="153" t="e">
        <f t="shared" si="259"/>
        <v>#VALUE!</v>
      </c>
      <c r="Y1519">
        <v>14.07</v>
      </c>
      <c r="Z1519" s="150" t="e">
        <f t="shared" si="260"/>
        <v>#VALUE!</v>
      </c>
      <c r="AA1519">
        <v>14.07</v>
      </c>
      <c r="AB1519" s="150" t="e">
        <f t="shared" si="261"/>
        <v>#VALUE!</v>
      </c>
      <c r="AC1519">
        <v>14.07</v>
      </c>
      <c r="AD1519" s="150" t="e">
        <f t="shared" si="262"/>
        <v>#VALUE!</v>
      </c>
      <c r="AE1519">
        <v>14.07</v>
      </c>
    </row>
    <row r="1520" spans="12:31" ht="15" x14ac:dyDescent="0.2">
      <c r="L1520" s="150" t="e">
        <f t="shared" si="253"/>
        <v>#VALUE!</v>
      </c>
      <c r="M1520">
        <v>14.08</v>
      </c>
      <c r="N1520" s="150" t="e">
        <f t="shared" si="254"/>
        <v>#VALUE!</v>
      </c>
      <c r="O1520">
        <v>14.08</v>
      </c>
      <c r="P1520" s="150" t="e">
        <f t="shared" si="255"/>
        <v>#VALUE!</v>
      </c>
      <c r="Q1520">
        <v>14.08</v>
      </c>
      <c r="R1520" s="150" t="e">
        <f t="shared" si="256"/>
        <v>#VALUE!</v>
      </c>
      <c r="S1520">
        <v>14.08</v>
      </c>
      <c r="T1520" s="150" t="e">
        <f t="shared" si="257"/>
        <v>#VALUE!</v>
      </c>
      <c r="U1520">
        <v>14.08</v>
      </c>
      <c r="V1520" s="150" t="e">
        <f t="shared" si="258"/>
        <v>#VALUE!</v>
      </c>
      <c r="W1520">
        <v>14.08</v>
      </c>
      <c r="X1520" s="153" t="e">
        <f t="shared" si="259"/>
        <v>#VALUE!</v>
      </c>
      <c r="Y1520">
        <v>14.08</v>
      </c>
      <c r="Z1520" s="150" t="e">
        <f t="shared" si="260"/>
        <v>#VALUE!</v>
      </c>
      <c r="AA1520">
        <v>14.08</v>
      </c>
      <c r="AB1520" s="150" t="e">
        <f t="shared" si="261"/>
        <v>#VALUE!</v>
      </c>
      <c r="AC1520">
        <v>14.08</v>
      </c>
      <c r="AD1520" s="150" t="e">
        <f t="shared" si="262"/>
        <v>#VALUE!</v>
      </c>
      <c r="AE1520">
        <v>14.08</v>
      </c>
    </row>
    <row r="1521" spans="12:31" ht="15" x14ac:dyDescent="0.2">
      <c r="L1521" s="150" t="e">
        <f t="shared" ref="L1521:L1584" si="263">((1.486/$D$33)*((((PI()*($D$46/12)^2)/4)-((($D$46/12)/2)^2*((2*ACOS(((($D$46/12)/2)-(($D$46/12)-(M1521/12)))/(($D$46/12)/2)))-SIN(2*ACOS(((($D$46/12)/2)-(($D$46/12)-(M1521/12)))/(($D$46/12)/2))))/2))/((PI()*($D$46/12))-((2*ACOS(((($D$46/12)/2)-(($D$46/12)-(M1521/12)))/(($D$46/12)/2)))*(($D$46/12)/2))))^(2/3)*$H$17^0.5)*(((PI()*($D$46/12)^2)/4)-((($D$46/12)/2)^2*((2*ACOS(((($D$46/12)/2)-(($D$46/12)-(M1521/12)))/(($D$46/12)/2)))-SIN(2*ACOS(((($D$46/12)/2)-(($D$46/12)-(M1521/12)))/(($D$46/12)/2))))/2))</f>
        <v>#VALUE!</v>
      </c>
      <c r="M1521">
        <v>14.09</v>
      </c>
      <c r="N1521" s="150" t="e">
        <f t="shared" ref="N1521:N1584" si="264">((1.486/$D$34)*((((PI()*($D$47/12)^2)/4)-((($D$47/12)/2)^2*((2*ACOS(((($D$47/12)/2)-(($D$47/12)-(O1521/12)))/(($D$47/12)/2)))-SIN(2*ACOS(((($D$47/12)/2)-(($D$47/12)-(O1521/12)))/(($D$47/12)/2))))/2))/((PI()*($D$47/12))-((2*ACOS(((($D$47/12)/2)-(($D$47/12)-(O1521/12)))/(($D$47/12)/2)))*(($D$47/12)/2))))^(2/3)*$H$18^0.5)*(((PI()*($D$47/12)^2)/4)-((($D$47/12)/2)^2*((2*ACOS(((($D$47/12)/2)-(($D$47/12)-(O1521/12)))/(($D$47/12)/2)))-SIN(2*ACOS(((($D$47/12)/2)-(($D$47/12)-(O1521/12)))/(($D$47/12)/2))))/2))</f>
        <v>#VALUE!</v>
      </c>
      <c r="O1521">
        <v>14.09</v>
      </c>
      <c r="P1521" s="150" t="e">
        <f t="shared" ref="P1521:P1584" si="265">((1.486/$D$35)*((((PI()*($D$48/12)^2)/4)-((($D$48/12)/2)^2*((2*ACOS(((($D$48/12)/2)-(($D$48/12)-(Q1521/12)))/(($D$48/12)/2)))-SIN(2*ACOS(((($D$48/12)/2)-(($D$48/12)-(Q1521/12)))/(($D$48/12)/2))))/2))/((PI()*($D$48/12))-((2*ACOS(((($D$48/12)/2)-(($D$48/12)-(Q1521/12)))/(($D$48/12)/2)))*(($D$48/12)/2))))^(2/3)*$H$19^0.5)*(((PI()*($D$48/12)^2)/4)-((($D$48/12)/2)^2*((2*ACOS(((($D$48/12)/2)-(($D$48/12)-(Q1521/12)))/(($D$48/12)/2)))-SIN(2*ACOS(((($D$48/12)/2)-(($D$48/12)-(Q1521/12)))/(($D$48/12)/2))))/2))</f>
        <v>#VALUE!</v>
      </c>
      <c r="Q1521">
        <v>14.09</v>
      </c>
      <c r="R1521" s="150" t="e">
        <f t="shared" ref="R1521:R1584" si="266">((1.486/$D$36)*((((PI()*($D$49/12)^2)/4)-((($D$49/12)/2)^2*((2*ACOS(((($D$49/12)/2)-(($D$49/12)-(S1521/12)))/(($D$49/12)/2)))-SIN(2*ACOS(((($D$49/12)/2)-(($D$49/12)-(S1521/12)))/(($D$49/12)/2))))/2))/((PI()*($D$49/12))-((2*ACOS(((($D$49/12)/2)-(($D$49/12)-(S1521/12)))/(($D$49/12)/2)))*(($D$49/12)/2))))^(2/3)*$H$20^0.5)*(((PI()*($D$49/12)^2)/4)-((($D$49/12)/2)^2*((2*ACOS(((($D$49/12)/2)-(($D$49/12)-(S1521/12)))/(($D$49/12)/2)))-SIN(2*ACOS(((($D$49/12)/2)-(($D$49/12)-(S1521/12)))/(($D$49/12)/2))))/2))</f>
        <v>#VALUE!</v>
      </c>
      <c r="S1521">
        <v>14.09</v>
      </c>
      <c r="T1521" s="150" t="e">
        <f t="shared" ref="T1521:T1584" si="267">((1.486/$D$37)*((((PI()*($D$50/12)^2)/4)-((($D$50/12)/2)^2*((2*ACOS(((($D$50/12)/2)-(($D$50/12)-(U1521/12)))/(($D$50/12)/2)))-SIN(2*ACOS(((($D$50/12)/2)-(($D$50/12)-(U1521/12)))/(($D$50/12)/2))))/2))/((PI()*($D$50/12))-((2*ACOS(((($D$50/12)/2)-(($D$50/12)-(U1521/12)))/(($D$50/12)/2)))*(($D$50/12)/2))))^(2/3)*$H$21^0.5)*(((PI()*($D$50/12)^2)/4)-((($D$50/12)/2)^2*((2*ACOS(((($D$50/12)/2)-(($D$50/12)-(U1521/12)))/(($D$50/12)/2)))-SIN(2*ACOS(((($D$50/12)/2)-(($D$50/12)-(U1521/12)))/(($D$50/12)/2))))/2))</f>
        <v>#VALUE!</v>
      </c>
      <c r="U1521">
        <v>14.09</v>
      </c>
      <c r="V1521" s="150" t="e">
        <f t="shared" ref="V1521:V1584" si="268">((1.486/$D$38)*((((PI()*($D$51/12)^2)/4)-((($D$51/12)/2)^2*((2*ACOS(((($D$51/12)/2)-(($D$51/12)-(W1521/12)))/(($D$51/12)/2)))-SIN(2*ACOS(((($D$51/12)/2)-(($D$51/12)-(W1521/12)))/(($D$51/12)/2))))/2))/((PI()*($D$51/12))-((2*ACOS(((($D$51/12)/2)-(($D$51/12)-(W1521/12)))/(($D$51/12)/2)))*(($D$51/12)/2))))^(2/3)*$H$22^0.5)*(((PI()*($D$51/12)^2)/4)-((($D$51/12)/2)^2*((2*ACOS(((($D$51/12)/2)-(($D$51/12)-(W1521/12)))/(($D$51/12)/2)))-SIN(2*ACOS(((($D$51/12)/2)-(($D$51/12)-(W1521/12)))/(($D$51/12)/2))))/2))</f>
        <v>#VALUE!</v>
      </c>
      <c r="W1521">
        <v>14.09</v>
      </c>
      <c r="X1521" s="153" t="e">
        <f t="shared" ref="X1521:X1584" si="269">((1.486/$D$39)*((((PI()*($D$52/12)^2)/4)-((($D$52/12)/2)^2*((2*ACOS(((($D$52/12)/2)-(($D$52/12)-(Y1521/12)))/(($D$52/12)/2)))-SIN(2*ACOS(((($D$52/12)/2)-(($D$52/12)-(Y1521/12)))/(($D$52/12)/2))))/2))/((PI()*($D$52/12))-((2*ACOS(((($D$52/12)/2)-(($D$52/12)-(Y1521/12)))/(($D$52/12)/2)))*(($D$52/12)/2))))^(2/3)*$H$23^0.5)*(((PI()*($D$52/12)^2)/4)-((($D$52/12)/2)^2*((2*ACOS(((($D$52/12)/2)-(($D$52/12)-(Y1521/12)))/(($D$52/12)/2)))-SIN(2*ACOS(((($D$52/12)/2)-(($D$52/12)-(Y1521/12)))/(($D$52/12)/2))))/2))</f>
        <v>#VALUE!</v>
      </c>
      <c r="Y1521">
        <v>14.09</v>
      </c>
      <c r="Z1521" s="150" t="e">
        <f t="shared" ref="Z1521:Z1584" si="270">((1.486/$D$40)*((((PI()*($D$53/12)^2)/4)-((($D$53/12)/2)^2*((2*ACOS(((($D$53/12)/2)-(($D$53/12)-(AA1521/12)))/(($D$53/12)/2)))-SIN(2*ACOS(((($D$53/12)/2)-(($D$53/12)-(AA1521/12)))/(($D$53/12)/2))))/2))/((PI()*($D$53/12))-((2*ACOS(((($D$53/12)/2)-(($D$53/12)-(AA1521/12)))/(($D$53/12)/2)))*(($D$53/12)/2))))^(2/3)*$H$24^0.5)*(((PI()*($D$53/12)^2)/4)-((($D$53/12)/2)^2*((2*ACOS(((($D$53/12)/2)-(($D$53/12)-(AA1521/12)))/(($D$53/12)/2)))-SIN(2*ACOS(((($D$53/12)/2)-(($D$53/12)-(AA1521/12)))/(($D$53/12)/2))))/2))</f>
        <v>#VALUE!</v>
      </c>
      <c r="AA1521">
        <v>14.09</v>
      </c>
      <c r="AB1521" s="150" t="e">
        <f t="shared" ref="AB1521:AB1584" si="271">((1.486/$D$41)*((((PI()*($D$54/12)^2)/4)-((($D$54/12)/2)^2*((2*ACOS(((($D$54/12)/2)-(($D$54/12)-(AC1521/12)))/(($D$54/12)/2)))-SIN(2*ACOS(((($D$54/12)/2)-(($D$54/12)-(AC1521/12)))/(($D$54/12)/2))))/2))/((PI()*($D$54/12))-((2*ACOS(((($D$54/12)/2)-(($D$54/12)-(AC1521/12)))/(($D$54/12)/2)))*(($D$54/12)/2))))^(2/3)*$H$25^0.5)*(((PI()*($D$54/12)^2)/4)-((($D$54/12)/2)^2*((2*ACOS(((($D$54/12)/2)-(($D$54/12)-(AC1521/12)))/(($D$54/12)/2)))-SIN(2*ACOS(((($D$54/12)/2)-(($D$54/12)-(AC1521/12)))/(($D$54/12)/2))))/2))</f>
        <v>#VALUE!</v>
      </c>
      <c r="AC1521">
        <v>14.09</v>
      </c>
      <c r="AD1521" s="150" t="e">
        <f t="shared" ref="AD1521:AD1584" si="272">((1.486/$D$42)*((((PI()*($D$55/12)^2)/4)-((($D$55/12)/2)^2*((2*ACOS(((($D$55/12)/2)-(($D$55/12)-(AE1521/12)))/(($D$55/12)/2)))-SIN(2*ACOS(((($D$55/12)/2)-(($D$55/12)-(AE1521/12)))/(($D$55/12)/2))))/2))/((PI()*($D$55/12))-((2*ACOS(((($D$55/12)/2)-(($D$55/12)-(AE1521/12)))/(($D$55/12)/2)))*(($D$55/12)/2))))^(2/3)*$H$26^0.5)*(((PI()*($D$55/12)^2)/4)-((($D$55/12)/2)^2*((2*ACOS(((($D$55/12)/2)-(($D$55/12)-(AE1521/12)))/(($D$55/12)/2)))-SIN(2*ACOS(((($D$55/12)/2)-(($D$55/12)-(AE1521/12)))/(($D$55/12)/2))))/2))</f>
        <v>#VALUE!</v>
      </c>
      <c r="AE1521">
        <v>14.09</v>
      </c>
    </row>
    <row r="1522" spans="12:31" ht="15" x14ac:dyDescent="0.2">
      <c r="L1522" s="150" t="e">
        <f t="shared" si="263"/>
        <v>#VALUE!</v>
      </c>
      <c r="M1522">
        <v>14.1</v>
      </c>
      <c r="N1522" s="150" t="e">
        <f t="shared" si="264"/>
        <v>#VALUE!</v>
      </c>
      <c r="O1522">
        <v>14.1</v>
      </c>
      <c r="P1522" s="150" t="e">
        <f t="shared" si="265"/>
        <v>#VALUE!</v>
      </c>
      <c r="Q1522">
        <v>14.1</v>
      </c>
      <c r="R1522" s="150" t="e">
        <f t="shared" si="266"/>
        <v>#VALUE!</v>
      </c>
      <c r="S1522">
        <v>14.1</v>
      </c>
      <c r="T1522" s="150" t="e">
        <f t="shared" si="267"/>
        <v>#VALUE!</v>
      </c>
      <c r="U1522">
        <v>14.1</v>
      </c>
      <c r="V1522" s="150" t="e">
        <f t="shared" si="268"/>
        <v>#VALUE!</v>
      </c>
      <c r="W1522">
        <v>14.1</v>
      </c>
      <c r="X1522" s="153" t="e">
        <f t="shared" si="269"/>
        <v>#VALUE!</v>
      </c>
      <c r="Y1522">
        <v>14.1</v>
      </c>
      <c r="Z1522" s="150" t="e">
        <f t="shared" si="270"/>
        <v>#VALUE!</v>
      </c>
      <c r="AA1522">
        <v>14.1</v>
      </c>
      <c r="AB1522" s="150" t="e">
        <f t="shared" si="271"/>
        <v>#VALUE!</v>
      </c>
      <c r="AC1522">
        <v>14.1</v>
      </c>
      <c r="AD1522" s="150" t="e">
        <f t="shared" si="272"/>
        <v>#VALUE!</v>
      </c>
      <c r="AE1522">
        <v>14.1</v>
      </c>
    </row>
    <row r="1523" spans="12:31" ht="15" x14ac:dyDescent="0.2">
      <c r="L1523" s="150" t="e">
        <f t="shared" si="263"/>
        <v>#VALUE!</v>
      </c>
      <c r="M1523">
        <v>14.11</v>
      </c>
      <c r="N1523" s="150" t="e">
        <f t="shared" si="264"/>
        <v>#VALUE!</v>
      </c>
      <c r="O1523">
        <v>14.11</v>
      </c>
      <c r="P1523" s="150" t="e">
        <f t="shared" si="265"/>
        <v>#VALUE!</v>
      </c>
      <c r="Q1523">
        <v>14.11</v>
      </c>
      <c r="R1523" s="150" t="e">
        <f t="shared" si="266"/>
        <v>#VALUE!</v>
      </c>
      <c r="S1523">
        <v>14.11</v>
      </c>
      <c r="T1523" s="150" t="e">
        <f t="shared" si="267"/>
        <v>#VALUE!</v>
      </c>
      <c r="U1523">
        <v>14.11</v>
      </c>
      <c r="V1523" s="150" t="e">
        <f t="shared" si="268"/>
        <v>#VALUE!</v>
      </c>
      <c r="W1523">
        <v>14.11</v>
      </c>
      <c r="X1523" s="153" t="e">
        <f t="shared" si="269"/>
        <v>#VALUE!</v>
      </c>
      <c r="Y1523">
        <v>14.11</v>
      </c>
      <c r="Z1523" s="150" t="e">
        <f t="shared" si="270"/>
        <v>#VALUE!</v>
      </c>
      <c r="AA1523">
        <v>14.11</v>
      </c>
      <c r="AB1523" s="150" t="e">
        <f t="shared" si="271"/>
        <v>#VALUE!</v>
      </c>
      <c r="AC1523">
        <v>14.11</v>
      </c>
      <c r="AD1523" s="150" t="e">
        <f t="shared" si="272"/>
        <v>#VALUE!</v>
      </c>
      <c r="AE1523">
        <v>14.11</v>
      </c>
    </row>
    <row r="1524" spans="12:31" ht="15" x14ac:dyDescent="0.2">
      <c r="L1524" s="150" t="e">
        <f t="shared" si="263"/>
        <v>#VALUE!</v>
      </c>
      <c r="M1524">
        <v>14.12</v>
      </c>
      <c r="N1524" s="150" t="e">
        <f t="shared" si="264"/>
        <v>#VALUE!</v>
      </c>
      <c r="O1524">
        <v>14.12</v>
      </c>
      <c r="P1524" s="150" t="e">
        <f t="shared" si="265"/>
        <v>#VALUE!</v>
      </c>
      <c r="Q1524">
        <v>14.12</v>
      </c>
      <c r="R1524" s="150" t="e">
        <f t="shared" si="266"/>
        <v>#VALUE!</v>
      </c>
      <c r="S1524">
        <v>14.12</v>
      </c>
      <c r="T1524" s="150" t="e">
        <f t="shared" si="267"/>
        <v>#VALUE!</v>
      </c>
      <c r="U1524">
        <v>14.12</v>
      </c>
      <c r="V1524" s="150" t="e">
        <f t="shared" si="268"/>
        <v>#VALUE!</v>
      </c>
      <c r="W1524">
        <v>14.12</v>
      </c>
      <c r="X1524" s="153" t="e">
        <f t="shared" si="269"/>
        <v>#VALUE!</v>
      </c>
      <c r="Y1524">
        <v>14.12</v>
      </c>
      <c r="Z1524" s="150" t="e">
        <f t="shared" si="270"/>
        <v>#VALUE!</v>
      </c>
      <c r="AA1524">
        <v>14.12</v>
      </c>
      <c r="AB1524" s="150" t="e">
        <f t="shared" si="271"/>
        <v>#VALUE!</v>
      </c>
      <c r="AC1524">
        <v>14.12</v>
      </c>
      <c r="AD1524" s="150" t="e">
        <f t="shared" si="272"/>
        <v>#VALUE!</v>
      </c>
      <c r="AE1524">
        <v>14.12</v>
      </c>
    </row>
    <row r="1525" spans="12:31" ht="15" x14ac:dyDescent="0.2">
      <c r="L1525" s="150" t="e">
        <f t="shared" si="263"/>
        <v>#VALUE!</v>
      </c>
      <c r="M1525">
        <v>14.13</v>
      </c>
      <c r="N1525" s="150" t="e">
        <f t="shared" si="264"/>
        <v>#VALUE!</v>
      </c>
      <c r="O1525">
        <v>14.13</v>
      </c>
      <c r="P1525" s="150" t="e">
        <f t="shared" si="265"/>
        <v>#VALUE!</v>
      </c>
      <c r="Q1525">
        <v>14.13</v>
      </c>
      <c r="R1525" s="150" t="e">
        <f t="shared" si="266"/>
        <v>#VALUE!</v>
      </c>
      <c r="S1525">
        <v>14.13</v>
      </c>
      <c r="T1525" s="150" t="e">
        <f t="shared" si="267"/>
        <v>#VALUE!</v>
      </c>
      <c r="U1525">
        <v>14.13</v>
      </c>
      <c r="V1525" s="150" t="e">
        <f t="shared" si="268"/>
        <v>#VALUE!</v>
      </c>
      <c r="W1525">
        <v>14.13</v>
      </c>
      <c r="X1525" s="153" t="e">
        <f t="shared" si="269"/>
        <v>#VALUE!</v>
      </c>
      <c r="Y1525">
        <v>14.13</v>
      </c>
      <c r="Z1525" s="150" t="e">
        <f t="shared" si="270"/>
        <v>#VALUE!</v>
      </c>
      <c r="AA1525">
        <v>14.13</v>
      </c>
      <c r="AB1525" s="150" t="e">
        <f t="shared" si="271"/>
        <v>#VALUE!</v>
      </c>
      <c r="AC1525">
        <v>14.13</v>
      </c>
      <c r="AD1525" s="150" t="e">
        <f t="shared" si="272"/>
        <v>#VALUE!</v>
      </c>
      <c r="AE1525">
        <v>14.13</v>
      </c>
    </row>
    <row r="1526" spans="12:31" ht="15" x14ac:dyDescent="0.2">
      <c r="L1526" s="150" t="e">
        <f t="shared" si="263"/>
        <v>#VALUE!</v>
      </c>
      <c r="M1526">
        <v>14.14</v>
      </c>
      <c r="N1526" s="150" t="e">
        <f t="shared" si="264"/>
        <v>#VALUE!</v>
      </c>
      <c r="O1526">
        <v>14.14</v>
      </c>
      <c r="P1526" s="150" t="e">
        <f t="shared" si="265"/>
        <v>#VALUE!</v>
      </c>
      <c r="Q1526">
        <v>14.14</v>
      </c>
      <c r="R1526" s="150" t="e">
        <f t="shared" si="266"/>
        <v>#VALUE!</v>
      </c>
      <c r="S1526">
        <v>14.14</v>
      </c>
      <c r="T1526" s="150" t="e">
        <f t="shared" si="267"/>
        <v>#VALUE!</v>
      </c>
      <c r="U1526">
        <v>14.14</v>
      </c>
      <c r="V1526" s="150" t="e">
        <f t="shared" si="268"/>
        <v>#VALUE!</v>
      </c>
      <c r="W1526">
        <v>14.14</v>
      </c>
      <c r="X1526" s="153" t="e">
        <f t="shared" si="269"/>
        <v>#VALUE!</v>
      </c>
      <c r="Y1526">
        <v>14.14</v>
      </c>
      <c r="Z1526" s="150" t="e">
        <f t="shared" si="270"/>
        <v>#VALUE!</v>
      </c>
      <c r="AA1526">
        <v>14.14</v>
      </c>
      <c r="AB1526" s="150" t="e">
        <f t="shared" si="271"/>
        <v>#VALUE!</v>
      </c>
      <c r="AC1526">
        <v>14.14</v>
      </c>
      <c r="AD1526" s="150" t="e">
        <f t="shared" si="272"/>
        <v>#VALUE!</v>
      </c>
      <c r="AE1526">
        <v>14.14</v>
      </c>
    </row>
    <row r="1527" spans="12:31" ht="15" x14ac:dyDescent="0.2">
      <c r="L1527" s="150" t="e">
        <f t="shared" si="263"/>
        <v>#VALUE!</v>
      </c>
      <c r="M1527">
        <v>14.15</v>
      </c>
      <c r="N1527" s="150" t="e">
        <f t="shared" si="264"/>
        <v>#VALUE!</v>
      </c>
      <c r="O1527">
        <v>14.15</v>
      </c>
      <c r="P1527" s="150" t="e">
        <f t="shared" si="265"/>
        <v>#VALUE!</v>
      </c>
      <c r="Q1527">
        <v>14.15</v>
      </c>
      <c r="R1527" s="150" t="e">
        <f t="shared" si="266"/>
        <v>#VALUE!</v>
      </c>
      <c r="S1527">
        <v>14.15</v>
      </c>
      <c r="T1527" s="150" t="e">
        <f t="shared" si="267"/>
        <v>#VALUE!</v>
      </c>
      <c r="U1527">
        <v>14.15</v>
      </c>
      <c r="V1527" s="150" t="e">
        <f t="shared" si="268"/>
        <v>#VALUE!</v>
      </c>
      <c r="W1527">
        <v>14.15</v>
      </c>
      <c r="X1527" s="153" t="e">
        <f t="shared" si="269"/>
        <v>#VALUE!</v>
      </c>
      <c r="Y1527">
        <v>14.15</v>
      </c>
      <c r="Z1527" s="150" t="e">
        <f t="shared" si="270"/>
        <v>#VALUE!</v>
      </c>
      <c r="AA1527">
        <v>14.15</v>
      </c>
      <c r="AB1527" s="150" t="e">
        <f t="shared" si="271"/>
        <v>#VALUE!</v>
      </c>
      <c r="AC1527">
        <v>14.15</v>
      </c>
      <c r="AD1527" s="150" t="e">
        <f t="shared" si="272"/>
        <v>#VALUE!</v>
      </c>
      <c r="AE1527">
        <v>14.15</v>
      </c>
    </row>
    <row r="1528" spans="12:31" ht="15" x14ac:dyDescent="0.2">
      <c r="L1528" s="150" t="e">
        <f t="shared" si="263"/>
        <v>#VALUE!</v>
      </c>
      <c r="M1528">
        <v>14.16</v>
      </c>
      <c r="N1528" s="150" t="e">
        <f t="shared" si="264"/>
        <v>#VALUE!</v>
      </c>
      <c r="O1528">
        <v>14.16</v>
      </c>
      <c r="P1528" s="150" t="e">
        <f t="shared" si="265"/>
        <v>#VALUE!</v>
      </c>
      <c r="Q1528">
        <v>14.16</v>
      </c>
      <c r="R1528" s="150" t="e">
        <f t="shared" si="266"/>
        <v>#VALUE!</v>
      </c>
      <c r="S1528">
        <v>14.16</v>
      </c>
      <c r="T1528" s="150" t="e">
        <f t="shared" si="267"/>
        <v>#VALUE!</v>
      </c>
      <c r="U1528">
        <v>14.16</v>
      </c>
      <c r="V1528" s="150" t="e">
        <f t="shared" si="268"/>
        <v>#VALUE!</v>
      </c>
      <c r="W1528">
        <v>14.16</v>
      </c>
      <c r="X1528" s="153" t="e">
        <f t="shared" si="269"/>
        <v>#VALUE!</v>
      </c>
      <c r="Y1528">
        <v>14.16</v>
      </c>
      <c r="Z1528" s="150" t="e">
        <f t="shared" si="270"/>
        <v>#VALUE!</v>
      </c>
      <c r="AA1528">
        <v>14.16</v>
      </c>
      <c r="AB1528" s="150" t="e">
        <f t="shared" si="271"/>
        <v>#VALUE!</v>
      </c>
      <c r="AC1528">
        <v>14.16</v>
      </c>
      <c r="AD1528" s="150" t="e">
        <f t="shared" si="272"/>
        <v>#VALUE!</v>
      </c>
      <c r="AE1528">
        <v>14.16</v>
      </c>
    </row>
    <row r="1529" spans="12:31" ht="15" x14ac:dyDescent="0.2">
      <c r="L1529" s="150" t="e">
        <f t="shared" si="263"/>
        <v>#VALUE!</v>
      </c>
      <c r="M1529">
        <v>14.17</v>
      </c>
      <c r="N1529" s="150" t="e">
        <f t="shared" si="264"/>
        <v>#VALUE!</v>
      </c>
      <c r="O1529">
        <v>14.17</v>
      </c>
      <c r="P1529" s="150" t="e">
        <f t="shared" si="265"/>
        <v>#VALUE!</v>
      </c>
      <c r="Q1529">
        <v>14.17</v>
      </c>
      <c r="R1529" s="150" t="e">
        <f t="shared" si="266"/>
        <v>#VALUE!</v>
      </c>
      <c r="S1529">
        <v>14.17</v>
      </c>
      <c r="T1529" s="150" t="e">
        <f t="shared" si="267"/>
        <v>#VALUE!</v>
      </c>
      <c r="U1529">
        <v>14.17</v>
      </c>
      <c r="V1529" s="150" t="e">
        <f t="shared" si="268"/>
        <v>#VALUE!</v>
      </c>
      <c r="W1529">
        <v>14.17</v>
      </c>
      <c r="X1529" s="153" t="e">
        <f t="shared" si="269"/>
        <v>#VALUE!</v>
      </c>
      <c r="Y1529">
        <v>14.17</v>
      </c>
      <c r="Z1529" s="150" t="e">
        <f t="shared" si="270"/>
        <v>#VALUE!</v>
      </c>
      <c r="AA1529">
        <v>14.17</v>
      </c>
      <c r="AB1529" s="150" t="e">
        <f t="shared" si="271"/>
        <v>#VALUE!</v>
      </c>
      <c r="AC1529">
        <v>14.17</v>
      </c>
      <c r="AD1529" s="150" t="e">
        <f t="shared" si="272"/>
        <v>#VALUE!</v>
      </c>
      <c r="AE1529">
        <v>14.17</v>
      </c>
    </row>
    <row r="1530" spans="12:31" ht="15" x14ac:dyDescent="0.2">
      <c r="L1530" s="150" t="e">
        <f t="shared" si="263"/>
        <v>#VALUE!</v>
      </c>
      <c r="M1530">
        <v>14.18</v>
      </c>
      <c r="N1530" s="150" t="e">
        <f t="shared" si="264"/>
        <v>#VALUE!</v>
      </c>
      <c r="O1530">
        <v>14.18</v>
      </c>
      <c r="P1530" s="150" t="e">
        <f t="shared" si="265"/>
        <v>#VALUE!</v>
      </c>
      <c r="Q1530">
        <v>14.18</v>
      </c>
      <c r="R1530" s="150" t="e">
        <f t="shared" si="266"/>
        <v>#VALUE!</v>
      </c>
      <c r="S1530">
        <v>14.18</v>
      </c>
      <c r="T1530" s="150" t="e">
        <f t="shared" si="267"/>
        <v>#VALUE!</v>
      </c>
      <c r="U1530">
        <v>14.18</v>
      </c>
      <c r="V1530" s="150" t="e">
        <f t="shared" si="268"/>
        <v>#VALUE!</v>
      </c>
      <c r="W1530">
        <v>14.18</v>
      </c>
      <c r="X1530" s="153" t="e">
        <f t="shared" si="269"/>
        <v>#VALUE!</v>
      </c>
      <c r="Y1530">
        <v>14.18</v>
      </c>
      <c r="Z1530" s="150" t="e">
        <f t="shared" si="270"/>
        <v>#VALUE!</v>
      </c>
      <c r="AA1530">
        <v>14.18</v>
      </c>
      <c r="AB1530" s="150" t="e">
        <f t="shared" si="271"/>
        <v>#VALUE!</v>
      </c>
      <c r="AC1530">
        <v>14.18</v>
      </c>
      <c r="AD1530" s="150" t="e">
        <f t="shared" si="272"/>
        <v>#VALUE!</v>
      </c>
      <c r="AE1530">
        <v>14.18</v>
      </c>
    </row>
    <row r="1531" spans="12:31" ht="15" x14ac:dyDescent="0.2">
      <c r="L1531" s="150" t="e">
        <f t="shared" si="263"/>
        <v>#VALUE!</v>
      </c>
      <c r="M1531">
        <v>14.19</v>
      </c>
      <c r="N1531" s="150" t="e">
        <f t="shared" si="264"/>
        <v>#VALUE!</v>
      </c>
      <c r="O1531">
        <v>14.19</v>
      </c>
      <c r="P1531" s="150" t="e">
        <f t="shared" si="265"/>
        <v>#VALUE!</v>
      </c>
      <c r="Q1531">
        <v>14.19</v>
      </c>
      <c r="R1531" s="150" t="e">
        <f t="shared" si="266"/>
        <v>#VALUE!</v>
      </c>
      <c r="S1531">
        <v>14.19</v>
      </c>
      <c r="T1531" s="150" t="e">
        <f t="shared" si="267"/>
        <v>#VALUE!</v>
      </c>
      <c r="U1531">
        <v>14.19</v>
      </c>
      <c r="V1531" s="150" t="e">
        <f t="shared" si="268"/>
        <v>#VALUE!</v>
      </c>
      <c r="W1531">
        <v>14.19</v>
      </c>
      <c r="X1531" s="153" t="e">
        <f t="shared" si="269"/>
        <v>#VALUE!</v>
      </c>
      <c r="Y1531">
        <v>14.19</v>
      </c>
      <c r="Z1531" s="150" t="e">
        <f t="shared" si="270"/>
        <v>#VALUE!</v>
      </c>
      <c r="AA1531">
        <v>14.19</v>
      </c>
      <c r="AB1531" s="150" t="e">
        <f t="shared" si="271"/>
        <v>#VALUE!</v>
      </c>
      <c r="AC1531">
        <v>14.19</v>
      </c>
      <c r="AD1531" s="150" t="e">
        <f t="shared" si="272"/>
        <v>#VALUE!</v>
      </c>
      <c r="AE1531">
        <v>14.19</v>
      </c>
    </row>
    <row r="1532" spans="12:31" ht="15" x14ac:dyDescent="0.2">
      <c r="L1532" s="150" t="e">
        <f t="shared" si="263"/>
        <v>#VALUE!</v>
      </c>
      <c r="M1532">
        <v>14.2</v>
      </c>
      <c r="N1532" s="150" t="e">
        <f t="shared" si="264"/>
        <v>#VALUE!</v>
      </c>
      <c r="O1532">
        <v>14.2</v>
      </c>
      <c r="P1532" s="150" t="e">
        <f t="shared" si="265"/>
        <v>#VALUE!</v>
      </c>
      <c r="Q1532">
        <v>14.2</v>
      </c>
      <c r="R1532" s="150" t="e">
        <f t="shared" si="266"/>
        <v>#VALUE!</v>
      </c>
      <c r="S1532">
        <v>14.2</v>
      </c>
      <c r="T1532" s="150" t="e">
        <f t="shared" si="267"/>
        <v>#VALUE!</v>
      </c>
      <c r="U1532">
        <v>14.2</v>
      </c>
      <c r="V1532" s="150" t="e">
        <f t="shared" si="268"/>
        <v>#VALUE!</v>
      </c>
      <c r="W1532">
        <v>14.2</v>
      </c>
      <c r="X1532" s="153" t="e">
        <f t="shared" si="269"/>
        <v>#VALUE!</v>
      </c>
      <c r="Y1532">
        <v>14.2</v>
      </c>
      <c r="Z1532" s="150" t="e">
        <f t="shared" si="270"/>
        <v>#VALUE!</v>
      </c>
      <c r="AA1532">
        <v>14.2</v>
      </c>
      <c r="AB1532" s="150" t="e">
        <f t="shared" si="271"/>
        <v>#VALUE!</v>
      </c>
      <c r="AC1532">
        <v>14.2</v>
      </c>
      <c r="AD1532" s="150" t="e">
        <f t="shared" si="272"/>
        <v>#VALUE!</v>
      </c>
      <c r="AE1532">
        <v>14.2</v>
      </c>
    </row>
    <row r="1533" spans="12:31" ht="15" x14ac:dyDescent="0.2">
      <c r="L1533" s="150" t="e">
        <f t="shared" si="263"/>
        <v>#VALUE!</v>
      </c>
      <c r="M1533">
        <v>14.21</v>
      </c>
      <c r="N1533" s="150" t="e">
        <f t="shared" si="264"/>
        <v>#VALUE!</v>
      </c>
      <c r="O1533">
        <v>14.21</v>
      </c>
      <c r="P1533" s="150" t="e">
        <f t="shared" si="265"/>
        <v>#VALUE!</v>
      </c>
      <c r="Q1533">
        <v>14.21</v>
      </c>
      <c r="R1533" s="150" t="e">
        <f t="shared" si="266"/>
        <v>#VALUE!</v>
      </c>
      <c r="S1533">
        <v>14.21</v>
      </c>
      <c r="T1533" s="150" t="e">
        <f t="shared" si="267"/>
        <v>#VALUE!</v>
      </c>
      <c r="U1533">
        <v>14.21</v>
      </c>
      <c r="V1533" s="150" t="e">
        <f t="shared" si="268"/>
        <v>#VALUE!</v>
      </c>
      <c r="W1533">
        <v>14.21</v>
      </c>
      <c r="X1533" s="153" t="e">
        <f t="shared" si="269"/>
        <v>#VALUE!</v>
      </c>
      <c r="Y1533">
        <v>14.21</v>
      </c>
      <c r="Z1533" s="150" t="e">
        <f t="shared" si="270"/>
        <v>#VALUE!</v>
      </c>
      <c r="AA1533">
        <v>14.21</v>
      </c>
      <c r="AB1533" s="150" t="e">
        <f t="shared" si="271"/>
        <v>#VALUE!</v>
      </c>
      <c r="AC1533">
        <v>14.21</v>
      </c>
      <c r="AD1533" s="150" t="e">
        <f t="shared" si="272"/>
        <v>#VALUE!</v>
      </c>
      <c r="AE1533">
        <v>14.21</v>
      </c>
    </row>
    <row r="1534" spans="12:31" ht="15" x14ac:dyDescent="0.2">
      <c r="L1534" s="150" t="e">
        <f t="shared" si="263"/>
        <v>#VALUE!</v>
      </c>
      <c r="M1534">
        <v>14.22</v>
      </c>
      <c r="N1534" s="150" t="e">
        <f t="shared" si="264"/>
        <v>#VALUE!</v>
      </c>
      <c r="O1534">
        <v>14.22</v>
      </c>
      <c r="P1534" s="150" t="e">
        <f t="shared" si="265"/>
        <v>#VALUE!</v>
      </c>
      <c r="Q1534">
        <v>14.22</v>
      </c>
      <c r="R1534" s="150" t="e">
        <f t="shared" si="266"/>
        <v>#VALUE!</v>
      </c>
      <c r="S1534">
        <v>14.22</v>
      </c>
      <c r="T1534" s="150" t="e">
        <f t="shared" si="267"/>
        <v>#VALUE!</v>
      </c>
      <c r="U1534">
        <v>14.22</v>
      </c>
      <c r="V1534" s="150" t="e">
        <f t="shared" si="268"/>
        <v>#VALUE!</v>
      </c>
      <c r="W1534">
        <v>14.22</v>
      </c>
      <c r="X1534" s="153" t="e">
        <f t="shared" si="269"/>
        <v>#VALUE!</v>
      </c>
      <c r="Y1534">
        <v>14.22</v>
      </c>
      <c r="Z1534" s="150" t="e">
        <f t="shared" si="270"/>
        <v>#VALUE!</v>
      </c>
      <c r="AA1534">
        <v>14.22</v>
      </c>
      <c r="AB1534" s="150" t="e">
        <f t="shared" si="271"/>
        <v>#VALUE!</v>
      </c>
      <c r="AC1534">
        <v>14.22</v>
      </c>
      <c r="AD1534" s="150" t="e">
        <f t="shared" si="272"/>
        <v>#VALUE!</v>
      </c>
      <c r="AE1534">
        <v>14.22</v>
      </c>
    </row>
    <row r="1535" spans="12:31" ht="15" x14ac:dyDescent="0.2">
      <c r="L1535" s="150" t="e">
        <f t="shared" si="263"/>
        <v>#VALUE!</v>
      </c>
      <c r="M1535">
        <v>14.23</v>
      </c>
      <c r="N1535" s="150" t="e">
        <f t="shared" si="264"/>
        <v>#VALUE!</v>
      </c>
      <c r="O1535">
        <v>14.23</v>
      </c>
      <c r="P1535" s="150" t="e">
        <f t="shared" si="265"/>
        <v>#VALUE!</v>
      </c>
      <c r="Q1535">
        <v>14.23</v>
      </c>
      <c r="R1535" s="150" t="e">
        <f t="shared" si="266"/>
        <v>#VALUE!</v>
      </c>
      <c r="S1535">
        <v>14.23</v>
      </c>
      <c r="T1535" s="150" t="e">
        <f t="shared" si="267"/>
        <v>#VALUE!</v>
      </c>
      <c r="U1535">
        <v>14.23</v>
      </c>
      <c r="V1535" s="150" t="e">
        <f t="shared" si="268"/>
        <v>#VALUE!</v>
      </c>
      <c r="W1535">
        <v>14.23</v>
      </c>
      <c r="X1535" s="153" t="e">
        <f t="shared" si="269"/>
        <v>#VALUE!</v>
      </c>
      <c r="Y1535">
        <v>14.23</v>
      </c>
      <c r="Z1535" s="150" t="e">
        <f t="shared" si="270"/>
        <v>#VALUE!</v>
      </c>
      <c r="AA1535">
        <v>14.23</v>
      </c>
      <c r="AB1535" s="150" t="e">
        <f t="shared" si="271"/>
        <v>#VALUE!</v>
      </c>
      <c r="AC1535">
        <v>14.23</v>
      </c>
      <c r="AD1535" s="150" t="e">
        <f t="shared" si="272"/>
        <v>#VALUE!</v>
      </c>
      <c r="AE1535">
        <v>14.23</v>
      </c>
    </row>
    <row r="1536" spans="12:31" ht="15" x14ac:dyDescent="0.2">
      <c r="L1536" s="150" t="e">
        <f t="shared" si="263"/>
        <v>#VALUE!</v>
      </c>
      <c r="M1536">
        <v>14.24</v>
      </c>
      <c r="N1536" s="150" t="e">
        <f t="shared" si="264"/>
        <v>#VALUE!</v>
      </c>
      <c r="O1536">
        <v>14.24</v>
      </c>
      <c r="P1536" s="150" t="e">
        <f t="shared" si="265"/>
        <v>#VALUE!</v>
      </c>
      <c r="Q1536">
        <v>14.24</v>
      </c>
      <c r="R1536" s="150" t="e">
        <f t="shared" si="266"/>
        <v>#VALUE!</v>
      </c>
      <c r="S1536">
        <v>14.24</v>
      </c>
      <c r="T1536" s="150" t="e">
        <f t="shared" si="267"/>
        <v>#VALUE!</v>
      </c>
      <c r="U1536">
        <v>14.24</v>
      </c>
      <c r="V1536" s="150" t="e">
        <f t="shared" si="268"/>
        <v>#VALUE!</v>
      </c>
      <c r="W1536">
        <v>14.24</v>
      </c>
      <c r="X1536" s="153" t="e">
        <f t="shared" si="269"/>
        <v>#VALUE!</v>
      </c>
      <c r="Y1536">
        <v>14.24</v>
      </c>
      <c r="Z1536" s="150" t="e">
        <f t="shared" si="270"/>
        <v>#VALUE!</v>
      </c>
      <c r="AA1536">
        <v>14.24</v>
      </c>
      <c r="AB1536" s="150" t="e">
        <f t="shared" si="271"/>
        <v>#VALUE!</v>
      </c>
      <c r="AC1536">
        <v>14.24</v>
      </c>
      <c r="AD1536" s="150" t="e">
        <f t="shared" si="272"/>
        <v>#VALUE!</v>
      </c>
      <c r="AE1536">
        <v>14.24</v>
      </c>
    </row>
    <row r="1537" spans="12:31" ht="15" x14ac:dyDescent="0.2">
      <c r="L1537" s="150" t="e">
        <f t="shared" si="263"/>
        <v>#VALUE!</v>
      </c>
      <c r="M1537">
        <v>14.25</v>
      </c>
      <c r="N1537" s="150" t="e">
        <f t="shared" si="264"/>
        <v>#VALUE!</v>
      </c>
      <c r="O1537">
        <v>14.25</v>
      </c>
      <c r="P1537" s="150" t="e">
        <f t="shared" si="265"/>
        <v>#VALUE!</v>
      </c>
      <c r="Q1537">
        <v>14.25</v>
      </c>
      <c r="R1537" s="150" t="e">
        <f t="shared" si="266"/>
        <v>#VALUE!</v>
      </c>
      <c r="S1537">
        <v>14.25</v>
      </c>
      <c r="T1537" s="150" t="e">
        <f t="shared" si="267"/>
        <v>#VALUE!</v>
      </c>
      <c r="U1537">
        <v>14.25</v>
      </c>
      <c r="V1537" s="150" t="e">
        <f t="shared" si="268"/>
        <v>#VALUE!</v>
      </c>
      <c r="W1537">
        <v>14.25</v>
      </c>
      <c r="X1537" s="153" t="e">
        <f t="shared" si="269"/>
        <v>#VALUE!</v>
      </c>
      <c r="Y1537">
        <v>14.25</v>
      </c>
      <c r="Z1537" s="150" t="e">
        <f t="shared" si="270"/>
        <v>#VALUE!</v>
      </c>
      <c r="AA1537">
        <v>14.25</v>
      </c>
      <c r="AB1537" s="150" t="e">
        <f t="shared" si="271"/>
        <v>#VALUE!</v>
      </c>
      <c r="AC1537">
        <v>14.25</v>
      </c>
      <c r="AD1537" s="150" t="e">
        <f t="shared" si="272"/>
        <v>#VALUE!</v>
      </c>
      <c r="AE1537">
        <v>14.25</v>
      </c>
    </row>
    <row r="1538" spans="12:31" ht="15" x14ac:dyDescent="0.2">
      <c r="L1538" s="150" t="e">
        <f t="shared" si="263"/>
        <v>#VALUE!</v>
      </c>
      <c r="M1538">
        <v>14.26</v>
      </c>
      <c r="N1538" s="150" t="e">
        <f t="shared" si="264"/>
        <v>#VALUE!</v>
      </c>
      <c r="O1538">
        <v>14.26</v>
      </c>
      <c r="P1538" s="150" t="e">
        <f t="shared" si="265"/>
        <v>#VALUE!</v>
      </c>
      <c r="Q1538">
        <v>14.26</v>
      </c>
      <c r="R1538" s="150" t="e">
        <f t="shared" si="266"/>
        <v>#VALUE!</v>
      </c>
      <c r="S1538">
        <v>14.26</v>
      </c>
      <c r="T1538" s="150" t="e">
        <f t="shared" si="267"/>
        <v>#VALUE!</v>
      </c>
      <c r="U1538">
        <v>14.26</v>
      </c>
      <c r="V1538" s="150" t="e">
        <f t="shared" si="268"/>
        <v>#VALUE!</v>
      </c>
      <c r="W1538">
        <v>14.26</v>
      </c>
      <c r="X1538" s="153" t="e">
        <f t="shared" si="269"/>
        <v>#VALUE!</v>
      </c>
      <c r="Y1538">
        <v>14.26</v>
      </c>
      <c r="Z1538" s="150" t="e">
        <f t="shared" si="270"/>
        <v>#VALUE!</v>
      </c>
      <c r="AA1538">
        <v>14.26</v>
      </c>
      <c r="AB1538" s="150" t="e">
        <f t="shared" si="271"/>
        <v>#VALUE!</v>
      </c>
      <c r="AC1538">
        <v>14.26</v>
      </c>
      <c r="AD1538" s="150" t="e">
        <f t="shared" si="272"/>
        <v>#VALUE!</v>
      </c>
      <c r="AE1538">
        <v>14.26</v>
      </c>
    </row>
    <row r="1539" spans="12:31" ht="15" x14ac:dyDescent="0.2">
      <c r="L1539" s="150" t="e">
        <f t="shared" si="263"/>
        <v>#VALUE!</v>
      </c>
      <c r="M1539">
        <v>14.27</v>
      </c>
      <c r="N1539" s="150" t="e">
        <f t="shared" si="264"/>
        <v>#VALUE!</v>
      </c>
      <c r="O1539">
        <v>14.27</v>
      </c>
      <c r="P1539" s="150" t="e">
        <f t="shared" si="265"/>
        <v>#VALUE!</v>
      </c>
      <c r="Q1539">
        <v>14.27</v>
      </c>
      <c r="R1539" s="150" t="e">
        <f t="shared" si="266"/>
        <v>#VALUE!</v>
      </c>
      <c r="S1539">
        <v>14.27</v>
      </c>
      <c r="T1539" s="150" t="e">
        <f t="shared" si="267"/>
        <v>#VALUE!</v>
      </c>
      <c r="U1539">
        <v>14.27</v>
      </c>
      <c r="V1539" s="150" t="e">
        <f t="shared" si="268"/>
        <v>#VALUE!</v>
      </c>
      <c r="W1539">
        <v>14.27</v>
      </c>
      <c r="X1539" s="153" t="e">
        <f t="shared" si="269"/>
        <v>#VALUE!</v>
      </c>
      <c r="Y1539">
        <v>14.27</v>
      </c>
      <c r="Z1539" s="150" t="e">
        <f t="shared" si="270"/>
        <v>#VALUE!</v>
      </c>
      <c r="AA1539">
        <v>14.27</v>
      </c>
      <c r="AB1539" s="150" t="e">
        <f t="shared" si="271"/>
        <v>#VALUE!</v>
      </c>
      <c r="AC1539">
        <v>14.27</v>
      </c>
      <c r="AD1539" s="150" t="e">
        <f t="shared" si="272"/>
        <v>#VALUE!</v>
      </c>
      <c r="AE1539">
        <v>14.27</v>
      </c>
    </row>
    <row r="1540" spans="12:31" ht="15" x14ac:dyDescent="0.2">
      <c r="L1540" s="150" t="e">
        <f t="shared" si="263"/>
        <v>#VALUE!</v>
      </c>
      <c r="M1540">
        <v>14.28</v>
      </c>
      <c r="N1540" s="150" t="e">
        <f t="shared" si="264"/>
        <v>#VALUE!</v>
      </c>
      <c r="O1540">
        <v>14.28</v>
      </c>
      <c r="P1540" s="150" t="e">
        <f t="shared" si="265"/>
        <v>#VALUE!</v>
      </c>
      <c r="Q1540">
        <v>14.28</v>
      </c>
      <c r="R1540" s="150" t="e">
        <f t="shared" si="266"/>
        <v>#VALUE!</v>
      </c>
      <c r="S1540">
        <v>14.28</v>
      </c>
      <c r="T1540" s="150" t="e">
        <f t="shared" si="267"/>
        <v>#VALUE!</v>
      </c>
      <c r="U1540">
        <v>14.28</v>
      </c>
      <c r="V1540" s="150" t="e">
        <f t="shared" si="268"/>
        <v>#VALUE!</v>
      </c>
      <c r="W1540">
        <v>14.28</v>
      </c>
      <c r="X1540" s="153" t="e">
        <f t="shared" si="269"/>
        <v>#VALUE!</v>
      </c>
      <c r="Y1540">
        <v>14.28</v>
      </c>
      <c r="Z1540" s="150" t="e">
        <f t="shared" si="270"/>
        <v>#VALUE!</v>
      </c>
      <c r="AA1540">
        <v>14.28</v>
      </c>
      <c r="AB1540" s="150" t="e">
        <f t="shared" si="271"/>
        <v>#VALUE!</v>
      </c>
      <c r="AC1540">
        <v>14.28</v>
      </c>
      <c r="AD1540" s="150" t="e">
        <f t="shared" si="272"/>
        <v>#VALUE!</v>
      </c>
      <c r="AE1540">
        <v>14.28</v>
      </c>
    </row>
    <row r="1541" spans="12:31" ht="15" x14ac:dyDescent="0.2">
      <c r="L1541" s="150" t="e">
        <f t="shared" si="263"/>
        <v>#VALUE!</v>
      </c>
      <c r="M1541">
        <v>14.29</v>
      </c>
      <c r="N1541" s="150" t="e">
        <f t="shared" si="264"/>
        <v>#VALUE!</v>
      </c>
      <c r="O1541">
        <v>14.29</v>
      </c>
      <c r="P1541" s="150" t="e">
        <f t="shared" si="265"/>
        <v>#VALUE!</v>
      </c>
      <c r="Q1541">
        <v>14.29</v>
      </c>
      <c r="R1541" s="150" t="e">
        <f t="shared" si="266"/>
        <v>#VALUE!</v>
      </c>
      <c r="S1541">
        <v>14.29</v>
      </c>
      <c r="T1541" s="150" t="e">
        <f t="shared" si="267"/>
        <v>#VALUE!</v>
      </c>
      <c r="U1541">
        <v>14.29</v>
      </c>
      <c r="V1541" s="150" t="e">
        <f t="shared" si="268"/>
        <v>#VALUE!</v>
      </c>
      <c r="W1541">
        <v>14.29</v>
      </c>
      <c r="X1541" s="153" t="e">
        <f t="shared" si="269"/>
        <v>#VALUE!</v>
      </c>
      <c r="Y1541">
        <v>14.29</v>
      </c>
      <c r="Z1541" s="150" t="e">
        <f t="shared" si="270"/>
        <v>#VALUE!</v>
      </c>
      <c r="AA1541">
        <v>14.29</v>
      </c>
      <c r="AB1541" s="150" t="e">
        <f t="shared" si="271"/>
        <v>#VALUE!</v>
      </c>
      <c r="AC1541">
        <v>14.29</v>
      </c>
      <c r="AD1541" s="150" t="e">
        <f t="shared" si="272"/>
        <v>#VALUE!</v>
      </c>
      <c r="AE1541">
        <v>14.29</v>
      </c>
    </row>
    <row r="1542" spans="12:31" ht="15" x14ac:dyDescent="0.2">
      <c r="L1542" s="150" t="e">
        <f t="shared" si="263"/>
        <v>#VALUE!</v>
      </c>
      <c r="M1542">
        <v>14.3</v>
      </c>
      <c r="N1542" s="150" t="e">
        <f t="shared" si="264"/>
        <v>#VALUE!</v>
      </c>
      <c r="O1542">
        <v>14.3</v>
      </c>
      <c r="P1542" s="150" t="e">
        <f t="shared" si="265"/>
        <v>#VALUE!</v>
      </c>
      <c r="Q1542">
        <v>14.3</v>
      </c>
      <c r="R1542" s="150" t="e">
        <f t="shared" si="266"/>
        <v>#VALUE!</v>
      </c>
      <c r="S1542">
        <v>14.3</v>
      </c>
      <c r="T1542" s="150" t="e">
        <f t="shared" si="267"/>
        <v>#VALUE!</v>
      </c>
      <c r="U1542">
        <v>14.3</v>
      </c>
      <c r="V1542" s="150" t="e">
        <f t="shared" si="268"/>
        <v>#VALUE!</v>
      </c>
      <c r="W1542">
        <v>14.3</v>
      </c>
      <c r="X1542" s="153" t="e">
        <f t="shared" si="269"/>
        <v>#VALUE!</v>
      </c>
      <c r="Y1542">
        <v>14.3</v>
      </c>
      <c r="Z1542" s="150" t="e">
        <f t="shared" si="270"/>
        <v>#VALUE!</v>
      </c>
      <c r="AA1542">
        <v>14.3</v>
      </c>
      <c r="AB1542" s="150" t="e">
        <f t="shared" si="271"/>
        <v>#VALUE!</v>
      </c>
      <c r="AC1542">
        <v>14.3</v>
      </c>
      <c r="AD1542" s="150" t="e">
        <f t="shared" si="272"/>
        <v>#VALUE!</v>
      </c>
      <c r="AE1542">
        <v>14.3</v>
      </c>
    </row>
    <row r="1543" spans="12:31" ht="15" x14ac:dyDescent="0.2">
      <c r="L1543" s="150" t="e">
        <f t="shared" si="263"/>
        <v>#VALUE!</v>
      </c>
      <c r="M1543">
        <v>14.31</v>
      </c>
      <c r="N1543" s="150" t="e">
        <f t="shared" si="264"/>
        <v>#VALUE!</v>
      </c>
      <c r="O1543">
        <v>14.31</v>
      </c>
      <c r="P1543" s="150" t="e">
        <f t="shared" si="265"/>
        <v>#VALUE!</v>
      </c>
      <c r="Q1543">
        <v>14.31</v>
      </c>
      <c r="R1543" s="150" t="e">
        <f t="shared" si="266"/>
        <v>#VALUE!</v>
      </c>
      <c r="S1543">
        <v>14.31</v>
      </c>
      <c r="T1543" s="150" t="e">
        <f t="shared" si="267"/>
        <v>#VALUE!</v>
      </c>
      <c r="U1543">
        <v>14.31</v>
      </c>
      <c r="V1543" s="150" t="e">
        <f t="shared" si="268"/>
        <v>#VALUE!</v>
      </c>
      <c r="W1543">
        <v>14.31</v>
      </c>
      <c r="X1543" s="153" t="e">
        <f t="shared" si="269"/>
        <v>#VALUE!</v>
      </c>
      <c r="Y1543">
        <v>14.31</v>
      </c>
      <c r="Z1543" s="150" t="e">
        <f t="shared" si="270"/>
        <v>#VALUE!</v>
      </c>
      <c r="AA1543">
        <v>14.31</v>
      </c>
      <c r="AB1543" s="150" t="e">
        <f t="shared" si="271"/>
        <v>#VALUE!</v>
      </c>
      <c r="AC1543">
        <v>14.31</v>
      </c>
      <c r="AD1543" s="150" t="e">
        <f t="shared" si="272"/>
        <v>#VALUE!</v>
      </c>
      <c r="AE1543">
        <v>14.31</v>
      </c>
    </row>
    <row r="1544" spans="12:31" ht="15" x14ac:dyDescent="0.2">
      <c r="L1544" s="150" t="e">
        <f t="shared" si="263"/>
        <v>#VALUE!</v>
      </c>
      <c r="M1544">
        <v>14.32</v>
      </c>
      <c r="N1544" s="150" t="e">
        <f t="shared" si="264"/>
        <v>#VALUE!</v>
      </c>
      <c r="O1544">
        <v>14.32</v>
      </c>
      <c r="P1544" s="150" t="e">
        <f t="shared" si="265"/>
        <v>#VALUE!</v>
      </c>
      <c r="Q1544">
        <v>14.32</v>
      </c>
      <c r="R1544" s="150" t="e">
        <f t="shared" si="266"/>
        <v>#VALUE!</v>
      </c>
      <c r="S1544">
        <v>14.32</v>
      </c>
      <c r="T1544" s="150" t="e">
        <f t="shared" si="267"/>
        <v>#VALUE!</v>
      </c>
      <c r="U1544">
        <v>14.32</v>
      </c>
      <c r="V1544" s="150" t="e">
        <f t="shared" si="268"/>
        <v>#VALUE!</v>
      </c>
      <c r="W1544">
        <v>14.32</v>
      </c>
      <c r="X1544" s="153" t="e">
        <f t="shared" si="269"/>
        <v>#VALUE!</v>
      </c>
      <c r="Y1544">
        <v>14.32</v>
      </c>
      <c r="Z1544" s="150" t="e">
        <f t="shared" si="270"/>
        <v>#VALUE!</v>
      </c>
      <c r="AA1544">
        <v>14.32</v>
      </c>
      <c r="AB1544" s="150" t="e">
        <f t="shared" si="271"/>
        <v>#VALUE!</v>
      </c>
      <c r="AC1544">
        <v>14.32</v>
      </c>
      <c r="AD1544" s="150" t="e">
        <f t="shared" si="272"/>
        <v>#VALUE!</v>
      </c>
      <c r="AE1544">
        <v>14.32</v>
      </c>
    </row>
    <row r="1545" spans="12:31" ht="15" x14ac:dyDescent="0.2">
      <c r="L1545" s="150" t="e">
        <f t="shared" si="263"/>
        <v>#VALUE!</v>
      </c>
      <c r="M1545">
        <v>14.33</v>
      </c>
      <c r="N1545" s="150" t="e">
        <f t="shared" si="264"/>
        <v>#VALUE!</v>
      </c>
      <c r="O1545">
        <v>14.33</v>
      </c>
      <c r="P1545" s="150" t="e">
        <f t="shared" si="265"/>
        <v>#VALUE!</v>
      </c>
      <c r="Q1545">
        <v>14.33</v>
      </c>
      <c r="R1545" s="150" t="e">
        <f t="shared" si="266"/>
        <v>#VALUE!</v>
      </c>
      <c r="S1545">
        <v>14.33</v>
      </c>
      <c r="T1545" s="150" t="e">
        <f t="shared" si="267"/>
        <v>#VALUE!</v>
      </c>
      <c r="U1545">
        <v>14.33</v>
      </c>
      <c r="V1545" s="150" t="e">
        <f t="shared" si="268"/>
        <v>#VALUE!</v>
      </c>
      <c r="W1545">
        <v>14.33</v>
      </c>
      <c r="X1545" s="153" t="e">
        <f t="shared" si="269"/>
        <v>#VALUE!</v>
      </c>
      <c r="Y1545">
        <v>14.33</v>
      </c>
      <c r="Z1545" s="150" t="e">
        <f t="shared" si="270"/>
        <v>#VALUE!</v>
      </c>
      <c r="AA1545">
        <v>14.33</v>
      </c>
      <c r="AB1545" s="150" t="e">
        <f t="shared" si="271"/>
        <v>#VALUE!</v>
      </c>
      <c r="AC1545">
        <v>14.33</v>
      </c>
      <c r="AD1545" s="150" t="e">
        <f t="shared" si="272"/>
        <v>#VALUE!</v>
      </c>
      <c r="AE1545">
        <v>14.33</v>
      </c>
    </row>
    <row r="1546" spans="12:31" ht="15" x14ac:dyDescent="0.2">
      <c r="L1546" s="150" t="e">
        <f t="shared" si="263"/>
        <v>#VALUE!</v>
      </c>
      <c r="M1546">
        <v>14.34</v>
      </c>
      <c r="N1546" s="150" t="e">
        <f t="shared" si="264"/>
        <v>#VALUE!</v>
      </c>
      <c r="O1546">
        <v>14.34</v>
      </c>
      <c r="P1546" s="150" t="e">
        <f t="shared" si="265"/>
        <v>#VALUE!</v>
      </c>
      <c r="Q1546">
        <v>14.34</v>
      </c>
      <c r="R1546" s="150" t="e">
        <f t="shared" si="266"/>
        <v>#VALUE!</v>
      </c>
      <c r="S1546">
        <v>14.34</v>
      </c>
      <c r="T1546" s="150" t="e">
        <f t="shared" si="267"/>
        <v>#VALUE!</v>
      </c>
      <c r="U1546">
        <v>14.34</v>
      </c>
      <c r="V1546" s="150" t="e">
        <f t="shared" si="268"/>
        <v>#VALUE!</v>
      </c>
      <c r="W1546">
        <v>14.34</v>
      </c>
      <c r="X1546" s="153" t="e">
        <f t="shared" si="269"/>
        <v>#VALUE!</v>
      </c>
      <c r="Y1546">
        <v>14.34</v>
      </c>
      <c r="Z1546" s="150" t="e">
        <f t="shared" si="270"/>
        <v>#VALUE!</v>
      </c>
      <c r="AA1546">
        <v>14.34</v>
      </c>
      <c r="AB1546" s="150" t="e">
        <f t="shared" si="271"/>
        <v>#VALUE!</v>
      </c>
      <c r="AC1546">
        <v>14.34</v>
      </c>
      <c r="AD1546" s="150" t="e">
        <f t="shared" si="272"/>
        <v>#VALUE!</v>
      </c>
      <c r="AE1546">
        <v>14.34</v>
      </c>
    </row>
    <row r="1547" spans="12:31" ht="15" x14ac:dyDescent="0.2">
      <c r="L1547" s="150" t="e">
        <f t="shared" si="263"/>
        <v>#VALUE!</v>
      </c>
      <c r="M1547">
        <v>14.35</v>
      </c>
      <c r="N1547" s="150" t="e">
        <f t="shared" si="264"/>
        <v>#VALUE!</v>
      </c>
      <c r="O1547">
        <v>14.35</v>
      </c>
      <c r="P1547" s="150" t="e">
        <f t="shared" si="265"/>
        <v>#VALUE!</v>
      </c>
      <c r="Q1547">
        <v>14.35</v>
      </c>
      <c r="R1547" s="150" t="e">
        <f t="shared" si="266"/>
        <v>#VALUE!</v>
      </c>
      <c r="S1547">
        <v>14.35</v>
      </c>
      <c r="T1547" s="150" t="e">
        <f t="shared" si="267"/>
        <v>#VALUE!</v>
      </c>
      <c r="U1547">
        <v>14.35</v>
      </c>
      <c r="V1547" s="150" t="e">
        <f t="shared" si="268"/>
        <v>#VALUE!</v>
      </c>
      <c r="W1547">
        <v>14.35</v>
      </c>
      <c r="X1547" s="153" t="e">
        <f t="shared" si="269"/>
        <v>#VALUE!</v>
      </c>
      <c r="Y1547">
        <v>14.35</v>
      </c>
      <c r="Z1547" s="150" t="e">
        <f t="shared" si="270"/>
        <v>#VALUE!</v>
      </c>
      <c r="AA1547">
        <v>14.35</v>
      </c>
      <c r="AB1547" s="150" t="e">
        <f t="shared" si="271"/>
        <v>#VALUE!</v>
      </c>
      <c r="AC1547">
        <v>14.35</v>
      </c>
      <c r="AD1547" s="150" t="e">
        <f t="shared" si="272"/>
        <v>#VALUE!</v>
      </c>
      <c r="AE1547">
        <v>14.35</v>
      </c>
    </row>
    <row r="1548" spans="12:31" ht="15" x14ac:dyDescent="0.2">
      <c r="L1548" s="150" t="e">
        <f t="shared" si="263"/>
        <v>#VALUE!</v>
      </c>
      <c r="M1548">
        <v>14.36</v>
      </c>
      <c r="N1548" s="150" t="e">
        <f t="shared" si="264"/>
        <v>#VALUE!</v>
      </c>
      <c r="O1548">
        <v>14.36</v>
      </c>
      <c r="P1548" s="150" t="e">
        <f t="shared" si="265"/>
        <v>#VALUE!</v>
      </c>
      <c r="Q1548">
        <v>14.36</v>
      </c>
      <c r="R1548" s="150" t="e">
        <f t="shared" si="266"/>
        <v>#VALUE!</v>
      </c>
      <c r="S1548">
        <v>14.36</v>
      </c>
      <c r="T1548" s="150" t="e">
        <f t="shared" si="267"/>
        <v>#VALUE!</v>
      </c>
      <c r="U1548">
        <v>14.36</v>
      </c>
      <c r="V1548" s="150" t="e">
        <f t="shared" si="268"/>
        <v>#VALUE!</v>
      </c>
      <c r="W1548">
        <v>14.36</v>
      </c>
      <c r="X1548" s="153" t="e">
        <f t="shared" si="269"/>
        <v>#VALUE!</v>
      </c>
      <c r="Y1548">
        <v>14.36</v>
      </c>
      <c r="Z1548" s="150" t="e">
        <f t="shared" si="270"/>
        <v>#VALUE!</v>
      </c>
      <c r="AA1548">
        <v>14.36</v>
      </c>
      <c r="AB1548" s="150" t="e">
        <f t="shared" si="271"/>
        <v>#VALUE!</v>
      </c>
      <c r="AC1548">
        <v>14.36</v>
      </c>
      <c r="AD1548" s="150" t="e">
        <f t="shared" si="272"/>
        <v>#VALUE!</v>
      </c>
      <c r="AE1548">
        <v>14.36</v>
      </c>
    </row>
    <row r="1549" spans="12:31" ht="15" x14ac:dyDescent="0.2">
      <c r="L1549" s="150" t="e">
        <f t="shared" si="263"/>
        <v>#VALUE!</v>
      </c>
      <c r="M1549">
        <v>14.37</v>
      </c>
      <c r="N1549" s="150" t="e">
        <f t="shared" si="264"/>
        <v>#VALUE!</v>
      </c>
      <c r="O1549">
        <v>14.37</v>
      </c>
      <c r="P1549" s="150" t="e">
        <f t="shared" si="265"/>
        <v>#VALUE!</v>
      </c>
      <c r="Q1549">
        <v>14.37</v>
      </c>
      <c r="R1549" s="150" t="e">
        <f t="shared" si="266"/>
        <v>#VALUE!</v>
      </c>
      <c r="S1549">
        <v>14.37</v>
      </c>
      <c r="T1549" s="150" t="e">
        <f t="shared" si="267"/>
        <v>#VALUE!</v>
      </c>
      <c r="U1549">
        <v>14.37</v>
      </c>
      <c r="V1549" s="150" t="e">
        <f t="shared" si="268"/>
        <v>#VALUE!</v>
      </c>
      <c r="W1549">
        <v>14.37</v>
      </c>
      <c r="X1549" s="153" t="e">
        <f t="shared" si="269"/>
        <v>#VALUE!</v>
      </c>
      <c r="Y1549">
        <v>14.37</v>
      </c>
      <c r="Z1549" s="150" t="e">
        <f t="shared" si="270"/>
        <v>#VALUE!</v>
      </c>
      <c r="AA1549">
        <v>14.37</v>
      </c>
      <c r="AB1549" s="150" t="e">
        <f t="shared" si="271"/>
        <v>#VALUE!</v>
      </c>
      <c r="AC1549">
        <v>14.37</v>
      </c>
      <c r="AD1549" s="150" t="e">
        <f t="shared" si="272"/>
        <v>#VALUE!</v>
      </c>
      <c r="AE1549">
        <v>14.37</v>
      </c>
    </row>
    <row r="1550" spans="12:31" ht="15" x14ac:dyDescent="0.2">
      <c r="L1550" s="150" t="e">
        <f t="shared" si="263"/>
        <v>#VALUE!</v>
      </c>
      <c r="M1550">
        <v>14.38</v>
      </c>
      <c r="N1550" s="150" t="e">
        <f t="shared" si="264"/>
        <v>#VALUE!</v>
      </c>
      <c r="O1550">
        <v>14.38</v>
      </c>
      <c r="P1550" s="150" t="e">
        <f t="shared" si="265"/>
        <v>#VALUE!</v>
      </c>
      <c r="Q1550">
        <v>14.38</v>
      </c>
      <c r="R1550" s="150" t="e">
        <f t="shared" si="266"/>
        <v>#VALUE!</v>
      </c>
      <c r="S1550">
        <v>14.38</v>
      </c>
      <c r="T1550" s="150" t="e">
        <f t="shared" si="267"/>
        <v>#VALUE!</v>
      </c>
      <c r="U1550">
        <v>14.38</v>
      </c>
      <c r="V1550" s="150" t="e">
        <f t="shared" si="268"/>
        <v>#VALUE!</v>
      </c>
      <c r="W1550">
        <v>14.38</v>
      </c>
      <c r="X1550" s="153" t="e">
        <f t="shared" si="269"/>
        <v>#VALUE!</v>
      </c>
      <c r="Y1550">
        <v>14.38</v>
      </c>
      <c r="Z1550" s="150" t="e">
        <f t="shared" si="270"/>
        <v>#VALUE!</v>
      </c>
      <c r="AA1550">
        <v>14.38</v>
      </c>
      <c r="AB1550" s="150" t="e">
        <f t="shared" si="271"/>
        <v>#VALUE!</v>
      </c>
      <c r="AC1550">
        <v>14.38</v>
      </c>
      <c r="AD1550" s="150" t="e">
        <f t="shared" si="272"/>
        <v>#VALUE!</v>
      </c>
      <c r="AE1550">
        <v>14.38</v>
      </c>
    </row>
    <row r="1551" spans="12:31" ht="15" x14ac:dyDescent="0.2">
      <c r="L1551" s="150" t="e">
        <f t="shared" si="263"/>
        <v>#VALUE!</v>
      </c>
      <c r="M1551">
        <v>14.39</v>
      </c>
      <c r="N1551" s="150" t="e">
        <f t="shared" si="264"/>
        <v>#VALUE!</v>
      </c>
      <c r="O1551">
        <v>14.39</v>
      </c>
      <c r="P1551" s="150" t="e">
        <f t="shared" si="265"/>
        <v>#VALUE!</v>
      </c>
      <c r="Q1551">
        <v>14.39</v>
      </c>
      <c r="R1551" s="150" t="e">
        <f t="shared" si="266"/>
        <v>#VALUE!</v>
      </c>
      <c r="S1551">
        <v>14.39</v>
      </c>
      <c r="T1551" s="150" t="e">
        <f t="shared" si="267"/>
        <v>#VALUE!</v>
      </c>
      <c r="U1551">
        <v>14.39</v>
      </c>
      <c r="V1551" s="150" t="e">
        <f t="shared" si="268"/>
        <v>#VALUE!</v>
      </c>
      <c r="W1551">
        <v>14.39</v>
      </c>
      <c r="X1551" s="153" t="e">
        <f t="shared" si="269"/>
        <v>#VALUE!</v>
      </c>
      <c r="Y1551">
        <v>14.39</v>
      </c>
      <c r="Z1551" s="150" t="e">
        <f t="shared" si="270"/>
        <v>#VALUE!</v>
      </c>
      <c r="AA1551">
        <v>14.39</v>
      </c>
      <c r="AB1551" s="150" t="e">
        <f t="shared" si="271"/>
        <v>#VALUE!</v>
      </c>
      <c r="AC1551">
        <v>14.39</v>
      </c>
      <c r="AD1551" s="150" t="e">
        <f t="shared" si="272"/>
        <v>#VALUE!</v>
      </c>
      <c r="AE1551">
        <v>14.39</v>
      </c>
    </row>
    <row r="1552" spans="12:31" ht="15" x14ac:dyDescent="0.2">
      <c r="L1552" s="150" t="e">
        <f t="shared" si="263"/>
        <v>#VALUE!</v>
      </c>
      <c r="M1552">
        <v>14.4</v>
      </c>
      <c r="N1552" s="150" t="e">
        <f t="shared" si="264"/>
        <v>#VALUE!</v>
      </c>
      <c r="O1552">
        <v>14.4</v>
      </c>
      <c r="P1552" s="150" t="e">
        <f t="shared" si="265"/>
        <v>#VALUE!</v>
      </c>
      <c r="Q1552">
        <v>14.4</v>
      </c>
      <c r="R1552" s="150" t="e">
        <f t="shared" si="266"/>
        <v>#VALUE!</v>
      </c>
      <c r="S1552">
        <v>14.4</v>
      </c>
      <c r="T1552" s="150" t="e">
        <f t="shared" si="267"/>
        <v>#VALUE!</v>
      </c>
      <c r="U1552">
        <v>14.4</v>
      </c>
      <c r="V1552" s="150" t="e">
        <f t="shared" si="268"/>
        <v>#VALUE!</v>
      </c>
      <c r="W1552">
        <v>14.4</v>
      </c>
      <c r="X1552" s="153" t="e">
        <f t="shared" si="269"/>
        <v>#VALUE!</v>
      </c>
      <c r="Y1552">
        <v>14.4</v>
      </c>
      <c r="Z1552" s="150" t="e">
        <f t="shared" si="270"/>
        <v>#VALUE!</v>
      </c>
      <c r="AA1552">
        <v>14.4</v>
      </c>
      <c r="AB1552" s="150" t="e">
        <f t="shared" si="271"/>
        <v>#VALUE!</v>
      </c>
      <c r="AC1552">
        <v>14.4</v>
      </c>
      <c r="AD1552" s="150" t="e">
        <f t="shared" si="272"/>
        <v>#VALUE!</v>
      </c>
      <c r="AE1552">
        <v>14.4</v>
      </c>
    </row>
    <row r="1553" spans="12:31" ht="15" x14ac:dyDescent="0.2">
      <c r="L1553" s="150" t="e">
        <f t="shared" si="263"/>
        <v>#VALUE!</v>
      </c>
      <c r="M1553">
        <v>14.41</v>
      </c>
      <c r="N1553" s="150" t="e">
        <f t="shared" si="264"/>
        <v>#VALUE!</v>
      </c>
      <c r="O1553">
        <v>14.41</v>
      </c>
      <c r="P1553" s="150" t="e">
        <f t="shared" si="265"/>
        <v>#VALUE!</v>
      </c>
      <c r="Q1553">
        <v>14.41</v>
      </c>
      <c r="R1553" s="150" t="e">
        <f t="shared" si="266"/>
        <v>#VALUE!</v>
      </c>
      <c r="S1553">
        <v>14.41</v>
      </c>
      <c r="T1553" s="150" t="e">
        <f t="shared" si="267"/>
        <v>#VALUE!</v>
      </c>
      <c r="U1553">
        <v>14.41</v>
      </c>
      <c r="V1553" s="150" t="e">
        <f t="shared" si="268"/>
        <v>#VALUE!</v>
      </c>
      <c r="W1553">
        <v>14.41</v>
      </c>
      <c r="X1553" s="153" t="e">
        <f t="shared" si="269"/>
        <v>#VALUE!</v>
      </c>
      <c r="Y1553">
        <v>14.41</v>
      </c>
      <c r="Z1553" s="150" t="e">
        <f t="shared" si="270"/>
        <v>#VALUE!</v>
      </c>
      <c r="AA1553">
        <v>14.41</v>
      </c>
      <c r="AB1553" s="150" t="e">
        <f t="shared" si="271"/>
        <v>#VALUE!</v>
      </c>
      <c r="AC1553">
        <v>14.41</v>
      </c>
      <c r="AD1553" s="150" t="e">
        <f t="shared" si="272"/>
        <v>#VALUE!</v>
      </c>
      <c r="AE1553">
        <v>14.41</v>
      </c>
    </row>
    <row r="1554" spans="12:31" ht="15" x14ac:dyDescent="0.2">
      <c r="L1554" s="150" t="e">
        <f t="shared" si="263"/>
        <v>#VALUE!</v>
      </c>
      <c r="M1554">
        <v>14.42</v>
      </c>
      <c r="N1554" s="150" t="e">
        <f t="shared" si="264"/>
        <v>#VALUE!</v>
      </c>
      <c r="O1554">
        <v>14.42</v>
      </c>
      <c r="P1554" s="150" t="e">
        <f t="shared" si="265"/>
        <v>#VALUE!</v>
      </c>
      <c r="Q1554">
        <v>14.42</v>
      </c>
      <c r="R1554" s="150" t="e">
        <f t="shared" si="266"/>
        <v>#VALUE!</v>
      </c>
      <c r="S1554">
        <v>14.42</v>
      </c>
      <c r="T1554" s="150" t="e">
        <f t="shared" si="267"/>
        <v>#VALUE!</v>
      </c>
      <c r="U1554">
        <v>14.42</v>
      </c>
      <c r="V1554" s="150" t="e">
        <f t="shared" si="268"/>
        <v>#VALUE!</v>
      </c>
      <c r="W1554">
        <v>14.42</v>
      </c>
      <c r="X1554" s="153" t="e">
        <f t="shared" si="269"/>
        <v>#VALUE!</v>
      </c>
      <c r="Y1554">
        <v>14.42</v>
      </c>
      <c r="Z1554" s="150" t="e">
        <f t="shared" si="270"/>
        <v>#VALUE!</v>
      </c>
      <c r="AA1554">
        <v>14.42</v>
      </c>
      <c r="AB1554" s="150" t="e">
        <f t="shared" si="271"/>
        <v>#VALUE!</v>
      </c>
      <c r="AC1554">
        <v>14.42</v>
      </c>
      <c r="AD1554" s="150" t="e">
        <f t="shared" si="272"/>
        <v>#VALUE!</v>
      </c>
      <c r="AE1554">
        <v>14.42</v>
      </c>
    </row>
    <row r="1555" spans="12:31" ht="15" x14ac:dyDescent="0.2">
      <c r="L1555" s="150" t="e">
        <f t="shared" si="263"/>
        <v>#VALUE!</v>
      </c>
      <c r="M1555">
        <v>14.43</v>
      </c>
      <c r="N1555" s="150" t="e">
        <f t="shared" si="264"/>
        <v>#VALUE!</v>
      </c>
      <c r="O1555">
        <v>14.43</v>
      </c>
      <c r="P1555" s="150" t="e">
        <f t="shared" si="265"/>
        <v>#VALUE!</v>
      </c>
      <c r="Q1555">
        <v>14.43</v>
      </c>
      <c r="R1555" s="150" t="e">
        <f t="shared" si="266"/>
        <v>#VALUE!</v>
      </c>
      <c r="S1555">
        <v>14.43</v>
      </c>
      <c r="T1555" s="150" t="e">
        <f t="shared" si="267"/>
        <v>#VALUE!</v>
      </c>
      <c r="U1555">
        <v>14.43</v>
      </c>
      <c r="V1555" s="150" t="e">
        <f t="shared" si="268"/>
        <v>#VALUE!</v>
      </c>
      <c r="W1555">
        <v>14.43</v>
      </c>
      <c r="X1555" s="153" t="e">
        <f t="shared" si="269"/>
        <v>#VALUE!</v>
      </c>
      <c r="Y1555">
        <v>14.43</v>
      </c>
      <c r="Z1555" s="150" t="e">
        <f t="shared" si="270"/>
        <v>#VALUE!</v>
      </c>
      <c r="AA1555">
        <v>14.43</v>
      </c>
      <c r="AB1555" s="150" t="e">
        <f t="shared" si="271"/>
        <v>#VALUE!</v>
      </c>
      <c r="AC1555">
        <v>14.43</v>
      </c>
      <c r="AD1555" s="150" t="e">
        <f t="shared" si="272"/>
        <v>#VALUE!</v>
      </c>
      <c r="AE1555">
        <v>14.43</v>
      </c>
    </row>
    <row r="1556" spans="12:31" ht="15" x14ac:dyDescent="0.2">
      <c r="L1556" s="150" t="e">
        <f t="shared" si="263"/>
        <v>#VALUE!</v>
      </c>
      <c r="M1556">
        <v>14.44</v>
      </c>
      <c r="N1556" s="150" t="e">
        <f t="shared" si="264"/>
        <v>#VALUE!</v>
      </c>
      <c r="O1556">
        <v>14.44</v>
      </c>
      <c r="P1556" s="150" t="e">
        <f t="shared" si="265"/>
        <v>#VALUE!</v>
      </c>
      <c r="Q1556">
        <v>14.44</v>
      </c>
      <c r="R1556" s="150" t="e">
        <f t="shared" si="266"/>
        <v>#VALUE!</v>
      </c>
      <c r="S1556">
        <v>14.44</v>
      </c>
      <c r="T1556" s="150" t="e">
        <f t="shared" si="267"/>
        <v>#VALUE!</v>
      </c>
      <c r="U1556">
        <v>14.44</v>
      </c>
      <c r="V1556" s="150" t="e">
        <f t="shared" si="268"/>
        <v>#VALUE!</v>
      </c>
      <c r="W1556">
        <v>14.44</v>
      </c>
      <c r="X1556" s="153" t="e">
        <f t="shared" si="269"/>
        <v>#VALUE!</v>
      </c>
      <c r="Y1556">
        <v>14.44</v>
      </c>
      <c r="Z1556" s="150" t="e">
        <f t="shared" si="270"/>
        <v>#VALUE!</v>
      </c>
      <c r="AA1556">
        <v>14.44</v>
      </c>
      <c r="AB1556" s="150" t="e">
        <f t="shared" si="271"/>
        <v>#VALUE!</v>
      </c>
      <c r="AC1556">
        <v>14.44</v>
      </c>
      <c r="AD1556" s="150" t="e">
        <f t="shared" si="272"/>
        <v>#VALUE!</v>
      </c>
      <c r="AE1556">
        <v>14.44</v>
      </c>
    </row>
    <row r="1557" spans="12:31" ht="15" x14ac:dyDescent="0.2">
      <c r="L1557" s="150" t="e">
        <f t="shared" si="263"/>
        <v>#VALUE!</v>
      </c>
      <c r="M1557">
        <v>14.45</v>
      </c>
      <c r="N1557" s="150" t="e">
        <f t="shared" si="264"/>
        <v>#VALUE!</v>
      </c>
      <c r="O1557">
        <v>14.45</v>
      </c>
      <c r="P1557" s="150" t="e">
        <f t="shared" si="265"/>
        <v>#VALUE!</v>
      </c>
      <c r="Q1557">
        <v>14.45</v>
      </c>
      <c r="R1557" s="150" t="e">
        <f t="shared" si="266"/>
        <v>#VALUE!</v>
      </c>
      <c r="S1557">
        <v>14.45</v>
      </c>
      <c r="T1557" s="150" t="e">
        <f t="shared" si="267"/>
        <v>#VALUE!</v>
      </c>
      <c r="U1557">
        <v>14.45</v>
      </c>
      <c r="V1557" s="150" t="e">
        <f t="shared" si="268"/>
        <v>#VALUE!</v>
      </c>
      <c r="W1557">
        <v>14.45</v>
      </c>
      <c r="X1557" s="153" t="e">
        <f t="shared" si="269"/>
        <v>#VALUE!</v>
      </c>
      <c r="Y1557">
        <v>14.45</v>
      </c>
      <c r="Z1557" s="150" t="e">
        <f t="shared" si="270"/>
        <v>#VALUE!</v>
      </c>
      <c r="AA1557">
        <v>14.45</v>
      </c>
      <c r="AB1557" s="150" t="e">
        <f t="shared" si="271"/>
        <v>#VALUE!</v>
      </c>
      <c r="AC1557">
        <v>14.45</v>
      </c>
      <c r="AD1557" s="150" t="e">
        <f t="shared" si="272"/>
        <v>#VALUE!</v>
      </c>
      <c r="AE1557">
        <v>14.45</v>
      </c>
    </row>
    <row r="1558" spans="12:31" ht="15" x14ac:dyDescent="0.2">
      <c r="L1558" s="150" t="e">
        <f t="shared" si="263"/>
        <v>#VALUE!</v>
      </c>
      <c r="M1558">
        <v>14.46</v>
      </c>
      <c r="N1558" s="150" t="e">
        <f t="shared" si="264"/>
        <v>#VALUE!</v>
      </c>
      <c r="O1558">
        <v>14.46</v>
      </c>
      <c r="P1558" s="150" t="e">
        <f t="shared" si="265"/>
        <v>#VALUE!</v>
      </c>
      <c r="Q1558">
        <v>14.46</v>
      </c>
      <c r="R1558" s="150" t="e">
        <f t="shared" si="266"/>
        <v>#VALUE!</v>
      </c>
      <c r="S1558">
        <v>14.46</v>
      </c>
      <c r="T1558" s="150" t="e">
        <f t="shared" si="267"/>
        <v>#VALUE!</v>
      </c>
      <c r="U1558">
        <v>14.46</v>
      </c>
      <c r="V1558" s="150" t="e">
        <f t="shared" si="268"/>
        <v>#VALUE!</v>
      </c>
      <c r="W1558">
        <v>14.46</v>
      </c>
      <c r="X1558" s="153" t="e">
        <f t="shared" si="269"/>
        <v>#VALUE!</v>
      </c>
      <c r="Y1558">
        <v>14.46</v>
      </c>
      <c r="Z1558" s="150" t="e">
        <f t="shared" si="270"/>
        <v>#VALUE!</v>
      </c>
      <c r="AA1558">
        <v>14.46</v>
      </c>
      <c r="AB1558" s="150" t="e">
        <f t="shared" si="271"/>
        <v>#VALUE!</v>
      </c>
      <c r="AC1558">
        <v>14.46</v>
      </c>
      <c r="AD1558" s="150" t="e">
        <f t="shared" si="272"/>
        <v>#VALUE!</v>
      </c>
      <c r="AE1558">
        <v>14.46</v>
      </c>
    </row>
    <row r="1559" spans="12:31" ht="15" x14ac:dyDescent="0.2">
      <c r="L1559" s="150" t="e">
        <f t="shared" si="263"/>
        <v>#VALUE!</v>
      </c>
      <c r="M1559">
        <v>14.47</v>
      </c>
      <c r="N1559" s="150" t="e">
        <f t="shared" si="264"/>
        <v>#VALUE!</v>
      </c>
      <c r="O1559">
        <v>14.47</v>
      </c>
      <c r="P1559" s="150" t="e">
        <f t="shared" si="265"/>
        <v>#VALUE!</v>
      </c>
      <c r="Q1559">
        <v>14.47</v>
      </c>
      <c r="R1559" s="150" t="e">
        <f t="shared" si="266"/>
        <v>#VALUE!</v>
      </c>
      <c r="S1559">
        <v>14.47</v>
      </c>
      <c r="T1559" s="150" t="e">
        <f t="shared" si="267"/>
        <v>#VALUE!</v>
      </c>
      <c r="U1559">
        <v>14.47</v>
      </c>
      <c r="V1559" s="150" t="e">
        <f t="shared" si="268"/>
        <v>#VALUE!</v>
      </c>
      <c r="W1559">
        <v>14.47</v>
      </c>
      <c r="X1559" s="153" t="e">
        <f t="shared" si="269"/>
        <v>#VALUE!</v>
      </c>
      <c r="Y1559">
        <v>14.47</v>
      </c>
      <c r="Z1559" s="150" t="e">
        <f t="shared" si="270"/>
        <v>#VALUE!</v>
      </c>
      <c r="AA1559">
        <v>14.47</v>
      </c>
      <c r="AB1559" s="150" t="e">
        <f t="shared" si="271"/>
        <v>#VALUE!</v>
      </c>
      <c r="AC1559">
        <v>14.47</v>
      </c>
      <c r="AD1559" s="150" t="e">
        <f t="shared" si="272"/>
        <v>#VALUE!</v>
      </c>
      <c r="AE1559">
        <v>14.47</v>
      </c>
    </row>
    <row r="1560" spans="12:31" ht="15" x14ac:dyDescent="0.2">
      <c r="L1560" s="150" t="e">
        <f t="shared" si="263"/>
        <v>#VALUE!</v>
      </c>
      <c r="M1560">
        <v>14.48</v>
      </c>
      <c r="N1560" s="150" t="e">
        <f t="shared" si="264"/>
        <v>#VALUE!</v>
      </c>
      <c r="O1560">
        <v>14.48</v>
      </c>
      <c r="P1560" s="150" t="e">
        <f t="shared" si="265"/>
        <v>#VALUE!</v>
      </c>
      <c r="Q1560">
        <v>14.48</v>
      </c>
      <c r="R1560" s="150" t="e">
        <f t="shared" si="266"/>
        <v>#VALUE!</v>
      </c>
      <c r="S1560">
        <v>14.48</v>
      </c>
      <c r="T1560" s="150" t="e">
        <f t="shared" si="267"/>
        <v>#VALUE!</v>
      </c>
      <c r="U1560">
        <v>14.48</v>
      </c>
      <c r="V1560" s="150" t="e">
        <f t="shared" si="268"/>
        <v>#VALUE!</v>
      </c>
      <c r="W1560">
        <v>14.48</v>
      </c>
      <c r="X1560" s="153" t="e">
        <f t="shared" si="269"/>
        <v>#VALUE!</v>
      </c>
      <c r="Y1560">
        <v>14.48</v>
      </c>
      <c r="Z1560" s="150" t="e">
        <f t="shared" si="270"/>
        <v>#VALUE!</v>
      </c>
      <c r="AA1560">
        <v>14.48</v>
      </c>
      <c r="AB1560" s="150" t="e">
        <f t="shared" si="271"/>
        <v>#VALUE!</v>
      </c>
      <c r="AC1560">
        <v>14.48</v>
      </c>
      <c r="AD1560" s="150" t="e">
        <f t="shared" si="272"/>
        <v>#VALUE!</v>
      </c>
      <c r="AE1560">
        <v>14.48</v>
      </c>
    </row>
    <row r="1561" spans="12:31" ht="15" x14ac:dyDescent="0.2">
      <c r="L1561" s="150" t="e">
        <f t="shared" si="263"/>
        <v>#VALUE!</v>
      </c>
      <c r="M1561">
        <v>14.49</v>
      </c>
      <c r="N1561" s="150" t="e">
        <f t="shared" si="264"/>
        <v>#VALUE!</v>
      </c>
      <c r="O1561">
        <v>14.49</v>
      </c>
      <c r="P1561" s="150" t="e">
        <f t="shared" si="265"/>
        <v>#VALUE!</v>
      </c>
      <c r="Q1561">
        <v>14.49</v>
      </c>
      <c r="R1561" s="150" t="e">
        <f t="shared" si="266"/>
        <v>#VALUE!</v>
      </c>
      <c r="S1561">
        <v>14.49</v>
      </c>
      <c r="T1561" s="150" t="e">
        <f t="shared" si="267"/>
        <v>#VALUE!</v>
      </c>
      <c r="U1561">
        <v>14.49</v>
      </c>
      <c r="V1561" s="150" t="e">
        <f t="shared" si="268"/>
        <v>#VALUE!</v>
      </c>
      <c r="W1561">
        <v>14.49</v>
      </c>
      <c r="X1561" s="153" t="e">
        <f t="shared" si="269"/>
        <v>#VALUE!</v>
      </c>
      <c r="Y1561">
        <v>14.49</v>
      </c>
      <c r="Z1561" s="150" t="e">
        <f t="shared" si="270"/>
        <v>#VALUE!</v>
      </c>
      <c r="AA1561">
        <v>14.49</v>
      </c>
      <c r="AB1561" s="150" t="e">
        <f t="shared" si="271"/>
        <v>#VALUE!</v>
      </c>
      <c r="AC1561">
        <v>14.49</v>
      </c>
      <c r="AD1561" s="150" t="e">
        <f t="shared" si="272"/>
        <v>#VALUE!</v>
      </c>
      <c r="AE1561">
        <v>14.49</v>
      </c>
    </row>
    <row r="1562" spans="12:31" ht="15" x14ac:dyDescent="0.2">
      <c r="L1562" s="150" t="e">
        <f t="shared" si="263"/>
        <v>#VALUE!</v>
      </c>
      <c r="M1562">
        <v>14.5</v>
      </c>
      <c r="N1562" s="150" t="e">
        <f t="shared" si="264"/>
        <v>#VALUE!</v>
      </c>
      <c r="O1562">
        <v>14.5</v>
      </c>
      <c r="P1562" s="150" t="e">
        <f t="shared" si="265"/>
        <v>#VALUE!</v>
      </c>
      <c r="Q1562">
        <v>14.5</v>
      </c>
      <c r="R1562" s="150" t="e">
        <f t="shared" si="266"/>
        <v>#VALUE!</v>
      </c>
      <c r="S1562">
        <v>14.5</v>
      </c>
      <c r="T1562" s="150" t="e">
        <f t="shared" si="267"/>
        <v>#VALUE!</v>
      </c>
      <c r="U1562">
        <v>14.5</v>
      </c>
      <c r="V1562" s="150" t="e">
        <f t="shared" si="268"/>
        <v>#VALUE!</v>
      </c>
      <c r="W1562">
        <v>14.5</v>
      </c>
      <c r="X1562" s="153" t="e">
        <f t="shared" si="269"/>
        <v>#VALUE!</v>
      </c>
      <c r="Y1562">
        <v>14.5</v>
      </c>
      <c r="Z1562" s="150" t="e">
        <f t="shared" si="270"/>
        <v>#VALUE!</v>
      </c>
      <c r="AA1562">
        <v>14.5</v>
      </c>
      <c r="AB1562" s="150" t="e">
        <f t="shared" si="271"/>
        <v>#VALUE!</v>
      </c>
      <c r="AC1562">
        <v>14.5</v>
      </c>
      <c r="AD1562" s="150" t="e">
        <f t="shared" si="272"/>
        <v>#VALUE!</v>
      </c>
      <c r="AE1562">
        <v>14.5</v>
      </c>
    </row>
    <row r="1563" spans="12:31" ht="15" x14ac:dyDescent="0.2">
      <c r="L1563" s="150" t="e">
        <f t="shared" si="263"/>
        <v>#VALUE!</v>
      </c>
      <c r="M1563">
        <v>14.51</v>
      </c>
      <c r="N1563" s="150" t="e">
        <f t="shared" si="264"/>
        <v>#VALUE!</v>
      </c>
      <c r="O1563">
        <v>14.51</v>
      </c>
      <c r="P1563" s="150" t="e">
        <f t="shared" si="265"/>
        <v>#VALUE!</v>
      </c>
      <c r="Q1563">
        <v>14.51</v>
      </c>
      <c r="R1563" s="150" t="e">
        <f t="shared" si="266"/>
        <v>#VALUE!</v>
      </c>
      <c r="S1563">
        <v>14.51</v>
      </c>
      <c r="T1563" s="150" t="e">
        <f t="shared" si="267"/>
        <v>#VALUE!</v>
      </c>
      <c r="U1563">
        <v>14.51</v>
      </c>
      <c r="V1563" s="150" t="e">
        <f t="shared" si="268"/>
        <v>#VALUE!</v>
      </c>
      <c r="W1563">
        <v>14.51</v>
      </c>
      <c r="X1563" s="153" t="e">
        <f t="shared" si="269"/>
        <v>#VALUE!</v>
      </c>
      <c r="Y1563">
        <v>14.51</v>
      </c>
      <c r="Z1563" s="150" t="e">
        <f t="shared" si="270"/>
        <v>#VALUE!</v>
      </c>
      <c r="AA1563">
        <v>14.51</v>
      </c>
      <c r="AB1563" s="150" t="e">
        <f t="shared" si="271"/>
        <v>#VALUE!</v>
      </c>
      <c r="AC1563">
        <v>14.51</v>
      </c>
      <c r="AD1563" s="150" t="e">
        <f t="shared" si="272"/>
        <v>#VALUE!</v>
      </c>
      <c r="AE1563">
        <v>14.51</v>
      </c>
    </row>
    <row r="1564" spans="12:31" ht="15" x14ac:dyDescent="0.2">
      <c r="L1564" s="150" t="e">
        <f t="shared" si="263"/>
        <v>#VALUE!</v>
      </c>
      <c r="M1564">
        <v>14.52</v>
      </c>
      <c r="N1564" s="150" t="e">
        <f t="shared" si="264"/>
        <v>#VALUE!</v>
      </c>
      <c r="O1564">
        <v>14.52</v>
      </c>
      <c r="P1564" s="150" t="e">
        <f t="shared" si="265"/>
        <v>#VALUE!</v>
      </c>
      <c r="Q1564">
        <v>14.52</v>
      </c>
      <c r="R1564" s="150" t="e">
        <f t="shared" si="266"/>
        <v>#VALUE!</v>
      </c>
      <c r="S1564">
        <v>14.52</v>
      </c>
      <c r="T1564" s="150" t="e">
        <f t="shared" si="267"/>
        <v>#VALUE!</v>
      </c>
      <c r="U1564">
        <v>14.52</v>
      </c>
      <c r="V1564" s="150" t="e">
        <f t="shared" si="268"/>
        <v>#VALUE!</v>
      </c>
      <c r="W1564">
        <v>14.52</v>
      </c>
      <c r="X1564" s="153" t="e">
        <f t="shared" si="269"/>
        <v>#VALUE!</v>
      </c>
      <c r="Y1564">
        <v>14.52</v>
      </c>
      <c r="Z1564" s="150" t="e">
        <f t="shared" si="270"/>
        <v>#VALUE!</v>
      </c>
      <c r="AA1564">
        <v>14.52</v>
      </c>
      <c r="AB1564" s="150" t="e">
        <f t="shared" si="271"/>
        <v>#VALUE!</v>
      </c>
      <c r="AC1564">
        <v>14.52</v>
      </c>
      <c r="AD1564" s="150" t="e">
        <f t="shared" si="272"/>
        <v>#VALUE!</v>
      </c>
      <c r="AE1564">
        <v>14.52</v>
      </c>
    </row>
    <row r="1565" spans="12:31" ht="15" x14ac:dyDescent="0.2">
      <c r="L1565" s="150" t="e">
        <f t="shared" si="263"/>
        <v>#VALUE!</v>
      </c>
      <c r="M1565">
        <v>14.53</v>
      </c>
      <c r="N1565" s="150" t="e">
        <f t="shared" si="264"/>
        <v>#VALUE!</v>
      </c>
      <c r="O1565">
        <v>14.53</v>
      </c>
      <c r="P1565" s="150" t="e">
        <f t="shared" si="265"/>
        <v>#VALUE!</v>
      </c>
      <c r="Q1565">
        <v>14.53</v>
      </c>
      <c r="R1565" s="150" t="e">
        <f t="shared" si="266"/>
        <v>#VALUE!</v>
      </c>
      <c r="S1565">
        <v>14.53</v>
      </c>
      <c r="T1565" s="150" t="e">
        <f t="shared" si="267"/>
        <v>#VALUE!</v>
      </c>
      <c r="U1565">
        <v>14.53</v>
      </c>
      <c r="V1565" s="150" t="e">
        <f t="shared" si="268"/>
        <v>#VALUE!</v>
      </c>
      <c r="W1565">
        <v>14.53</v>
      </c>
      <c r="X1565" s="153" t="e">
        <f t="shared" si="269"/>
        <v>#VALUE!</v>
      </c>
      <c r="Y1565">
        <v>14.53</v>
      </c>
      <c r="Z1565" s="150" t="e">
        <f t="shared" si="270"/>
        <v>#VALUE!</v>
      </c>
      <c r="AA1565">
        <v>14.53</v>
      </c>
      <c r="AB1565" s="150" t="e">
        <f t="shared" si="271"/>
        <v>#VALUE!</v>
      </c>
      <c r="AC1565">
        <v>14.53</v>
      </c>
      <c r="AD1565" s="150" t="e">
        <f t="shared" si="272"/>
        <v>#VALUE!</v>
      </c>
      <c r="AE1565">
        <v>14.53</v>
      </c>
    </row>
    <row r="1566" spans="12:31" ht="15" x14ac:dyDescent="0.2">
      <c r="L1566" s="150" t="e">
        <f t="shared" si="263"/>
        <v>#VALUE!</v>
      </c>
      <c r="M1566">
        <v>14.54</v>
      </c>
      <c r="N1566" s="150" t="e">
        <f t="shared" si="264"/>
        <v>#VALUE!</v>
      </c>
      <c r="O1566">
        <v>14.54</v>
      </c>
      <c r="P1566" s="150" t="e">
        <f t="shared" si="265"/>
        <v>#VALUE!</v>
      </c>
      <c r="Q1566">
        <v>14.54</v>
      </c>
      <c r="R1566" s="150" t="e">
        <f t="shared" si="266"/>
        <v>#VALUE!</v>
      </c>
      <c r="S1566">
        <v>14.54</v>
      </c>
      <c r="T1566" s="150" t="e">
        <f t="shared" si="267"/>
        <v>#VALUE!</v>
      </c>
      <c r="U1566">
        <v>14.54</v>
      </c>
      <c r="V1566" s="150" t="e">
        <f t="shared" si="268"/>
        <v>#VALUE!</v>
      </c>
      <c r="W1566">
        <v>14.54</v>
      </c>
      <c r="X1566" s="153" t="e">
        <f t="shared" si="269"/>
        <v>#VALUE!</v>
      </c>
      <c r="Y1566">
        <v>14.54</v>
      </c>
      <c r="Z1566" s="150" t="e">
        <f t="shared" si="270"/>
        <v>#VALUE!</v>
      </c>
      <c r="AA1566">
        <v>14.54</v>
      </c>
      <c r="AB1566" s="150" t="e">
        <f t="shared" si="271"/>
        <v>#VALUE!</v>
      </c>
      <c r="AC1566">
        <v>14.54</v>
      </c>
      <c r="AD1566" s="150" t="e">
        <f t="shared" si="272"/>
        <v>#VALUE!</v>
      </c>
      <c r="AE1566">
        <v>14.54</v>
      </c>
    </row>
    <row r="1567" spans="12:31" ht="15" x14ac:dyDescent="0.2">
      <c r="L1567" s="150" t="e">
        <f t="shared" si="263"/>
        <v>#VALUE!</v>
      </c>
      <c r="M1567">
        <v>14.55</v>
      </c>
      <c r="N1567" s="150" t="e">
        <f t="shared" si="264"/>
        <v>#VALUE!</v>
      </c>
      <c r="O1567">
        <v>14.55</v>
      </c>
      <c r="P1567" s="150" t="e">
        <f t="shared" si="265"/>
        <v>#VALUE!</v>
      </c>
      <c r="Q1567">
        <v>14.55</v>
      </c>
      <c r="R1567" s="150" t="e">
        <f t="shared" si="266"/>
        <v>#VALUE!</v>
      </c>
      <c r="S1567">
        <v>14.55</v>
      </c>
      <c r="T1567" s="150" t="e">
        <f t="shared" si="267"/>
        <v>#VALUE!</v>
      </c>
      <c r="U1567">
        <v>14.55</v>
      </c>
      <c r="V1567" s="150" t="e">
        <f t="shared" si="268"/>
        <v>#VALUE!</v>
      </c>
      <c r="W1567">
        <v>14.55</v>
      </c>
      <c r="X1567" s="153" t="e">
        <f t="shared" si="269"/>
        <v>#VALUE!</v>
      </c>
      <c r="Y1567">
        <v>14.55</v>
      </c>
      <c r="Z1567" s="150" t="e">
        <f t="shared" si="270"/>
        <v>#VALUE!</v>
      </c>
      <c r="AA1567">
        <v>14.55</v>
      </c>
      <c r="AB1567" s="150" t="e">
        <f t="shared" si="271"/>
        <v>#VALUE!</v>
      </c>
      <c r="AC1567">
        <v>14.55</v>
      </c>
      <c r="AD1567" s="150" t="e">
        <f t="shared" si="272"/>
        <v>#VALUE!</v>
      </c>
      <c r="AE1567">
        <v>14.55</v>
      </c>
    </row>
    <row r="1568" spans="12:31" ht="15" x14ac:dyDescent="0.2">
      <c r="L1568" s="150" t="e">
        <f t="shared" si="263"/>
        <v>#VALUE!</v>
      </c>
      <c r="M1568">
        <v>14.56</v>
      </c>
      <c r="N1568" s="150" t="e">
        <f t="shared" si="264"/>
        <v>#VALUE!</v>
      </c>
      <c r="O1568">
        <v>14.56</v>
      </c>
      <c r="P1568" s="150" t="e">
        <f t="shared" si="265"/>
        <v>#VALUE!</v>
      </c>
      <c r="Q1568">
        <v>14.56</v>
      </c>
      <c r="R1568" s="150" t="e">
        <f t="shared" si="266"/>
        <v>#VALUE!</v>
      </c>
      <c r="S1568">
        <v>14.56</v>
      </c>
      <c r="T1568" s="150" t="e">
        <f t="shared" si="267"/>
        <v>#VALUE!</v>
      </c>
      <c r="U1568">
        <v>14.56</v>
      </c>
      <c r="V1568" s="150" t="e">
        <f t="shared" si="268"/>
        <v>#VALUE!</v>
      </c>
      <c r="W1568">
        <v>14.56</v>
      </c>
      <c r="X1568" s="153" t="e">
        <f t="shared" si="269"/>
        <v>#VALUE!</v>
      </c>
      <c r="Y1568">
        <v>14.56</v>
      </c>
      <c r="Z1568" s="150" t="e">
        <f t="shared" si="270"/>
        <v>#VALUE!</v>
      </c>
      <c r="AA1568">
        <v>14.56</v>
      </c>
      <c r="AB1568" s="150" t="e">
        <f t="shared" si="271"/>
        <v>#VALUE!</v>
      </c>
      <c r="AC1568">
        <v>14.56</v>
      </c>
      <c r="AD1568" s="150" t="e">
        <f t="shared" si="272"/>
        <v>#VALUE!</v>
      </c>
      <c r="AE1568">
        <v>14.56</v>
      </c>
    </row>
    <row r="1569" spans="12:31" ht="15" x14ac:dyDescent="0.2">
      <c r="L1569" s="150" t="e">
        <f t="shared" si="263"/>
        <v>#VALUE!</v>
      </c>
      <c r="M1569">
        <v>14.57</v>
      </c>
      <c r="N1569" s="150" t="e">
        <f t="shared" si="264"/>
        <v>#VALUE!</v>
      </c>
      <c r="O1569">
        <v>14.57</v>
      </c>
      <c r="P1569" s="150" t="e">
        <f t="shared" si="265"/>
        <v>#VALUE!</v>
      </c>
      <c r="Q1569">
        <v>14.57</v>
      </c>
      <c r="R1569" s="150" t="e">
        <f t="shared" si="266"/>
        <v>#VALUE!</v>
      </c>
      <c r="S1569">
        <v>14.57</v>
      </c>
      <c r="T1569" s="150" t="e">
        <f t="shared" si="267"/>
        <v>#VALUE!</v>
      </c>
      <c r="U1569">
        <v>14.57</v>
      </c>
      <c r="V1569" s="150" t="e">
        <f t="shared" si="268"/>
        <v>#VALUE!</v>
      </c>
      <c r="W1569">
        <v>14.57</v>
      </c>
      <c r="X1569" s="153" t="e">
        <f t="shared" si="269"/>
        <v>#VALUE!</v>
      </c>
      <c r="Y1569">
        <v>14.57</v>
      </c>
      <c r="Z1569" s="150" t="e">
        <f t="shared" si="270"/>
        <v>#VALUE!</v>
      </c>
      <c r="AA1569">
        <v>14.57</v>
      </c>
      <c r="AB1569" s="150" t="e">
        <f t="shared" si="271"/>
        <v>#VALUE!</v>
      </c>
      <c r="AC1569">
        <v>14.57</v>
      </c>
      <c r="AD1569" s="150" t="e">
        <f t="shared" si="272"/>
        <v>#VALUE!</v>
      </c>
      <c r="AE1569">
        <v>14.57</v>
      </c>
    </row>
    <row r="1570" spans="12:31" ht="15" x14ac:dyDescent="0.2">
      <c r="L1570" s="150" t="e">
        <f t="shared" si="263"/>
        <v>#VALUE!</v>
      </c>
      <c r="M1570">
        <v>14.58</v>
      </c>
      <c r="N1570" s="150" t="e">
        <f t="shared" si="264"/>
        <v>#VALUE!</v>
      </c>
      <c r="O1570">
        <v>14.58</v>
      </c>
      <c r="P1570" s="150" t="e">
        <f t="shared" si="265"/>
        <v>#VALUE!</v>
      </c>
      <c r="Q1570">
        <v>14.58</v>
      </c>
      <c r="R1570" s="150" t="e">
        <f t="shared" si="266"/>
        <v>#VALUE!</v>
      </c>
      <c r="S1570">
        <v>14.58</v>
      </c>
      <c r="T1570" s="150" t="e">
        <f t="shared" si="267"/>
        <v>#VALUE!</v>
      </c>
      <c r="U1570">
        <v>14.58</v>
      </c>
      <c r="V1570" s="150" t="e">
        <f t="shared" si="268"/>
        <v>#VALUE!</v>
      </c>
      <c r="W1570">
        <v>14.58</v>
      </c>
      <c r="X1570" s="153" t="e">
        <f t="shared" si="269"/>
        <v>#VALUE!</v>
      </c>
      <c r="Y1570">
        <v>14.58</v>
      </c>
      <c r="Z1570" s="150" t="e">
        <f t="shared" si="270"/>
        <v>#VALUE!</v>
      </c>
      <c r="AA1570">
        <v>14.58</v>
      </c>
      <c r="AB1570" s="150" t="e">
        <f t="shared" si="271"/>
        <v>#VALUE!</v>
      </c>
      <c r="AC1570">
        <v>14.58</v>
      </c>
      <c r="AD1570" s="150" t="e">
        <f t="shared" si="272"/>
        <v>#VALUE!</v>
      </c>
      <c r="AE1570">
        <v>14.58</v>
      </c>
    </row>
    <row r="1571" spans="12:31" ht="15" x14ac:dyDescent="0.2">
      <c r="L1571" s="150" t="e">
        <f t="shared" si="263"/>
        <v>#VALUE!</v>
      </c>
      <c r="M1571">
        <v>14.59</v>
      </c>
      <c r="N1571" s="150" t="e">
        <f t="shared" si="264"/>
        <v>#VALUE!</v>
      </c>
      <c r="O1571">
        <v>14.59</v>
      </c>
      <c r="P1571" s="150" t="e">
        <f t="shared" si="265"/>
        <v>#VALUE!</v>
      </c>
      <c r="Q1571">
        <v>14.59</v>
      </c>
      <c r="R1571" s="150" t="e">
        <f t="shared" si="266"/>
        <v>#VALUE!</v>
      </c>
      <c r="S1571">
        <v>14.59</v>
      </c>
      <c r="T1571" s="150" t="e">
        <f t="shared" si="267"/>
        <v>#VALUE!</v>
      </c>
      <c r="U1571">
        <v>14.59</v>
      </c>
      <c r="V1571" s="150" t="e">
        <f t="shared" si="268"/>
        <v>#VALUE!</v>
      </c>
      <c r="W1571">
        <v>14.59</v>
      </c>
      <c r="X1571" s="153" t="e">
        <f t="shared" si="269"/>
        <v>#VALUE!</v>
      </c>
      <c r="Y1571">
        <v>14.59</v>
      </c>
      <c r="Z1571" s="150" t="e">
        <f t="shared" si="270"/>
        <v>#VALUE!</v>
      </c>
      <c r="AA1571">
        <v>14.59</v>
      </c>
      <c r="AB1571" s="150" t="e">
        <f t="shared" si="271"/>
        <v>#VALUE!</v>
      </c>
      <c r="AC1571">
        <v>14.59</v>
      </c>
      <c r="AD1571" s="150" t="e">
        <f t="shared" si="272"/>
        <v>#VALUE!</v>
      </c>
      <c r="AE1571">
        <v>14.59</v>
      </c>
    </row>
    <row r="1572" spans="12:31" ht="15" x14ac:dyDescent="0.2">
      <c r="L1572" s="150" t="e">
        <f t="shared" si="263"/>
        <v>#VALUE!</v>
      </c>
      <c r="M1572">
        <v>14.6</v>
      </c>
      <c r="N1572" s="150" t="e">
        <f t="shared" si="264"/>
        <v>#VALUE!</v>
      </c>
      <c r="O1572">
        <v>14.6</v>
      </c>
      <c r="P1572" s="150" t="e">
        <f t="shared" si="265"/>
        <v>#VALUE!</v>
      </c>
      <c r="Q1572">
        <v>14.6</v>
      </c>
      <c r="R1572" s="150" t="e">
        <f t="shared" si="266"/>
        <v>#VALUE!</v>
      </c>
      <c r="S1572">
        <v>14.6</v>
      </c>
      <c r="T1572" s="150" t="e">
        <f t="shared" si="267"/>
        <v>#VALUE!</v>
      </c>
      <c r="U1572">
        <v>14.6</v>
      </c>
      <c r="V1572" s="150" t="e">
        <f t="shared" si="268"/>
        <v>#VALUE!</v>
      </c>
      <c r="W1572">
        <v>14.6</v>
      </c>
      <c r="X1572" s="153" t="e">
        <f t="shared" si="269"/>
        <v>#VALUE!</v>
      </c>
      <c r="Y1572">
        <v>14.6</v>
      </c>
      <c r="Z1572" s="150" t="e">
        <f t="shared" si="270"/>
        <v>#VALUE!</v>
      </c>
      <c r="AA1572">
        <v>14.6</v>
      </c>
      <c r="AB1572" s="150" t="e">
        <f t="shared" si="271"/>
        <v>#VALUE!</v>
      </c>
      <c r="AC1572">
        <v>14.6</v>
      </c>
      <c r="AD1572" s="150" t="e">
        <f t="shared" si="272"/>
        <v>#VALUE!</v>
      </c>
      <c r="AE1572">
        <v>14.6</v>
      </c>
    </row>
    <row r="1573" spans="12:31" ht="15" x14ac:dyDescent="0.2">
      <c r="L1573" s="150" t="e">
        <f t="shared" si="263"/>
        <v>#VALUE!</v>
      </c>
      <c r="M1573">
        <v>14.61</v>
      </c>
      <c r="N1573" s="150" t="e">
        <f t="shared" si="264"/>
        <v>#VALUE!</v>
      </c>
      <c r="O1573">
        <v>14.61</v>
      </c>
      <c r="P1573" s="150" t="e">
        <f t="shared" si="265"/>
        <v>#VALUE!</v>
      </c>
      <c r="Q1573">
        <v>14.61</v>
      </c>
      <c r="R1573" s="150" t="e">
        <f t="shared" si="266"/>
        <v>#VALUE!</v>
      </c>
      <c r="S1573">
        <v>14.61</v>
      </c>
      <c r="T1573" s="150" t="e">
        <f t="shared" si="267"/>
        <v>#VALUE!</v>
      </c>
      <c r="U1573">
        <v>14.61</v>
      </c>
      <c r="V1573" s="150" t="e">
        <f t="shared" si="268"/>
        <v>#VALUE!</v>
      </c>
      <c r="W1573">
        <v>14.61</v>
      </c>
      <c r="X1573" s="153" t="e">
        <f t="shared" si="269"/>
        <v>#VALUE!</v>
      </c>
      <c r="Y1573">
        <v>14.61</v>
      </c>
      <c r="Z1573" s="150" t="e">
        <f t="shared" si="270"/>
        <v>#VALUE!</v>
      </c>
      <c r="AA1573">
        <v>14.61</v>
      </c>
      <c r="AB1573" s="150" t="e">
        <f t="shared" si="271"/>
        <v>#VALUE!</v>
      </c>
      <c r="AC1573">
        <v>14.61</v>
      </c>
      <c r="AD1573" s="150" t="e">
        <f t="shared" si="272"/>
        <v>#VALUE!</v>
      </c>
      <c r="AE1573">
        <v>14.61</v>
      </c>
    </row>
    <row r="1574" spans="12:31" ht="15" x14ac:dyDescent="0.2">
      <c r="L1574" s="150" t="e">
        <f t="shared" si="263"/>
        <v>#VALUE!</v>
      </c>
      <c r="M1574">
        <v>14.62</v>
      </c>
      <c r="N1574" s="150" t="e">
        <f t="shared" si="264"/>
        <v>#VALUE!</v>
      </c>
      <c r="O1574">
        <v>14.62</v>
      </c>
      <c r="P1574" s="150" t="e">
        <f t="shared" si="265"/>
        <v>#VALUE!</v>
      </c>
      <c r="Q1574">
        <v>14.62</v>
      </c>
      <c r="R1574" s="150" t="e">
        <f t="shared" si="266"/>
        <v>#VALUE!</v>
      </c>
      <c r="S1574">
        <v>14.62</v>
      </c>
      <c r="T1574" s="150" t="e">
        <f t="shared" si="267"/>
        <v>#VALUE!</v>
      </c>
      <c r="U1574">
        <v>14.62</v>
      </c>
      <c r="V1574" s="150" t="e">
        <f t="shared" si="268"/>
        <v>#VALUE!</v>
      </c>
      <c r="W1574">
        <v>14.62</v>
      </c>
      <c r="X1574" s="153" t="e">
        <f t="shared" si="269"/>
        <v>#VALUE!</v>
      </c>
      <c r="Y1574">
        <v>14.62</v>
      </c>
      <c r="Z1574" s="150" t="e">
        <f t="shared" si="270"/>
        <v>#VALUE!</v>
      </c>
      <c r="AA1574">
        <v>14.62</v>
      </c>
      <c r="AB1574" s="150" t="e">
        <f t="shared" si="271"/>
        <v>#VALUE!</v>
      </c>
      <c r="AC1574">
        <v>14.62</v>
      </c>
      <c r="AD1574" s="150" t="e">
        <f t="shared" si="272"/>
        <v>#VALUE!</v>
      </c>
      <c r="AE1574">
        <v>14.62</v>
      </c>
    </row>
    <row r="1575" spans="12:31" ht="15" x14ac:dyDescent="0.2">
      <c r="L1575" s="150" t="e">
        <f t="shared" si="263"/>
        <v>#VALUE!</v>
      </c>
      <c r="M1575">
        <v>14.63</v>
      </c>
      <c r="N1575" s="150" t="e">
        <f t="shared" si="264"/>
        <v>#VALUE!</v>
      </c>
      <c r="O1575">
        <v>14.63</v>
      </c>
      <c r="P1575" s="150" t="e">
        <f t="shared" si="265"/>
        <v>#VALUE!</v>
      </c>
      <c r="Q1575">
        <v>14.63</v>
      </c>
      <c r="R1575" s="150" t="e">
        <f t="shared" si="266"/>
        <v>#VALUE!</v>
      </c>
      <c r="S1575">
        <v>14.63</v>
      </c>
      <c r="T1575" s="150" t="e">
        <f t="shared" si="267"/>
        <v>#VALUE!</v>
      </c>
      <c r="U1575">
        <v>14.63</v>
      </c>
      <c r="V1575" s="150" t="e">
        <f t="shared" si="268"/>
        <v>#VALUE!</v>
      </c>
      <c r="W1575">
        <v>14.63</v>
      </c>
      <c r="X1575" s="153" t="e">
        <f t="shared" si="269"/>
        <v>#VALUE!</v>
      </c>
      <c r="Y1575">
        <v>14.63</v>
      </c>
      <c r="Z1575" s="150" t="e">
        <f t="shared" si="270"/>
        <v>#VALUE!</v>
      </c>
      <c r="AA1575">
        <v>14.63</v>
      </c>
      <c r="AB1575" s="150" t="e">
        <f t="shared" si="271"/>
        <v>#VALUE!</v>
      </c>
      <c r="AC1575">
        <v>14.63</v>
      </c>
      <c r="AD1575" s="150" t="e">
        <f t="shared" si="272"/>
        <v>#VALUE!</v>
      </c>
      <c r="AE1575">
        <v>14.63</v>
      </c>
    </row>
    <row r="1576" spans="12:31" ht="15" x14ac:dyDescent="0.2">
      <c r="L1576" s="150" t="e">
        <f t="shared" si="263"/>
        <v>#VALUE!</v>
      </c>
      <c r="M1576">
        <v>14.64</v>
      </c>
      <c r="N1576" s="150" t="e">
        <f t="shared" si="264"/>
        <v>#VALUE!</v>
      </c>
      <c r="O1576">
        <v>14.64</v>
      </c>
      <c r="P1576" s="150" t="e">
        <f t="shared" si="265"/>
        <v>#VALUE!</v>
      </c>
      <c r="Q1576">
        <v>14.64</v>
      </c>
      <c r="R1576" s="150" t="e">
        <f t="shared" si="266"/>
        <v>#VALUE!</v>
      </c>
      <c r="S1576">
        <v>14.64</v>
      </c>
      <c r="T1576" s="150" t="e">
        <f t="shared" si="267"/>
        <v>#VALUE!</v>
      </c>
      <c r="U1576">
        <v>14.64</v>
      </c>
      <c r="V1576" s="150" t="e">
        <f t="shared" si="268"/>
        <v>#VALUE!</v>
      </c>
      <c r="W1576">
        <v>14.64</v>
      </c>
      <c r="X1576" s="153" t="e">
        <f t="shared" si="269"/>
        <v>#VALUE!</v>
      </c>
      <c r="Y1576">
        <v>14.64</v>
      </c>
      <c r="Z1576" s="150" t="e">
        <f t="shared" si="270"/>
        <v>#VALUE!</v>
      </c>
      <c r="AA1576">
        <v>14.64</v>
      </c>
      <c r="AB1576" s="150" t="e">
        <f t="shared" si="271"/>
        <v>#VALUE!</v>
      </c>
      <c r="AC1576">
        <v>14.64</v>
      </c>
      <c r="AD1576" s="150" t="e">
        <f t="shared" si="272"/>
        <v>#VALUE!</v>
      </c>
      <c r="AE1576">
        <v>14.64</v>
      </c>
    </row>
    <row r="1577" spans="12:31" ht="15" x14ac:dyDescent="0.2">
      <c r="L1577" s="150" t="e">
        <f t="shared" si="263"/>
        <v>#VALUE!</v>
      </c>
      <c r="M1577">
        <v>14.65</v>
      </c>
      <c r="N1577" s="150" t="e">
        <f t="shared" si="264"/>
        <v>#VALUE!</v>
      </c>
      <c r="O1577">
        <v>14.65</v>
      </c>
      <c r="P1577" s="150" t="e">
        <f t="shared" si="265"/>
        <v>#VALUE!</v>
      </c>
      <c r="Q1577">
        <v>14.65</v>
      </c>
      <c r="R1577" s="150" t="e">
        <f t="shared" si="266"/>
        <v>#VALUE!</v>
      </c>
      <c r="S1577">
        <v>14.65</v>
      </c>
      <c r="T1577" s="150" t="e">
        <f t="shared" si="267"/>
        <v>#VALUE!</v>
      </c>
      <c r="U1577">
        <v>14.65</v>
      </c>
      <c r="V1577" s="150" t="e">
        <f t="shared" si="268"/>
        <v>#VALUE!</v>
      </c>
      <c r="W1577">
        <v>14.65</v>
      </c>
      <c r="X1577" s="153" t="e">
        <f t="shared" si="269"/>
        <v>#VALUE!</v>
      </c>
      <c r="Y1577">
        <v>14.65</v>
      </c>
      <c r="Z1577" s="150" t="e">
        <f t="shared" si="270"/>
        <v>#VALUE!</v>
      </c>
      <c r="AA1577">
        <v>14.65</v>
      </c>
      <c r="AB1577" s="150" t="e">
        <f t="shared" si="271"/>
        <v>#VALUE!</v>
      </c>
      <c r="AC1577">
        <v>14.65</v>
      </c>
      <c r="AD1577" s="150" t="e">
        <f t="shared" si="272"/>
        <v>#VALUE!</v>
      </c>
      <c r="AE1577">
        <v>14.65</v>
      </c>
    </row>
    <row r="1578" spans="12:31" ht="15" x14ac:dyDescent="0.2">
      <c r="L1578" s="150" t="e">
        <f t="shared" si="263"/>
        <v>#VALUE!</v>
      </c>
      <c r="M1578">
        <v>14.66</v>
      </c>
      <c r="N1578" s="150" t="e">
        <f t="shared" si="264"/>
        <v>#VALUE!</v>
      </c>
      <c r="O1578">
        <v>14.66</v>
      </c>
      <c r="P1578" s="150" t="e">
        <f t="shared" si="265"/>
        <v>#VALUE!</v>
      </c>
      <c r="Q1578">
        <v>14.66</v>
      </c>
      <c r="R1578" s="150" t="e">
        <f t="shared" si="266"/>
        <v>#VALUE!</v>
      </c>
      <c r="S1578">
        <v>14.66</v>
      </c>
      <c r="T1578" s="150" t="e">
        <f t="shared" si="267"/>
        <v>#VALUE!</v>
      </c>
      <c r="U1578">
        <v>14.66</v>
      </c>
      <c r="V1578" s="150" t="e">
        <f t="shared" si="268"/>
        <v>#VALUE!</v>
      </c>
      <c r="W1578">
        <v>14.66</v>
      </c>
      <c r="X1578" s="153" t="e">
        <f t="shared" si="269"/>
        <v>#VALUE!</v>
      </c>
      <c r="Y1578">
        <v>14.66</v>
      </c>
      <c r="Z1578" s="150" t="e">
        <f t="shared" si="270"/>
        <v>#VALUE!</v>
      </c>
      <c r="AA1578">
        <v>14.66</v>
      </c>
      <c r="AB1578" s="150" t="e">
        <f t="shared" si="271"/>
        <v>#VALUE!</v>
      </c>
      <c r="AC1578">
        <v>14.66</v>
      </c>
      <c r="AD1578" s="150" t="e">
        <f t="shared" si="272"/>
        <v>#VALUE!</v>
      </c>
      <c r="AE1578">
        <v>14.66</v>
      </c>
    </row>
    <row r="1579" spans="12:31" ht="15" x14ac:dyDescent="0.2">
      <c r="L1579" s="150" t="e">
        <f t="shared" si="263"/>
        <v>#VALUE!</v>
      </c>
      <c r="M1579">
        <v>14.67</v>
      </c>
      <c r="N1579" s="150" t="e">
        <f t="shared" si="264"/>
        <v>#VALUE!</v>
      </c>
      <c r="O1579">
        <v>14.67</v>
      </c>
      <c r="P1579" s="150" t="e">
        <f t="shared" si="265"/>
        <v>#VALUE!</v>
      </c>
      <c r="Q1579">
        <v>14.67</v>
      </c>
      <c r="R1579" s="150" t="e">
        <f t="shared" si="266"/>
        <v>#VALUE!</v>
      </c>
      <c r="S1579">
        <v>14.67</v>
      </c>
      <c r="T1579" s="150" t="e">
        <f t="shared" si="267"/>
        <v>#VALUE!</v>
      </c>
      <c r="U1579">
        <v>14.67</v>
      </c>
      <c r="V1579" s="150" t="e">
        <f t="shared" si="268"/>
        <v>#VALUE!</v>
      </c>
      <c r="W1579">
        <v>14.67</v>
      </c>
      <c r="X1579" s="153" t="e">
        <f t="shared" si="269"/>
        <v>#VALUE!</v>
      </c>
      <c r="Y1579">
        <v>14.67</v>
      </c>
      <c r="Z1579" s="150" t="e">
        <f t="shared" si="270"/>
        <v>#VALUE!</v>
      </c>
      <c r="AA1579">
        <v>14.67</v>
      </c>
      <c r="AB1579" s="150" t="e">
        <f t="shared" si="271"/>
        <v>#VALUE!</v>
      </c>
      <c r="AC1579">
        <v>14.67</v>
      </c>
      <c r="AD1579" s="150" t="e">
        <f t="shared" si="272"/>
        <v>#VALUE!</v>
      </c>
      <c r="AE1579">
        <v>14.67</v>
      </c>
    </row>
    <row r="1580" spans="12:31" ht="15" x14ac:dyDescent="0.2">
      <c r="L1580" s="150" t="e">
        <f t="shared" si="263"/>
        <v>#VALUE!</v>
      </c>
      <c r="M1580">
        <v>14.68</v>
      </c>
      <c r="N1580" s="150" t="e">
        <f t="shared" si="264"/>
        <v>#VALUE!</v>
      </c>
      <c r="O1580">
        <v>14.68</v>
      </c>
      <c r="P1580" s="150" t="e">
        <f t="shared" si="265"/>
        <v>#VALUE!</v>
      </c>
      <c r="Q1580">
        <v>14.68</v>
      </c>
      <c r="R1580" s="150" t="e">
        <f t="shared" si="266"/>
        <v>#VALUE!</v>
      </c>
      <c r="S1580">
        <v>14.68</v>
      </c>
      <c r="T1580" s="150" t="e">
        <f t="shared" si="267"/>
        <v>#VALUE!</v>
      </c>
      <c r="U1580">
        <v>14.68</v>
      </c>
      <c r="V1580" s="150" t="e">
        <f t="shared" si="268"/>
        <v>#VALUE!</v>
      </c>
      <c r="W1580">
        <v>14.68</v>
      </c>
      <c r="X1580" s="153" t="e">
        <f t="shared" si="269"/>
        <v>#VALUE!</v>
      </c>
      <c r="Y1580">
        <v>14.68</v>
      </c>
      <c r="Z1580" s="150" t="e">
        <f t="shared" si="270"/>
        <v>#VALUE!</v>
      </c>
      <c r="AA1580">
        <v>14.68</v>
      </c>
      <c r="AB1580" s="150" t="e">
        <f t="shared" si="271"/>
        <v>#VALUE!</v>
      </c>
      <c r="AC1580">
        <v>14.68</v>
      </c>
      <c r="AD1580" s="150" t="e">
        <f t="shared" si="272"/>
        <v>#VALUE!</v>
      </c>
      <c r="AE1580">
        <v>14.68</v>
      </c>
    </row>
    <row r="1581" spans="12:31" ht="15" x14ac:dyDescent="0.2">
      <c r="L1581" s="150" t="e">
        <f t="shared" si="263"/>
        <v>#VALUE!</v>
      </c>
      <c r="M1581">
        <v>14.69</v>
      </c>
      <c r="N1581" s="150" t="e">
        <f t="shared" si="264"/>
        <v>#VALUE!</v>
      </c>
      <c r="O1581">
        <v>14.69</v>
      </c>
      <c r="P1581" s="150" t="e">
        <f t="shared" si="265"/>
        <v>#VALUE!</v>
      </c>
      <c r="Q1581">
        <v>14.69</v>
      </c>
      <c r="R1581" s="150" t="e">
        <f t="shared" si="266"/>
        <v>#VALUE!</v>
      </c>
      <c r="S1581">
        <v>14.69</v>
      </c>
      <c r="T1581" s="150" t="e">
        <f t="shared" si="267"/>
        <v>#VALUE!</v>
      </c>
      <c r="U1581">
        <v>14.69</v>
      </c>
      <c r="V1581" s="150" t="e">
        <f t="shared" si="268"/>
        <v>#VALUE!</v>
      </c>
      <c r="W1581">
        <v>14.69</v>
      </c>
      <c r="X1581" s="153" t="e">
        <f t="shared" si="269"/>
        <v>#VALUE!</v>
      </c>
      <c r="Y1581">
        <v>14.69</v>
      </c>
      <c r="Z1581" s="150" t="e">
        <f t="shared" si="270"/>
        <v>#VALUE!</v>
      </c>
      <c r="AA1581">
        <v>14.69</v>
      </c>
      <c r="AB1581" s="150" t="e">
        <f t="shared" si="271"/>
        <v>#VALUE!</v>
      </c>
      <c r="AC1581">
        <v>14.69</v>
      </c>
      <c r="AD1581" s="150" t="e">
        <f t="shared" si="272"/>
        <v>#VALUE!</v>
      </c>
      <c r="AE1581">
        <v>14.69</v>
      </c>
    </row>
    <row r="1582" spans="12:31" ht="15" x14ac:dyDescent="0.2">
      <c r="L1582" s="150" t="e">
        <f t="shared" si="263"/>
        <v>#VALUE!</v>
      </c>
      <c r="M1582">
        <v>14.7</v>
      </c>
      <c r="N1582" s="150" t="e">
        <f t="shared" si="264"/>
        <v>#VALUE!</v>
      </c>
      <c r="O1582">
        <v>14.7</v>
      </c>
      <c r="P1582" s="150" t="e">
        <f t="shared" si="265"/>
        <v>#VALUE!</v>
      </c>
      <c r="Q1582">
        <v>14.7</v>
      </c>
      <c r="R1582" s="150" t="e">
        <f t="shared" si="266"/>
        <v>#VALUE!</v>
      </c>
      <c r="S1582">
        <v>14.7</v>
      </c>
      <c r="T1582" s="150" t="e">
        <f t="shared" si="267"/>
        <v>#VALUE!</v>
      </c>
      <c r="U1582">
        <v>14.7</v>
      </c>
      <c r="V1582" s="150" t="e">
        <f t="shared" si="268"/>
        <v>#VALUE!</v>
      </c>
      <c r="W1582">
        <v>14.7</v>
      </c>
      <c r="X1582" s="153" t="e">
        <f t="shared" si="269"/>
        <v>#VALUE!</v>
      </c>
      <c r="Y1582">
        <v>14.7</v>
      </c>
      <c r="Z1582" s="150" t="e">
        <f t="shared" si="270"/>
        <v>#VALUE!</v>
      </c>
      <c r="AA1582">
        <v>14.7</v>
      </c>
      <c r="AB1582" s="150" t="e">
        <f t="shared" si="271"/>
        <v>#VALUE!</v>
      </c>
      <c r="AC1582">
        <v>14.7</v>
      </c>
      <c r="AD1582" s="150" t="e">
        <f t="shared" si="272"/>
        <v>#VALUE!</v>
      </c>
      <c r="AE1582">
        <v>14.7</v>
      </c>
    </row>
    <row r="1583" spans="12:31" ht="15" x14ac:dyDescent="0.2">
      <c r="L1583" s="150" t="e">
        <f t="shared" si="263"/>
        <v>#VALUE!</v>
      </c>
      <c r="M1583">
        <v>14.71</v>
      </c>
      <c r="N1583" s="150" t="e">
        <f t="shared" si="264"/>
        <v>#VALUE!</v>
      </c>
      <c r="O1583">
        <v>14.71</v>
      </c>
      <c r="P1583" s="150" t="e">
        <f t="shared" si="265"/>
        <v>#VALUE!</v>
      </c>
      <c r="Q1583">
        <v>14.71</v>
      </c>
      <c r="R1583" s="150" t="e">
        <f t="shared" si="266"/>
        <v>#VALUE!</v>
      </c>
      <c r="S1583">
        <v>14.71</v>
      </c>
      <c r="T1583" s="150" t="e">
        <f t="shared" si="267"/>
        <v>#VALUE!</v>
      </c>
      <c r="U1583">
        <v>14.71</v>
      </c>
      <c r="V1583" s="150" t="e">
        <f t="shared" si="268"/>
        <v>#VALUE!</v>
      </c>
      <c r="W1583">
        <v>14.71</v>
      </c>
      <c r="X1583" s="153" t="e">
        <f t="shared" si="269"/>
        <v>#VALUE!</v>
      </c>
      <c r="Y1583">
        <v>14.71</v>
      </c>
      <c r="Z1583" s="150" t="e">
        <f t="shared" si="270"/>
        <v>#VALUE!</v>
      </c>
      <c r="AA1583">
        <v>14.71</v>
      </c>
      <c r="AB1583" s="150" t="e">
        <f t="shared" si="271"/>
        <v>#VALUE!</v>
      </c>
      <c r="AC1583">
        <v>14.71</v>
      </c>
      <c r="AD1583" s="150" t="e">
        <f t="shared" si="272"/>
        <v>#VALUE!</v>
      </c>
      <c r="AE1583">
        <v>14.71</v>
      </c>
    </row>
    <row r="1584" spans="12:31" ht="15" x14ac:dyDescent="0.2">
      <c r="L1584" s="150" t="e">
        <f t="shared" si="263"/>
        <v>#VALUE!</v>
      </c>
      <c r="M1584">
        <v>14.72</v>
      </c>
      <c r="N1584" s="150" t="e">
        <f t="shared" si="264"/>
        <v>#VALUE!</v>
      </c>
      <c r="O1584">
        <v>14.72</v>
      </c>
      <c r="P1584" s="150" t="e">
        <f t="shared" si="265"/>
        <v>#VALUE!</v>
      </c>
      <c r="Q1584">
        <v>14.72</v>
      </c>
      <c r="R1584" s="150" t="e">
        <f t="shared" si="266"/>
        <v>#VALUE!</v>
      </c>
      <c r="S1584">
        <v>14.72</v>
      </c>
      <c r="T1584" s="150" t="e">
        <f t="shared" si="267"/>
        <v>#VALUE!</v>
      </c>
      <c r="U1584">
        <v>14.72</v>
      </c>
      <c r="V1584" s="150" t="e">
        <f t="shared" si="268"/>
        <v>#VALUE!</v>
      </c>
      <c r="W1584">
        <v>14.72</v>
      </c>
      <c r="X1584" s="153" t="e">
        <f t="shared" si="269"/>
        <v>#VALUE!</v>
      </c>
      <c r="Y1584">
        <v>14.72</v>
      </c>
      <c r="Z1584" s="150" t="e">
        <f t="shared" si="270"/>
        <v>#VALUE!</v>
      </c>
      <c r="AA1584">
        <v>14.72</v>
      </c>
      <c r="AB1584" s="150" t="e">
        <f t="shared" si="271"/>
        <v>#VALUE!</v>
      </c>
      <c r="AC1584">
        <v>14.72</v>
      </c>
      <c r="AD1584" s="150" t="e">
        <f t="shared" si="272"/>
        <v>#VALUE!</v>
      </c>
      <c r="AE1584">
        <v>14.72</v>
      </c>
    </row>
    <row r="1585" spans="12:31" ht="15" x14ac:dyDescent="0.2">
      <c r="L1585" s="150" t="e">
        <f t="shared" ref="L1585:L1648" si="273">((1.486/$D$33)*((((PI()*($D$46/12)^2)/4)-((($D$46/12)/2)^2*((2*ACOS(((($D$46/12)/2)-(($D$46/12)-(M1585/12)))/(($D$46/12)/2)))-SIN(2*ACOS(((($D$46/12)/2)-(($D$46/12)-(M1585/12)))/(($D$46/12)/2))))/2))/((PI()*($D$46/12))-((2*ACOS(((($D$46/12)/2)-(($D$46/12)-(M1585/12)))/(($D$46/12)/2)))*(($D$46/12)/2))))^(2/3)*$H$17^0.5)*(((PI()*($D$46/12)^2)/4)-((($D$46/12)/2)^2*((2*ACOS(((($D$46/12)/2)-(($D$46/12)-(M1585/12)))/(($D$46/12)/2)))-SIN(2*ACOS(((($D$46/12)/2)-(($D$46/12)-(M1585/12)))/(($D$46/12)/2))))/2))</f>
        <v>#VALUE!</v>
      </c>
      <c r="M1585">
        <v>14.73</v>
      </c>
      <c r="N1585" s="150" t="e">
        <f t="shared" ref="N1585:N1648" si="274">((1.486/$D$34)*((((PI()*($D$47/12)^2)/4)-((($D$47/12)/2)^2*((2*ACOS(((($D$47/12)/2)-(($D$47/12)-(O1585/12)))/(($D$47/12)/2)))-SIN(2*ACOS(((($D$47/12)/2)-(($D$47/12)-(O1585/12)))/(($D$47/12)/2))))/2))/((PI()*($D$47/12))-((2*ACOS(((($D$47/12)/2)-(($D$47/12)-(O1585/12)))/(($D$47/12)/2)))*(($D$47/12)/2))))^(2/3)*$H$18^0.5)*(((PI()*($D$47/12)^2)/4)-((($D$47/12)/2)^2*((2*ACOS(((($D$47/12)/2)-(($D$47/12)-(O1585/12)))/(($D$47/12)/2)))-SIN(2*ACOS(((($D$47/12)/2)-(($D$47/12)-(O1585/12)))/(($D$47/12)/2))))/2))</f>
        <v>#VALUE!</v>
      </c>
      <c r="O1585">
        <v>14.73</v>
      </c>
      <c r="P1585" s="150" t="e">
        <f t="shared" ref="P1585:P1648" si="275">((1.486/$D$35)*((((PI()*($D$48/12)^2)/4)-((($D$48/12)/2)^2*((2*ACOS(((($D$48/12)/2)-(($D$48/12)-(Q1585/12)))/(($D$48/12)/2)))-SIN(2*ACOS(((($D$48/12)/2)-(($D$48/12)-(Q1585/12)))/(($D$48/12)/2))))/2))/((PI()*($D$48/12))-((2*ACOS(((($D$48/12)/2)-(($D$48/12)-(Q1585/12)))/(($D$48/12)/2)))*(($D$48/12)/2))))^(2/3)*$H$19^0.5)*(((PI()*($D$48/12)^2)/4)-((($D$48/12)/2)^2*((2*ACOS(((($D$48/12)/2)-(($D$48/12)-(Q1585/12)))/(($D$48/12)/2)))-SIN(2*ACOS(((($D$48/12)/2)-(($D$48/12)-(Q1585/12)))/(($D$48/12)/2))))/2))</f>
        <v>#VALUE!</v>
      </c>
      <c r="Q1585">
        <v>14.73</v>
      </c>
      <c r="R1585" s="150" t="e">
        <f t="shared" ref="R1585:R1648" si="276">((1.486/$D$36)*((((PI()*($D$49/12)^2)/4)-((($D$49/12)/2)^2*((2*ACOS(((($D$49/12)/2)-(($D$49/12)-(S1585/12)))/(($D$49/12)/2)))-SIN(2*ACOS(((($D$49/12)/2)-(($D$49/12)-(S1585/12)))/(($D$49/12)/2))))/2))/((PI()*($D$49/12))-((2*ACOS(((($D$49/12)/2)-(($D$49/12)-(S1585/12)))/(($D$49/12)/2)))*(($D$49/12)/2))))^(2/3)*$H$20^0.5)*(((PI()*($D$49/12)^2)/4)-((($D$49/12)/2)^2*((2*ACOS(((($D$49/12)/2)-(($D$49/12)-(S1585/12)))/(($D$49/12)/2)))-SIN(2*ACOS(((($D$49/12)/2)-(($D$49/12)-(S1585/12)))/(($D$49/12)/2))))/2))</f>
        <v>#VALUE!</v>
      </c>
      <c r="S1585">
        <v>14.73</v>
      </c>
      <c r="T1585" s="150" t="e">
        <f t="shared" ref="T1585:T1648" si="277">((1.486/$D$37)*((((PI()*($D$50/12)^2)/4)-((($D$50/12)/2)^2*((2*ACOS(((($D$50/12)/2)-(($D$50/12)-(U1585/12)))/(($D$50/12)/2)))-SIN(2*ACOS(((($D$50/12)/2)-(($D$50/12)-(U1585/12)))/(($D$50/12)/2))))/2))/((PI()*($D$50/12))-((2*ACOS(((($D$50/12)/2)-(($D$50/12)-(U1585/12)))/(($D$50/12)/2)))*(($D$50/12)/2))))^(2/3)*$H$21^0.5)*(((PI()*($D$50/12)^2)/4)-((($D$50/12)/2)^2*((2*ACOS(((($D$50/12)/2)-(($D$50/12)-(U1585/12)))/(($D$50/12)/2)))-SIN(2*ACOS(((($D$50/12)/2)-(($D$50/12)-(U1585/12)))/(($D$50/12)/2))))/2))</f>
        <v>#VALUE!</v>
      </c>
      <c r="U1585">
        <v>14.73</v>
      </c>
      <c r="V1585" s="150" t="e">
        <f t="shared" ref="V1585:V1648" si="278">((1.486/$D$38)*((((PI()*($D$51/12)^2)/4)-((($D$51/12)/2)^2*((2*ACOS(((($D$51/12)/2)-(($D$51/12)-(W1585/12)))/(($D$51/12)/2)))-SIN(2*ACOS(((($D$51/12)/2)-(($D$51/12)-(W1585/12)))/(($D$51/12)/2))))/2))/((PI()*($D$51/12))-((2*ACOS(((($D$51/12)/2)-(($D$51/12)-(W1585/12)))/(($D$51/12)/2)))*(($D$51/12)/2))))^(2/3)*$H$22^0.5)*(((PI()*($D$51/12)^2)/4)-((($D$51/12)/2)^2*((2*ACOS(((($D$51/12)/2)-(($D$51/12)-(W1585/12)))/(($D$51/12)/2)))-SIN(2*ACOS(((($D$51/12)/2)-(($D$51/12)-(W1585/12)))/(($D$51/12)/2))))/2))</f>
        <v>#VALUE!</v>
      </c>
      <c r="W1585">
        <v>14.73</v>
      </c>
      <c r="X1585" s="153" t="e">
        <f t="shared" ref="X1585:X1648" si="279">((1.486/$D$39)*((((PI()*($D$52/12)^2)/4)-((($D$52/12)/2)^2*((2*ACOS(((($D$52/12)/2)-(($D$52/12)-(Y1585/12)))/(($D$52/12)/2)))-SIN(2*ACOS(((($D$52/12)/2)-(($D$52/12)-(Y1585/12)))/(($D$52/12)/2))))/2))/((PI()*($D$52/12))-((2*ACOS(((($D$52/12)/2)-(($D$52/12)-(Y1585/12)))/(($D$52/12)/2)))*(($D$52/12)/2))))^(2/3)*$H$23^0.5)*(((PI()*($D$52/12)^2)/4)-((($D$52/12)/2)^2*((2*ACOS(((($D$52/12)/2)-(($D$52/12)-(Y1585/12)))/(($D$52/12)/2)))-SIN(2*ACOS(((($D$52/12)/2)-(($D$52/12)-(Y1585/12)))/(($D$52/12)/2))))/2))</f>
        <v>#VALUE!</v>
      </c>
      <c r="Y1585">
        <v>14.73</v>
      </c>
      <c r="Z1585" s="150" t="e">
        <f t="shared" ref="Z1585:Z1648" si="280">((1.486/$D$40)*((((PI()*($D$53/12)^2)/4)-((($D$53/12)/2)^2*((2*ACOS(((($D$53/12)/2)-(($D$53/12)-(AA1585/12)))/(($D$53/12)/2)))-SIN(2*ACOS(((($D$53/12)/2)-(($D$53/12)-(AA1585/12)))/(($D$53/12)/2))))/2))/((PI()*($D$53/12))-((2*ACOS(((($D$53/12)/2)-(($D$53/12)-(AA1585/12)))/(($D$53/12)/2)))*(($D$53/12)/2))))^(2/3)*$H$24^0.5)*(((PI()*($D$53/12)^2)/4)-((($D$53/12)/2)^2*((2*ACOS(((($D$53/12)/2)-(($D$53/12)-(AA1585/12)))/(($D$53/12)/2)))-SIN(2*ACOS(((($D$53/12)/2)-(($D$53/12)-(AA1585/12)))/(($D$53/12)/2))))/2))</f>
        <v>#VALUE!</v>
      </c>
      <c r="AA1585">
        <v>14.73</v>
      </c>
      <c r="AB1585" s="150" t="e">
        <f t="shared" ref="AB1585:AB1648" si="281">((1.486/$D$41)*((((PI()*($D$54/12)^2)/4)-((($D$54/12)/2)^2*((2*ACOS(((($D$54/12)/2)-(($D$54/12)-(AC1585/12)))/(($D$54/12)/2)))-SIN(2*ACOS(((($D$54/12)/2)-(($D$54/12)-(AC1585/12)))/(($D$54/12)/2))))/2))/((PI()*($D$54/12))-((2*ACOS(((($D$54/12)/2)-(($D$54/12)-(AC1585/12)))/(($D$54/12)/2)))*(($D$54/12)/2))))^(2/3)*$H$25^0.5)*(((PI()*($D$54/12)^2)/4)-((($D$54/12)/2)^2*((2*ACOS(((($D$54/12)/2)-(($D$54/12)-(AC1585/12)))/(($D$54/12)/2)))-SIN(2*ACOS(((($D$54/12)/2)-(($D$54/12)-(AC1585/12)))/(($D$54/12)/2))))/2))</f>
        <v>#VALUE!</v>
      </c>
      <c r="AC1585">
        <v>14.73</v>
      </c>
      <c r="AD1585" s="150" t="e">
        <f t="shared" ref="AD1585:AD1648" si="282">((1.486/$D$42)*((((PI()*($D$55/12)^2)/4)-((($D$55/12)/2)^2*((2*ACOS(((($D$55/12)/2)-(($D$55/12)-(AE1585/12)))/(($D$55/12)/2)))-SIN(2*ACOS(((($D$55/12)/2)-(($D$55/12)-(AE1585/12)))/(($D$55/12)/2))))/2))/((PI()*($D$55/12))-((2*ACOS(((($D$55/12)/2)-(($D$55/12)-(AE1585/12)))/(($D$55/12)/2)))*(($D$55/12)/2))))^(2/3)*$H$26^0.5)*(((PI()*($D$55/12)^2)/4)-((($D$55/12)/2)^2*((2*ACOS(((($D$55/12)/2)-(($D$55/12)-(AE1585/12)))/(($D$55/12)/2)))-SIN(2*ACOS(((($D$55/12)/2)-(($D$55/12)-(AE1585/12)))/(($D$55/12)/2))))/2))</f>
        <v>#VALUE!</v>
      </c>
      <c r="AE1585">
        <v>14.73</v>
      </c>
    </row>
    <row r="1586" spans="12:31" ht="15" x14ac:dyDescent="0.2">
      <c r="L1586" s="150" t="e">
        <f t="shared" si="273"/>
        <v>#VALUE!</v>
      </c>
      <c r="M1586">
        <v>14.74</v>
      </c>
      <c r="N1586" s="150" t="e">
        <f t="shared" si="274"/>
        <v>#VALUE!</v>
      </c>
      <c r="O1586">
        <v>14.74</v>
      </c>
      <c r="P1586" s="150" t="e">
        <f t="shared" si="275"/>
        <v>#VALUE!</v>
      </c>
      <c r="Q1586">
        <v>14.74</v>
      </c>
      <c r="R1586" s="150" t="e">
        <f t="shared" si="276"/>
        <v>#VALUE!</v>
      </c>
      <c r="S1586">
        <v>14.74</v>
      </c>
      <c r="T1586" s="150" t="e">
        <f t="shared" si="277"/>
        <v>#VALUE!</v>
      </c>
      <c r="U1586">
        <v>14.74</v>
      </c>
      <c r="V1586" s="150" t="e">
        <f t="shared" si="278"/>
        <v>#VALUE!</v>
      </c>
      <c r="W1586">
        <v>14.74</v>
      </c>
      <c r="X1586" s="153" t="e">
        <f t="shared" si="279"/>
        <v>#VALUE!</v>
      </c>
      <c r="Y1586">
        <v>14.74</v>
      </c>
      <c r="Z1586" s="150" t="e">
        <f t="shared" si="280"/>
        <v>#VALUE!</v>
      </c>
      <c r="AA1586">
        <v>14.74</v>
      </c>
      <c r="AB1586" s="150" t="e">
        <f t="shared" si="281"/>
        <v>#VALUE!</v>
      </c>
      <c r="AC1586">
        <v>14.74</v>
      </c>
      <c r="AD1586" s="150" t="e">
        <f t="shared" si="282"/>
        <v>#VALUE!</v>
      </c>
      <c r="AE1586">
        <v>14.74</v>
      </c>
    </row>
    <row r="1587" spans="12:31" ht="15" x14ac:dyDescent="0.2">
      <c r="L1587" s="150" t="e">
        <f t="shared" si="273"/>
        <v>#VALUE!</v>
      </c>
      <c r="M1587">
        <v>14.75</v>
      </c>
      <c r="N1587" s="150" t="e">
        <f t="shared" si="274"/>
        <v>#VALUE!</v>
      </c>
      <c r="O1587">
        <v>14.75</v>
      </c>
      <c r="P1587" s="150" t="e">
        <f t="shared" si="275"/>
        <v>#VALUE!</v>
      </c>
      <c r="Q1587">
        <v>14.75</v>
      </c>
      <c r="R1587" s="150" t="e">
        <f t="shared" si="276"/>
        <v>#VALUE!</v>
      </c>
      <c r="S1587">
        <v>14.75</v>
      </c>
      <c r="T1587" s="150" t="e">
        <f t="shared" si="277"/>
        <v>#VALUE!</v>
      </c>
      <c r="U1587">
        <v>14.75</v>
      </c>
      <c r="V1587" s="150" t="e">
        <f t="shared" si="278"/>
        <v>#VALUE!</v>
      </c>
      <c r="W1587">
        <v>14.75</v>
      </c>
      <c r="X1587" s="153" t="e">
        <f t="shared" si="279"/>
        <v>#VALUE!</v>
      </c>
      <c r="Y1587">
        <v>14.75</v>
      </c>
      <c r="Z1587" s="150" t="e">
        <f t="shared" si="280"/>
        <v>#VALUE!</v>
      </c>
      <c r="AA1587">
        <v>14.75</v>
      </c>
      <c r="AB1587" s="150" t="e">
        <f t="shared" si="281"/>
        <v>#VALUE!</v>
      </c>
      <c r="AC1587">
        <v>14.75</v>
      </c>
      <c r="AD1587" s="150" t="e">
        <f t="shared" si="282"/>
        <v>#VALUE!</v>
      </c>
      <c r="AE1587">
        <v>14.75</v>
      </c>
    </row>
    <row r="1588" spans="12:31" ht="15" x14ac:dyDescent="0.2">
      <c r="L1588" s="150" t="e">
        <f t="shared" si="273"/>
        <v>#VALUE!</v>
      </c>
      <c r="M1588">
        <v>14.76</v>
      </c>
      <c r="N1588" s="150" t="e">
        <f t="shared" si="274"/>
        <v>#VALUE!</v>
      </c>
      <c r="O1588">
        <v>14.76</v>
      </c>
      <c r="P1588" s="150" t="e">
        <f t="shared" si="275"/>
        <v>#VALUE!</v>
      </c>
      <c r="Q1588">
        <v>14.76</v>
      </c>
      <c r="R1588" s="150" t="e">
        <f t="shared" si="276"/>
        <v>#VALUE!</v>
      </c>
      <c r="S1588">
        <v>14.76</v>
      </c>
      <c r="T1588" s="150" t="e">
        <f t="shared" si="277"/>
        <v>#VALUE!</v>
      </c>
      <c r="U1588">
        <v>14.76</v>
      </c>
      <c r="V1588" s="150" t="e">
        <f t="shared" si="278"/>
        <v>#VALUE!</v>
      </c>
      <c r="W1588">
        <v>14.76</v>
      </c>
      <c r="X1588" s="153" t="e">
        <f t="shared" si="279"/>
        <v>#VALUE!</v>
      </c>
      <c r="Y1588">
        <v>14.76</v>
      </c>
      <c r="Z1588" s="150" t="e">
        <f t="shared" si="280"/>
        <v>#VALUE!</v>
      </c>
      <c r="AA1588">
        <v>14.76</v>
      </c>
      <c r="AB1588" s="150" t="e">
        <f t="shared" si="281"/>
        <v>#VALUE!</v>
      </c>
      <c r="AC1588">
        <v>14.76</v>
      </c>
      <c r="AD1588" s="150" t="e">
        <f t="shared" si="282"/>
        <v>#VALUE!</v>
      </c>
      <c r="AE1588">
        <v>14.76</v>
      </c>
    </row>
    <row r="1589" spans="12:31" ht="15" x14ac:dyDescent="0.2">
      <c r="L1589" s="150" t="e">
        <f t="shared" si="273"/>
        <v>#VALUE!</v>
      </c>
      <c r="M1589">
        <v>14.77</v>
      </c>
      <c r="N1589" s="150" t="e">
        <f t="shared" si="274"/>
        <v>#VALUE!</v>
      </c>
      <c r="O1589">
        <v>14.77</v>
      </c>
      <c r="P1589" s="150" t="e">
        <f t="shared" si="275"/>
        <v>#VALUE!</v>
      </c>
      <c r="Q1589">
        <v>14.77</v>
      </c>
      <c r="R1589" s="150" t="e">
        <f t="shared" si="276"/>
        <v>#VALUE!</v>
      </c>
      <c r="S1589">
        <v>14.77</v>
      </c>
      <c r="T1589" s="150" t="e">
        <f t="shared" si="277"/>
        <v>#VALUE!</v>
      </c>
      <c r="U1589">
        <v>14.77</v>
      </c>
      <c r="V1589" s="150" t="e">
        <f t="shared" si="278"/>
        <v>#VALUE!</v>
      </c>
      <c r="W1589">
        <v>14.77</v>
      </c>
      <c r="X1589" s="153" t="e">
        <f t="shared" si="279"/>
        <v>#VALUE!</v>
      </c>
      <c r="Y1589">
        <v>14.77</v>
      </c>
      <c r="Z1589" s="150" t="e">
        <f t="shared" si="280"/>
        <v>#VALUE!</v>
      </c>
      <c r="AA1589">
        <v>14.77</v>
      </c>
      <c r="AB1589" s="150" t="e">
        <f t="shared" si="281"/>
        <v>#VALUE!</v>
      </c>
      <c r="AC1589">
        <v>14.77</v>
      </c>
      <c r="AD1589" s="150" t="e">
        <f t="shared" si="282"/>
        <v>#VALUE!</v>
      </c>
      <c r="AE1589">
        <v>14.77</v>
      </c>
    </row>
    <row r="1590" spans="12:31" ht="15" x14ac:dyDescent="0.2">
      <c r="L1590" s="150" t="e">
        <f t="shared" si="273"/>
        <v>#VALUE!</v>
      </c>
      <c r="M1590">
        <v>14.78</v>
      </c>
      <c r="N1590" s="150" t="e">
        <f t="shared" si="274"/>
        <v>#VALUE!</v>
      </c>
      <c r="O1590">
        <v>14.78</v>
      </c>
      <c r="P1590" s="150" t="e">
        <f t="shared" si="275"/>
        <v>#VALUE!</v>
      </c>
      <c r="Q1590">
        <v>14.78</v>
      </c>
      <c r="R1590" s="150" t="e">
        <f t="shared" si="276"/>
        <v>#VALUE!</v>
      </c>
      <c r="S1590">
        <v>14.78</v>
      </c>
      <c r="T1590" s="150" t="e">
        <f t="shared" si="277"/>
        <v>#VALUE!</v>
      </c>
      <c r="U1590">
        <v>14.78</v>
      </c>
      <c r="V1590" s="150" t="e">
        <f t="shared" si="278"/>
        <v>#VALUE!</v>
      </c>
      <c r="W1590">
        <v>14.78</v>
      </c>
      <c r="X1590" s="153" t="e">
        <f t="shared" si="279"/>
        <v>#VALUE!</v>
      </c>
      <c r="Y1590">
        <v>14.78</v>
      </c>
      <c r="Z1590" s="150" t="e">
        <f t="shared" si="280"/>
        <v>#VALUE!</v>
      </c>
      <c r="AA1590">
        <v>14.78</v>
      </c>
      <c r="AB1590" s="150" t="e">
        <f t="shared" si="281"/>
        <v>#VALUE!</v>
      </c>
      <c r="AC1590">
        <v>14.78</v>
      </c>
      <c r="AD1590" s="150" t="e">
        <f t="shared" si="282"/>
        <v>#VALUE!</v>
      </c>
      <c r="AE1590">
        <v>14.78</v>
      </c>
    </row>
    <row r="1591" spans="12:31" ht="15" x14ac:dyDescent="0.2">
      <c r="L1591" s="150" t="e">
        <f t="shared" si="273"/>
        <v>#VALUE!</v>
      </c>
      <c r="M1591">
        <v>14.79</v>
      </c>
      <c r="N1591" s="150" t="e">
        <f t="shared" si="274"/>
        <v>#VALUE!</v>
      </c>
      <c r="O1591">
        <v>14.79</v>
      </c>
      <c r="P1591" s="150" t="e">
        <f t="shared" si="275"/>
        <v>#VALUE!</v>
      </c>
      <c r="Q1591">
        <v>14.79</v>
      </c>
      <c r="R1591" s="150" t="e">
        <f t="shared" si="276"/>
        <v>#VALUE!</v>
      </c>
      <c r="S1591">
        <v>14.79</v>
      </c>
      <c r="T1591" s="150" t="e">
        <f t="shared" si="277"/>
        <v>#VALUE!</v>
      </c>
      <c r="U1591">
        <v>14.79</v>
      </c>
      <c r="V1591" s="150" t="e">
        <f t="shared" si="278"/>
        <v>#VALUE!</v>
      </c>
      <c r="W1591">
        <v>14.79</v>
      </c>
      <c r="X1591" s="153" t="e">
        <f t="shared" si="279"/>
        <v>#VALUE!</v>
      </c>
      <c r="Y1591">
        <v>14.79</v>
      </c>
      <c r="Z1591" s="150" t="e">
        <f t="shared" si="280"/>
        <v>#VALUE!</v>
      </c>
      <c r="AA1591">
        <v>14.79</v>
      </c>
      <c r="AB1591" s="150" t="e">
        <f t="shared" si="281"/>
        <v>#VALUE!</v>
      </c>
      <c r="AC1591">
        <v>14.79</v>
      </c>
      <c r="AD1591" s="150" t="e">
        <f t="shared" si="282"/>
        <v>#VALUE!</v>
      </c>
      <c r="AE1591">
        <v>14.79</v>
      </c>
    </row>
    <row r="1592" spans="12:31" ht="15" x14ac:dyDescent="0.2">
      <c r="L1592" s="150" t="e">
        <f t="shared" si="273"/>
        <v>#VALUE!</v>
      </c>
      <c r="M1592">
        <v>14.8</v>
      </c>
      <c r="N1592" s="150" t="e">
        <f t="shared" si="274"/>
        <v>#VALUE!</v>
      </c>
      <c r="O1592">
        <v>14.8</v>
      </c>
      <c r="P1592" s="150" t="e">
        <f t="shared" si="275"/>
        <v>#VALUE!</v>
      </c>
      <c r="Q1592">
        <v>14.8</v>
      </c>
      <c r="R1592" s="150" t="e">
        <f t="shared" si="276"/>
        <v>#VALUE!</v>
      </c>
      <c r="S1592">
        <v>14.8</v>
      </c>
      <c r="T1592" s="150" t="e">
        <f t="shared" si="277"/>
        <v>#VALUE!</v>
      </c>
      <c r="U1592">
        <v>14.8</v>
      </c>
      <c r="V1592" s="150" t="e">
        <f t="shared" si="278"/>
        <v>#VALUE!</v>
      </c>
      <c r="W1592">
        <v>14.8</v>
      </c>
      <c r="X1592" s="153" t="e">
        <f t="shared" si="279"/>
        <v>#VALUE!</v>
      </c>
      <c r="Y1592">
        <v>14.8</v>
      </c>
      <c r="Z1592" s="150" t="e">
        <f t="shared" si="280"/>
        <v>#VALUE!</v>
      </c>
      <c r="AA1592">
        <v>14.8</v>
      </c>
      <c r="AB1592" s="150" t="e">
        <f t="shared" si="281"/>
        <v>#VALUE!</v>
      </c>
      <c r="AC1592">
        <v>14.8</v>
      </c>
      <c r="AD1592" s="150" t="e">
        <f t="shared" si="282"/>
        <v>#VALUE!</v>
      </c>
      <c r="AE1592">
        <v>14.8</v>
      </c>
    </row>
    <row r="1593" spans="12:31" ht="15" x14ac:dyDescent="0.2">
      <c r="L1593" s="150" t="e">
        <f t="shared" si="273"/>
        <v>#VALUE!</v>
      </c>
      <c r="M1593">
        <v>14.81</v>
      </c>
      <c r="N1593" s="150" t="e">
        <f t="shared" si="274"/>
        <v>#VALUE!</v>
      </c>
      <c r="O1593">
        <v>14.81</v>
      </c>
      <c r="P1593" s="150" t="e">
        <f t="shared" si="275"/>
        <v>#VALUE!</v>
      </c>
      <c r="Q1593">
        <v>14.81</v>
      </c>
      <c r="R1593" s="150" t="e">
        <f t="shared" si="276"/>
        <v>#VALUE!</v>
      </c>
      <c r="S1593">
        <v>14.81</v>
      </c>
      <c r="T1593" s="150" t="e">
        <f t="shared" si="277"/>
        <v>#VALUE!</v>
      </c>
      <c r="U1593">
        <v>14.81</v>
      </c>
      <c r="V1593" s="150" t="e">
        <f t="shared" si="278"/>
        <v>#VALUE!</v>
      </c>
      <c r="W1593">
        <v>14.81</v>
      </c>
      <c r="X1593" s="153" t="e">
        <f t="shared" si="279"/>
        <v>#VALUE!</v>
      </c>
      <c r="Y1593">
        <v>14.81</v>
      </c>
      <c r="Z1593" s="150" t="e">
        <f t="shared" si="280"/>
        <v>#VALUE!</v>
      </c>
      <c r="AA1593">
        <v>14.81</v>
      </c>
      <c r="AB1593" s="150" t="e">
        <f t="shared" si="281"/>
        <v>#VALUE!</v>
      </c>
      <c r="AC1593">
        <v>14.81</v>
      </c>
      <c r="AD1593" s="150" t="e">
        <f t="shared" si="282"/>
        <v>#VALUE!</v>
      </c>
      <c r="AE1593">
        <v>14.81</v>
      </c>
    </row>
    <row r="1594" spans="12:31" ht="15" x14ac:dyDescent="0.2">
      <c r="L1594" s="150" t="e">
        <f t="shared" si="273"/>
        <v>#VALUE!</v>
      </c>
      <c r="M1594">
        <v>14.82</v>
      </c>
      <c r="N1594" s="150" t="e">
        <f t="shared" si="274"/>
        <v>#VALUE!</v>
      </c>
      <c r="O1594">
        <v>14.82</v>
      </c>
      <c r="P1594" s="150" t="e">
        <f t="shared" si="275"/>
        <v>#VALUE!</v>
      </c>
      <c r="Q1594">
        <v>14.82</v>
      </c>
      <c r="R1594" s="150" t="e">
        <f t="shared" si="276"/>
        <v>#VALUE!</v>
      </c>
      <c r="S1594">
        <v>14.82</v>
      </c>
      <c r="T1594" s="150" t="e">
        <f t="shared" si="277"/>
        <v>#VALUE!</v>
      </c>
      <c r="U1594">
        <v>14.82</v>
      </c>
      <c r="V1594" s="150" t="e">
        <f t="shared" si="278"/>
        <v>#VALUE!</v>
      </c>
      <c r="W1594">
        <v>14.82</v>
      </c>
      <c r="X1594" s="153" t="e">
        <f t="shared" si="279"/>
        <v>#VALUE!</v>
      </c>
      <c r="Y1594">
        <v>14.82</v>
      </c>
      <c r="Z1594" s="150" t="e">
        <f t="shared" si="280"/>
        <v>#VALUE!</v>
      </c>
      <c r="AA1594">
        <v>14.82</v>
      </c>
      <c r="AB1594" s="150" t="e">
        <f t="shared" si="281"/>
        <v>#VALUE!</v>
      </c>
      <c r="AC1594">
        <v>14.82</v>
      </c>
      <c r="AD1594" s="150" t="e">
        <f t="shared" si="282"/>
        <v>#VALUE!</v>
      </c>
      <c r="AE1594">
        <v>14.82</v>
      </c>
    </row>
    <row r="1595" spans="12:31" ht="15" x14ac:dyDescent="0.2">
      <c r="L1595" s="150" t="e">
        <f t="shared" si="273"/>
        <v>#VALUE!</v>
      </c>
      <c r="M1595">
        <v>14.83</v>
      </c>
      <c r="N1595" s="150" t="e">
        <f t="shared" si="274"/>
        <v>#VALUE!</v>
      </c>
      <c r="O1595">
        <v>14.83</v>
      </c>
      <c r="P1595" s="150" t="e">
        <f t="shared" si="275"/>
        <v>#VALUE!</v>
      </c>
      <c r="Q1595">
        <v>14.83</v>
      </c>
      <c r="R1595" s="150" t="e">
        <f t="shared" si="276"/>
        <v>#VALUE!</v>
      </c>
      <c r="S1595">
        <v>14.83</v>
      </c>
      <c r="T1595" s="150" t="e">
        <f t="shared" si="277"/>
        <v>#VALUE!</v>
      </c>
      <c r="U1595">
        <v>14.83</v>
      </c>
      <c r="V1595" s="150" t="e">
        <f t="shared" si="278"/>
        <v>#VALUE!</v>
      </c>
      <c r="W1595">
        <v>14.83</v>
      </c>
      <c r="X1595" s="153" t="e">
        <f t="shared" si="279"/>
        <v>#VALUE!</v>
      </c>
      <c r="Y1595">
        <v>14.83</v>
      </c>
      <c r="Z1595" s="150" t="e">
        <f t="shared" si="280"/>
        <v>#VALUE!</v>
      </c>
      <c r="AA1595">
        <v>14.83</v>
      </c>
      <c r="AB1595" s="150" t="e">
        <f t="shared" si="281"/>
        <v>#VALUE!</v>
      </c>
      <c r="AC1595">
        <v>14.83</v>
      </c>
      <c r="AD1595" s="150" t="e">
        <f t="shared" si="282"/>
        <v>#VALUE!</v>
      </c>
      <c r="AE1595">
        <v>14.83</v>
      </c>
    </row>
    <row r="1596" spans="12:31" ht="15" x14ac:dyDescent="0.2">
      <c r="L1596" s="150" t="e">
        <f t="shared" si="273"/>
        <v>#VALUE!</v>
      </c>
      <c r="M1596">
        <v>14.84</v>
      </c>
      <c r="N1596" s="150" t="e">
        <f t="shared" si="274"/>
        <v>#VALUE!</v>
      </c>
      <c r="O1596">
        <v>14.84</v>
      </c>
      <c r="P1596" s="150" t="e">
        <f t="shared" si="275"/>
        <v>#VALUE!</v>
      </c>
      <c r="Q1596">
        <v>14.84</v>
      </c>
      <c r="R1596" s="150" t="e">
        <f t="shared" si="276"/>
        <v>#VALUE!</v>
      </c>
      <c r="S1596">
        <v>14.84</v>
      </c>
      <c r="T1596" s="150" t="e">
        <f t="shared" si="277"/>
        <v>#VALUE!</v>
      </c>
      <c r="U1596">
        <v>14.84</v>
      </c>
      <c r="V1596" s="150" t="e">
        <f t="shared" si="278"/>
        <v>#VALUE!</v>
      </c>
      <c r="W1596">
        <v>14.84</v>
      </c>
      <c r="X1596" s="153" t="e">
        <f t="shared" si="279"/>
        <v>#VALUE!</v>
      </c>
      <c r="Y1596">
        <v>14.84</v>
      </c>
      <c r="Z1596" s="150" t="e">
        <f t="shared" si="280"/>
        <v>#VALUE!</v>
      </c>
      <c r="AA1596">
        <v>14.84</v>
      </c>
      <c r="AB1596" s="150" t="e">
        <f t="shared" si="281"/>
        <v>#VALUE!</v>
      </c>
      <c r="AC1596">
        <v>14.84</v>
      </c>
      <c r="AD1596" s="150" t="e">
        <f t="shared" si="282"/>
        <v>#VALUE!</v>
      </c>
      <c r="AE1596">
        <v>14.84</v>
      </c>
    </row>
    <row r="1597" spans="12:31" ht="15" x14ac:dyDescent="0.2">
      <c r="L1597" s="150" t="e">
        <f t="shared" si="273"/>
        <v>#VALUE!</v>
      </c>
      <c r="M1597">
        <v>14.85</v>
      </c>
      <c r="N1597" s="150" t="e">
        <f t="shared" si="274"/>
        <v>#VALUE!</v>
      </c>
      <c r="O1597">
        <v>14.85</v>
      </c>
      <c r="P1597" s="150" t="e">
        <f t="shared" si="275"/>
        <v>#VALUE!</v>
      </c>
      <c r="Q1597">
        <v>14.85</v>
      </c>
      <c r="R1597" s="150" t="e">
        <f t="shared" si="276"/>
        <v>#VALUE!</v>
      </c>
      <c r="S1597">
        <v>14.85</v>
      </c>
      <c r="T1597" s="150" t="e">
        <f t="shared" si="277"/>
        <v>#VALUE!</v>
      </c>
      <c r="U1597">
        <v>14.85</v>
      </c>
      <c r="V1597" s="150" t="e">
        <f t="shared" si="278"/>
        <v>#VALUE!</v>
      </c>
      <c r="W1597">
        <v>14.85</v>
      </c>
      <c r="X1597" s="153" t="e">
        <f t="shared" si="279"/>
        <v>#VALUE!</v>
      </c>
      <c r="Y1597">
        <v>14.85</v>
      </c>
      <c r="Z1597" s="150" t="e">
        <f t="shared" si="280"/>
        <v>#VALUE!</v>
      </c>
      <c r="AA1597">
        <v>14.85</v>
      </c>
      <c r="AB1597" s="150" t="e">
        <f t="shared" si="281"/>
        <v>#VALUE!</v>
      </c>
      <c r="AC1597">
        <v>14.85</v>
      </c>
      <c r="AD1597" s="150" t="e">
        <f t="shared" si="282"/>
        <v>#VALUE!</v>
      </c>
      <c r="AE1597">
        <v>14.85</v>
      </c>
    </row>
    <row r="1598" spans="12:31" ht="15" x14ac:dyDescent="0.2">
      <c r="L1598" s="150" t="e">
        <f t="shared" si="273"/>
        <v>#VALUE!</v>
      </c>
      <c r="M1598">
        <v>14.86</v>
      </c>
      <c r="N1598" s="150" t="e">
        <f t="shared" si="274"/>
        <v>#VALUE!</v>
      </c>
      <c r="O1598">
        <v>14.86</v>
      </c>
      <c r="P1598" s="150" t="e">
        <f t="shared" si="275"/>
        <v>#VALUE!</v>
      </c>
      <c r="Q1598">
        <v>14.86</v>
      </c>
      <c r="R1598" s="150" t="e">
        <f t="shared" si="276"/>
        <v>#VALUE!</v>
      </c>
      <c r="S1598">
        <v>14.86</v>
      </c>
      <c r="T1598" s="150" t="e">
        <f t="shared" si="277"/>
        <v>#VALUE!</v>
      </c>
      <c r="U1598">
        <v>14.86</v>
      </c>
      <c r="V1598" s="150" t="e">
        <f t="shared" si="278"/>
        <v>#VALUE!</v>
      </c>
      <c r="W1598">
        <v>14.86</v>
      </c>
      <c r="X1598" s="153" t="e">
        <f t="shared" si="279"/>
        <v>#VALUE!</v>
      </c>
      <c r="Y1598">
        <v>14.86</v>
      </c>
      <c r="Z1598" s="150" t="e">
        <f t="shared" si="280"/>
        <v>#VALUE!</v>
      </c>
      <c r="AA1598">
        <v>14.86</v>
      </c>
      <c r="AB1598" s="150" t="e">
        <f t="shared" si="281"/>
        <v>#VALUE!</v>
      </c>
      <c r="AC1598">
        <v>14.86</v>
      </c>
      <c r="AD1598" s="150" t="e">
        <f t="shared" si="282"/>
        <v>#VALUE!</v>
      </c>
      <c r="AE1598">
        <v>14.86</v>
      </c>
    </row>
    <row r="1599" spans="12:31" ht="15" x14ac:dyDescent="0.2">
      <c r="L1599" s="150" t="e">
        <f t="shared" si="273"/>
        <v>#VALUE!</v>
      </c>
      <c r="M1599">
        <v>14.87</v>
      </c>
      <c r="N1599" s="150" t="e">
        <f t="shared" si="274"/>
        <v>#VALUE!</v>
      </c>
      <c r="O1599">
        <v>14.87</v>
      </c>
      <c r="P1599" s="150" t="e">
        <f t="shared" si="275"/>
        <v>#VALUE!</v>
      </c>
      <c r="Q1599">
        <v>14.87</v>
      </c>
      <c r="R1599" s="150" t="e">
        <f t="shared" si="276"/>
        <v>#VALUE!</v>
      </c>
      <c r="S1599">
        <v>14.87</v>
      </c>
      <c r="T1599" s="150" t="e">
        <f t="shared" si="277"/>
        <v>#VALUE!</v>
      </c>
      <c r="U1599">
        <v>14.87</v>
      </c>
      <c r="V1599" s="150" t="e">
        <f t="shared" si="278"/>
        <v>#VALUE!</v>
      </c>
      <c r="W1599">
        <v>14.87</v>
      </c>
      <c r="X1599" s="153" t="e">
        <f t="shared" si="279"/>
        <v>#VALUE!</v>
      </c>
      <c r="Y1599">
        <v>14.87</v>
      </c>
      <c r="Z1599" s="150" t="e">
        <f t="shared" si="280"/>
        <v>#VALUE!</v>
      </c>
      <c r="AA1599">
        <v>14.87</v>
      </c>
      <c r="AB1599" s="150" t="e">
        <f t="shared" si="281"/>
        <v>#VALUE!</v>
      </c>
      <c r="AC1599">
        <v>14.87</v>
      </c>
      <c r="AD1599" s="150" t="e">
        <f t="shared" si="282"/>
        <v>#VALUE!</v>
      </c>
      <c r="AE1599">
        <v>14.87</v>
      </c>
    </row>
    <row r="1600" spans="12:31" ht="15" x14ac:dyDescent="0.2">
      <c r="L1600" s="150" t="e">
        <f t="shared" si="273"/>
        <v>#VALUE!</v>
      </c>
      <c r="M1600">
        <v>14.88</v>
      </c>
      <c r="N1600" s="150" t="e">
        <f t="shared" si="274"/>
        <v>#VALUE!</v>
      </c>
      <c r="O1600">
        <v>14.88</v>
      </c>
      <c r="P1600" s="150" t="e">
        <f t="shared" si="275"/>
        <v>#VALUE!</v>
      </c>
      <c r="Q1600">
        <v>14.88</v>
      </c>
      <c r="R1600" s="150" t="e">
        <f t="shared" si="276"/>
        <v>#VALUE!</v>
      </c>
      <c r="S1600">
        <v>14.88</v>
      </c>
      <c r="T1600" s="150" t="e">
        <f t="shared" si="277"/>
        <v>#VALUE!</v>
      </c>
      <c r="U1600">
        <v>14.88</v>
      </c>
      <c r="V1600" s="150" t="e">
        <f t="shared" si="278"/>
        <v>#VALUE!</v>
      </c>
      <c r="W1600">
        <v>14.88</v>
      </c>
      <c r="X1600" s="153" t="e">
        <f t="shared" si="279"/>
        <v>#VALUE!</v>
      </c>
      <c r="Y1600">
        <v>14.88</v>
      </c>
      <c r="Z1600" s="150" t="e">
        <f t="shared" si="280"/>
        <v>#VALUE!</v>
      </c>
      <c r="AA1600">
        <v>14.88</v>
      </c>
      <c r="AB1600" s="150" t="e">
        <f t="shared" si="281"/>
        <v>#VALUE!</v>
      </c>
      <c r="AC1600">
        <v>14.88</v>
      </c>
      <c r="AD1600" s="150" t="e">
        <f t="shared" si="282"/>
        <v>#VALUE!</v>
      </c>
      <c r="AE1600">
        <v>14.88</v>
      </c>
    </row>
    <row r="1601" spans="12:31" ht="15" x14ac:dyDescent="0.2">
      <c r="L1601" s="150" t="e">
        <f t="shared" si="273"/>
        <v>#VALUE!</v>
      </c>
      <c r="M1601">
        <v>14.89</v>
      </c>
      <c r="N1601" s="150" t="e">
        <f t="shared" si="274"/>
        <v>#VALUE!</v>
      </c>
      <c r="O1601">
        <v>14.89</v>
      </c>
      <c r="P1601" s="150" t="e">
        <f t="shared" si="275"/>
        <v>#VALUE!</v>
      </c>
      <c r="Q1601">
        <v>14.89</v>
      </c>
      <c r="R1601" s="150" t="e">
        <f t="shared" si="276"/>
        <v>#VALUE!</v>
      </c>
      <c r="S1601">
        <v>14.89</v>
      </c>
      <c r="T1601" s="150" t="e">
        <f t="shared" si="277"/>
        <v>#VALUE!</v>
      </c>
      <c r="U1601">
        <v>14.89</v>
      </c>
      <c r="V1601" s="150" t="e">
        <f t="shared" si="278"/>
        <v>#VALUE!</v>
      </c>
      <c r="W1601">
        <v>14.89</v>
      </c>
      <c r="X1601" s="153" t="e">
        <f t="shared" si="279"/>
        <v>#VALUE!</v>
      </c>
      <c r="Y1601">
        <v>14.89</v>
      </c>
      <c r="Z1601" s="150" t="e">
        <f t="shared" si="280"/>
        <v>#VALUE!</v>
      </c>
      <c r="AA1601">
        <v>14.89</v>
      </c>
      <c r="AB1601" s="150" t="e">
        <f t="shared" si="281"/>
        <v>#VALUE!</v>
      </c>
      <c r="AC1601">
        <v>14.89</v>
      </c>
      <c r="AD1601" s="150" t="e">
        <f t="shared" si="282"/>
        <v>#VALUE!</v>
      </c>
      <c r="AE1601">
        <v>14.89</v>
      </c>
    </row>
    <row r="1602" spans="12:31" ht="15" x14ac:dyDescent="0.2">
      <c r="L1602" s="150" t="e">
        <f t="shared" si="273"/>
        <v>#VALUE!</v>
      </c>
      <c r="M1602">
        <v>14.9</v>
      </c>
      <c r="N1602" s="150" t="e">
        <f t="shared" si="274"/>
        <v>#VALUE!</v>
      </c>
      <c r="O1602">
        <v>14.9</v>
      </c>
      <c r="P1602" s="150" t="e">
        <f t="shared" si="275"/>
        <v>#VALUE!</v>
      </c>
      <c r="Q1602">
        <v>14.9</v>
      </c>
      <c r="R1602" s="150" t="e">
        <f t="shared" si="276"/>
        <v>#VALUE!</v>
      </c>
      <c r="S1602">
        <v>14.9</v>
      </c>
      <c r="T1602" s="150" t="e">
        <f t="shared" si="277"/>
        <v>#VALUE!</v>
      </c>
      <c r="U1602">
        <v>14.9</v>
      </c>
      <c r="V1602" s="150" t="e">
        <f t="shared" si="278"/>
        <v>#VALUE!</v>
      </c>
      <c r="W1602">
        <v>14.9</v>
      </c>
      <c r="X1602" s="153" t="e">
        <f t="shared" si="279"/>
        <v>#VALUE!</v>
      </c>
      <c r="Y1602">
        <v>14.9</v>
      </c>
      <c r="Z1602" s="150" t="e">
        <f t="shared" si="280"/>
        <v>#VALUE!</v>
      </c>
      <c r="AA1602">
        <v>14.9</v>
      </c>
      <c r="AB1602" s="150" t="e">
        <f t="shared" si="281"/>
        <v>#VALUE!</v>
      </c>
      <c r="AC1602">
        <v>14.9</v>
      </c>
      <c r="AD1602" s="150" t="e">
        <f t="shared" si="282"/>
        <v>#VALUE!</v>
      </c>
      <c r="AE1602">
        <v>14.9</v>
      </c>
    </row>
    <row r="1603" spans="12:31" ht="15" x14ac:dyDescent="0.2">
      <c r="L1603" s="150" t="e">
        <f t="shared" si="273"/>
        <v>#VALUE!</v>
      </c>
      <c r="M1603">
        <v>14.91</v>
      </c>
      <c r="N1603" s="150" t="e">
        <f t="shared" si="274"/>
        <v>#VALUE!</v>
      </c>
      <c r="O1603">
        <v>14.91</v>
      </c>
      <c r="P1603" s="150" t="e">
        <f t="shared" si="275"/>
        <v>#VALUE!</v>
      </c>
      <c r="Q1603">
        <v>14.91</v>
      </c>
      <c r="R1603" s="150" t="e">
        <f t="shared" si="276"/>
        <v>#VALUE!</v>
      </c>
      <c r="S1603">
        <v>14.91</v>
      </c>
      <c r="T1603" s="150" t="e">
        <f t="shared" si="277"/>
        <v>#VALUE!</v>
      </c>
      <c r="U1603">
        <v>14.91</v>
      </c>
      <c r="V1603" s="150" t="e">
        <f t="shared" si="278"/>
        <v>#VALUE!</v>
      </c>
      <c r="W1603">
        <v>14.91</v>
      </c>
      <c r="X1603" s="153" t="e">
        <f t="shared" si="279"/>
        <v>#VALUE!</v>
      </c>
      <c r="Y1603">
        <v>14.91</v>
      </c>
      <c r="Z1603" s="150" t="e">
        <f t="shared" si="280"/>
        <v>#VALUE!</v>
      </c>
      <c r="AA1603">
        <v>14.91</v>
      </c>
      <c r="AB1603" s="150" t="e">
        <f t="shared" si="281"/>
        <v>#VALUE!</v>
      </c>
      <c r="AC1603">
        <v>14.91</v>
      </c>
      <c r="AD1603" s="150" t="e">
        <f t="shared" si="282"/>
        <v>#VALUE!</v>
      </c>
      <c r="AE1603">
        <v>14.91</v>
      </c>
    </row>
    <row r="1604" spans="12:31" ht="15" x14ac:dyDescent="0.2">
      <c r="L1604" s="150" t="e">
        <f t="shared" si="273"/>
        <v>#VALUE!</v>
      </c>
      <c r="M1604">
        <v>14.92</v>
      </c>
      <c r="N1604" s="150" t="e">
        <f t="shared" si="274"/>
        <v>#VALUE!</v>
      </c>
      <c r="O1604">
        <v>14.92</v>
      </c>
      <c r="P1604" s="150" t="e">
        <f t="shared" si="275"/>
        <v>#VALUE!</v>
      </c>
      <c r="Q1604">
        <v>14.92</v>
      </c>
      <c r="R1604" s="150" t="e">
        <f t="shared" si="276"/>
        <v>#VALUE!</v>
      </c>
      <c r="S1604">
        <v>14.92</v>
      </c>
      <c r="T1604" s="150" t="e">
        <f t="shared" si="277"/>
        <v>#VALUE!</v>
      </c>
      <c r="U1604">
        <v>14.92</v>
      </c>
      <c r="V1604" s="150" t="e">
        <f t="shared" si="278"/>
        <v>#VALUE!</v>
      </c>
      <c r="W1604">
        <v>14.92</v>
      </c>
      <c r="X1604" s="153" t="e">
        <f t="shared" si="279"/>
        <v>#VALUE!</v>
      </c>
      <c r="Y1604">
        <v>14.92</v>
      </c>
      <c r="Z1604" s="150" t="e">
        <f t="shared" si="280"/>
        <v>#VALUE!</v>
      </c>
      <c r="AA1604">
        <v>14.92</v>
      </c>
      <c r="AB1604" s="150" t="e">
        <f t="shared" si="281"/>
        <v>#VALUE!</v>
      </c>
      <c r="AC1604">
        <v>14.92</v>
      </c>
      <c r="AD1604" s="150" t="e">
        <f t="shared" si="282"/>
        <v>#VALUE!</v>
      </c>
      <c r="AE1604">
        <v>14.92</v>
      </c>
    </row>
    <row r="1605" spans="12:31" ht="15" x14ac:dyDescent="0.2">
      <c r="L1605" s="150" t="e">
        <f t="shared" si="273"/>
        <v>#VALUE!</v>
      </c>
      <c r="M1605">
        <v>14.93</v>
      </c>
      <c r="N1605" s="150" t="e">
        <f t="shared" si="274"/>
        <v>#VALUE!</v>
      </c>
      <c r="O1605">
        <v>14.93</v>
      </c>
      <c r="P1605" s="150" t="e">
        <f t="shared" si="275"/>
        <v>#VALUE!</v>
      </c>
      <c r="Q1605">
        <v>14.93</v>
      </c>
      <c r="R1605" s="150" t="e">
        <f t="shared" si="276"/>
        <v>#VALUE!</v>
      </c>
      <c r="S1605">
        <v>14.93</v>
      </c>
      <c r="T1605" s="150" t="e">
        <f t="shared" si="277"/>
        <v>#VALUE!</v>
      </c>
      <c r="U1605">
        <v>14.93</v>
      </c>
      <c r="V1605" s="150" t="e">
        <f t="shared" si="278"/>
        <v>#VALUE!</v>
      </c>
      <c r="W1605">
        <v>14.93</v>
      </c>
      <c r="X1605" s="153" t="e">
        <f t="shared" si="279"/>
        <v>#VALUE!</v>
      </c>
      <c r="Y1605">
        <v>14.93</v>
      </c>
      <c r="Z1605" s="150" t="e">
        <f t="shared" si="280"/>
        <v>#VALUE!</v>
      </c>
      <c r="AA1605">
        <v>14.93</v>
      </c>
      <c r="AB1605" s="150" t="e">
        <f t="shared" si="281"/>
        <v>#VALUE!</v>
      </c>
      <c r="AC1605">
        <v>14.93</v>
      </c>
      <c r="AD1605" s="150" t="e">
        <f t="shared" si="282"/>
        <v>#VALUE!</v>
      </c>
      <c r="AE1605">
        <v>14.93</v>
      </c>
    </row>
    <row r="1606" spans="12:31" ht="15" x14ac:dyDescent="0.2">
      <c r="L1606" s="150" t="e">
        <f t="shared" si="273"/>
        <v>#VALUE!</v>
      </c>
      <c r="M1606">
        <v>14.94</v>
      </c>
      <c r="N1606" s="150" t="e">
        <f t="shared" si="274"/>
        <v>#VALUE!</v>
      </c>
      <c r="O1606">
        <v>14.94</v>
      </c>
      <c r="P1606" s="150" t="e">
        <f t="shared" si="275"/>
        <v>#VALUE!</v>
      </c>
      <c r="Q1606">
        <v>14.94</v>
      </c>
      <c r="R1606" s="150" t="e">
        <f t="shared" si="276"/>
        <v>#VALUE!</v>
      </c>
      <c r="S1606">
        <v>14.94</v>
      </c>
      <c r="T1606" s="150" t="e">
        <f t="shared" si="277"/>
        <v>#VALUE!</v>
      </c>
      <c r="U1606">
        <v>14.94</v>
      </c>
      <c r="V1606" s="150" t="e">
        <f t="shared" si="278"/>
        <v>#VALUE!</v>
      </c>
      <c r="W1606">
        <v>14.94</v>
      </c>
      <c r="X1606" s="153" t="e">
        <f t="shared" si="279"/>
        <v>#VALUE!</v>
      </c>
      <c r="Y1606">
        <v>14.94</v>
      </c>
      <c r="Z1606" s="150" t="e">
        <f t="shared" si="280"/>
        <v>#VALUE!</v>
      </c>
      <c r="AA1606">
        <v>14.94</v>
      </c>
      <c r="AB1606" s="150" t="e">
        <f t="shared" si="281"/>
        <v>#VALUE!</v>
      </c>
      <c r="AC1606">
        <v>14.94</v>
      </c>
      <c r="AD1606" s="150" t="e">
        <f t="shared" si="282"/>
        <v>#VALUE!</v>
      </c>
      <c r="AE1606">
        <v>14.94</v>
      </c>
    </row>
    <row r="1607" spans="12:31" ht="15" x14ac:dyDescent="0.2">
      <c r="L1607" s="150" t="e">
        <f t="shared" si="273"/>
        <v>#VALUE!</v>
      </c>
      <c r="M1607">
        <v>14.95</v>
      </c>
      <c r="N1607" s="150" t="e">
        <f t="shared" si="274"/>
        <v>#VALUE!</v>
      </c>
      <c r="O1607">
        <v>14.95</v>
      </c>
      <c r="P1607" s="150" t="e">
        <f t="shared" si="275"/>
        <v>#VALUE!</v>
      </c>
      <c r="Q1607">
        <v>14.95</v>
      </c>
      <c r="R1607" s="150" t="e">
        <f t="shared" si="276"/>
        <v>#VALUE!</v>
      </c>
      <c r="S1607">
        <v>14.95</v>
      </c>
      <c r="T1607" s="150" t="e">
        <f t="shared" si="277"/>
        <v>#VALUE!</v>
      </c>
      <c r="U1607">
        <v>14.95</v>
      </c>
      <c r="V1607" s="150" t="e">
        <f t="shared" si="278"/>
        <v>#VALUE!</v>
      </c>
      <c r="W1607">
        <v>14.95</v>
      </c>
      <c r="X1607" s="153" t="e">
        <f t="shared" si="279"/>
        <v>#VALUE!</v>
      </c>
      <c r="Y1607">
        <v>14.95</v>
      </c>
      <c r="Z1607" s="150" t="e">
        <f t="shared" si="280"/>
        <v>#VALUE!</v>
      </c>
      <c r="AA1607">
        <v>14.95</v>
      </c>
      <c r="AB1607" s="150" t="e">
        <f t="shared" si="281"/>
        <v>#VALUE!</v>
      </c>
      <c r="AC1607">
        <v>14.95</v>
      </c>
      <c r="AD1607" s="150" t="e">
        <f t="shared" si="282"/>
        <v>#VALUE!</v>
      </c>
      <c r="AE1607">
        <v>14.95</v>
      </c>
    </row>
    <row r="1608" spans="12:31" ht="15" x14ac:dyDescent="0.2">
      <c r="L1608" s="150" t="e">
        <f t="shared" si="273"/>
        <v>#VALUE!</v>
      </c>
      <c r="M1608">
        <v>14.96</v>
      </c>
      <c r="N1608" s="150" t="e">
        <f t="shared" si="274"/>
        <v>#VALUE!</v>
      </c>
      <c r="O1608">
        <v>14.96</v>
      </c>
      <c r="P1608" s="150" t="e">
        <f t="shared" si="275"/>
        <v>#VALUE!</v>
      </c>
      <c r="Q1608">
        <v>14.96</v>
      </c>
      <c r="R1608" s="150" t="e">
        <f t="shared" si="276"/>
        <v>#VALUE!</v>
      </c>
      <c r="S1608">
        <v>14.96</v>
      </c>
      <c r="T1608" s="150" t="e">
        <f t="shared" si="277"/>
        <v>#VALUE!</v>
      </c>
      <c r="U1608">
        <v>14.96</v>
      </c>
      <c r="V1608" s="150" t="e">
        <f t="shared" si="278"/>
        <v>#VALUE!</v>
      </c>
      <c r="W1608">
        <v>14.96</v>
      </c>
      <c r="X1608" s="153" t="e">
        <f t="shared" si="279"/>
        <v>#VALUE!</v>
      </c>
      <c r="Y1608">
        <v>14.96</v>
      </c>
      <c r="Z1608" s="150" t="e">
        <f t="shared" si="280"/>
        <v>#VALUE!</v>
      </c>
      <c r="AA1608">
        <v>14.96</v>
      </c>
      <c r="AB1608" s="150" t="e">
        <f t="shared" si="281"/>
        <v>#VALUE!</v>
      </c>
      <c r="AC1608">
        <v>14.96</v>
      </c>
      <c r="AD1608" s="150" t="e">
        <f t="shared" si="282"/>
        <v>#VALUE!</v>
      </c>
      <c r="AE1608">
        <v>14.96</v>
      </c>
    </row>
    <row r="1609" spans="12:31" ht="15" x14ac:dyDescent="0.2">
      <c r="L1609" s="150" t="e">
        <f t="shared" si="273"/>
        <v>#VALUE!</v>
      </c>
      <c r="M1609">
        <v>14.97</v>
      </c>
      <c r="N1609" s="150" t="e">
        <f t="shared" si="274"/>
        <v>#VALUE!</v>
      </c>
      <c r="O1609">
        <v>14.97</v>
      </c>
      <c r="P1609" s="150" t="e">
        <f t="shared" si="275"/>
        <v>#VALUE!</v>
      </c>
      <c r="Q1609">
        <v>14.97</v>
      </c>
      <c r="R1609" s="150" t="e">
        <f t="shared" si="276"/>
        <v>#VALUE!</v>
      </c>
      <c r="S1609">
        <v>14.97</v>
      </c>
      <c r="T1609" s="150" t="e">
        <f t="shared" si="277"/>
        <v>#VALUE!</v>
      </c>
      <c r="U1609">
        <v>14.97</v>
      </c>
      <c r="V1609" s="150" t="e">
        <f t="shared" si="278"/>
        <v>#VALUE!</v>
      </c>
      <c r="W1609">
        <v>14.97</v>
      </c>
      <c r="X1609" s="153" t="e">
        <f t="shared" si="279"/>
        <v>#VALUE!</v>
      </c>
      <c r="Y1609">
        <v>14.97</v>
      </c>
      <c r="Z1609" s="150" t="e">
        <f t="shared" si="280"/>
        <v>#VALUE!</v>
      </c>
      <c r="AA1609">
        <v>14.97</v>
      </c>
      <c r="AB1609" s="150" t="e">
        <f t="shared" si="281"/>
        <v>#VALUE!</v>
      </c>
      <c r="AC1609">
        <v>14.97</v>
      </c>
      <c r="AD1609" s="150" t="e">
        <f t="shared" si="282"/>
        <v>#VALUE!</v>
      </c>
      <c r="AE1609">
        <v>14.97</v>
      </c>
    </row>
    <row r="1610" spans="12:31" ht="15" x14ac:dyDescent="0.2">
      <c r="L1610" s="150" t="e">
        <f t="shared" si="273"/>
        <v>#VALUE!</v>
      </c>
      <c r="M1610">
        <v>14.98</v>
      </c>
      <c r="N1610" s="150" t="e">
        <f t="shared" si="274"/>
        <v>#VALUE!</v>
      </c>
      <c r="O1610">
        <v>14.98</v>
      </c>
      <c r="P1610" s="150" t="e">
        <f t="shared" si="275"/>
        <v>#VALUE!</v>
      </c>
      <c r="Q1610">
        <v>14.98</v>
      </c>
      <c r="R1610" s="150" t="e">
        <f t="shared" si="276"/>
        <v>#VALUE!</v>
      </c>
      <c r="S1610">
        <v>14.98</v>
      </c>
      <c r="T1610" s="150" t="e">
        <f t="shared" si="277"/>
        <v>#VALUE!</v>
      </c>
      <c r="U1610">
        <v>14.98</v>
      </c>
      <c r="V1610" s="150" t="e">
        <f t="shared" si="278"/>
        <v>#VALUE!</v>
      </c>
      <c r="W1610">
        <v>14.98</v>
      </c>
      <c r="X1610" s="153" t="e">
        <f t="shared" si="279"/>
        <v>#VALUE!</v>
      </c>
      <c r="Y1610">
        <v>14.98</v>
      </c>
      <c r="Z1610" s="150" t="e">
        <f t="shared" si="280"/>
        <v>#VALUE!</v>
      </c>
      <c r="AA1610">
        <v>14.98</v>
      </c>
      <c r="AB1610" s="150" t="e">
        <f t="shared" si="281"/>
        <v>#VALUE!</v>
      </c>
      <c r="AC1610">
        <v>14.98</v>
      </c>
      <c r="AD1610" s="150" t="e">
        <f t="shared" si="282"/>
        <v>#VALUE!</v>
      </c>
      <c r="AE1610">
        <v>14.98</v>
      </c>
    </row>
    <row r="1611" spans="12:31" ht="15" x14ac:dyDescent="0.2">
      <c r="L1611" s="150" t="e">
        <f t="shared" si="273"/>
        <v>#VALUE!</v>
      </c>
      <c r="M1611">
        <v>14.99</v>
      </c>
      <c r="N1611" s="150" t="e">
        <f t="shared" si="274"/>
        <v>#VALUE!</v>
      </c>
      <c r="O1611">
        <v>14.99</v>
      </c>
      <c r="P1611" s="150" t="e">
        <f t="shared" si="275"/>
        <v>#VALUE!</v>
      </c>
      <c r="Q1611">
        <v>14.99</v>
      </c>
      <c r="R1611" s="150" t="e">
        <f t="shared" si="276"/>
        <v>#VALUE!</v>
      </c>
      <c r="S1611">
        <v>14.99</v>
      </c>
      <c r="T1611" s="150" t="e">
        <f t="shared" si="277"/>
        <v>#VALUE!</v>
      </c>
      <c r="U1611">
        <v>14.99</v>
      </c>
      <c r="V1611" s="150" t="e">
        <f t="shared" si="278"/>
        <v>#VALUE!</v>
      </c>
      <c r="W1611">
        <v>14.99</v>
      </c>
      <c r="X1611" s="153" t="e">
        <f t="shared" si="279"/>
        <v>#VALUE!</v>
      </c>
      <c r="Y1611">
        <v>14.99</v>
      </c>
      <c r="Z1611" s="150" t="e">
        <f t="shared" si="280"/>
        <v>#VALUE!</v>
      </c>
      <c r="AA1611">
        <v>14.99</v>
      </c>
      <c r="AB1611" s="150" t="e">
        <f t="shared" si="281"/>
        <v>#VALUE!</v>
      </c>
      <c r="AC1611">
        <v>14.99</v>
      </c>
      <c r="AD1611" s="150" t="e">
        <f t="shared" si="282"/>
        <v>#VALUE!</v>
      </c>
      <c r="AE1611">
        <v>14.99</v>
      </c>
    </row>
    <row r="1612" spans="12:31" ht="15" x14ac:dyDescent="0.2">
      <c r="L1612" s="150" t="e">
        <f t="shared" si="273"/>
        <v>#VALUE!</v>
      </c>
      <c r="M1612">
        <v>15</v>
      </c>
      <c r="N1612" s="150" t="e">
        <f t="shared" si="274"/>
        <v>#VALUE!</v>
      </c>
      <c r="O1612">
        <v>15</v>
      </c>
      <c r="P1612" s="150" t="e">
        <f t="shared" si="275"/>
        <v>#VALUE!</v>
      </c>
      <c r="Q1612">
        <v>15</v>
      </c>
      <c r="R1612" s="150" t="e">
        <f t="shared" si="276"/>
        <v>#VALUE!</v>
      </c>
      <c r="S1612">
        <v>15</v>
      </c>
      <c r="T1612" s="150" t="e">
        <f t="shared" si="277"/>
        <v>#VALUE!</v>
      </c>
      <c r="U1612">
        <v>15</v>
      </c>
      <c r="V1612" s="150" t="e">
        <f t="shared" si="278"/>
        <v>#VALUE!</v>
      </c>
      <c r="W1612">
        <v>15</v>
      </c>
      <c r="X1612" s="153" t="e">
        <f t="shared" si="279"/>
        <v>#VALUE!</v>
      </c>
      <c r="Y1612">
        <v>15</v>
      </c>
      <c r="Z1612" s="150" t="e">
        <f t="shared" si="280"/>
        <v>#VALUE!</v>
      </c>
      <c r="AA1612">
        <v>15</v>
      </c>
      <c r="AB1612" s="150" t="e">
        <f t="shared" si="281"/>
        <v>#VALUE!</v>
      </c>
      <c r="AC1612">
        <v>15</v>
      </c>
      <c r="AD1612" s="150" t="e">
        <f t="shared" si="282"/>
        <v>#VALUE!</v>
      </c>
      <c r="AE1612">
        <v>15</v>
      </c>
    </row>
    <row r="1613" spans="12:31" ht="15" x14ac:dyDescent="0.2">
      <c r="L1613" s="150" t="e">
        <f t="shared" si="273"/>
        <v>#VALUE!</v>
      </c>
      <c r="M1613">
        <v>15.01</v>
      </c>
      <c r="N1613" s="150" t="e">
        <f t="shared" si="274"/>
        <v>#VALUE!</v>
      </c>
      <c r="O1613">
        <v>15.01</v>
      </c>
      <c r="P1613" s="150" t="e">
        <f t="shared" si="275"/>
        <v>#VALUE!</v>
      </c>
      <c r="Q1613">
        <v>15.01</v>
      </c>
      <c r="R1613" s="150" t="e">
        <f t="shared" si="276"/>
        <v>#VALUE!</v>
      </c>
      <c r="S1613">
        <v>15.01</v>
      </c>
      <c r="T1613" s="150" t="e">
        <f t="shared" si="277"/>
        <v>#VALUE!</v>
      </c>
      <c r="U1613">
        <v>15.01</v>
      </c>
      <c r="V1613" s="150" t="e">
        <f t="shared" si="278"/>
        <v>#VALUE!</v>
      </c>
      <c r="W1613">
        <v>15.01</v>
      </c>
      <c r="X1613" s="153" t="e">
        <f t="shared" si="279"/>
        <v>#VALUE!</v>
      </c>
      <c r="Y1613">
        <v>15.01</v>
      </c>
      <c r="Z1613" s="150" t="e">
        <f t="shared" si="280"/>
        <v>#VALUE!</v>
      </c>
      <c r="AA1613">
        <v>15.01</v>
      </c>
      <c r="AB1613" s="150" t="e">
        <f t="shared" si="281"/>
        <v>#VALUE!</v>
      </c>
      <c r="AC1613">
        <v>15.01</v>
      </c>
      <c r="AD1613" s="150" t="e">
        <f t="shared" si="282"/>
        <v>#VALUE!</v>
      </c>
      <c r="AE1613">
        <v>15.01</v>
      </c>
    </row>
    <row r="1614" spans="12:31" ht="15" x14ac:dyDescent="0.2">
      <c r="L1614" s="150" t="e">
        <f t="shared" si="273"/>
        <v>#VALUE!</v>
      </c>
      <c r="M1614">
        <v>15.02</v>
      </c>
      <c r="N1614" s="150" t="e">
        <f t="shared" si="274"/>
        <v>#VALUE!</v>
      </c>
      <c r="O1614">
        <v>15.02</v>
      </c>
      <c r="P1614" s="150" t="e">
        <f t="shared" si="275"/>
        <v>#VALUE!</v>
      </c>
      <c r="Q1614">
        <v>15.02</v>
      </c>
      <c r="R1614" s="150" t="e">
        <f t="shared" si="276"/>
        <v>#VALUE!</v>
      </c>
      <c r="S1614">
        <v>15.02</v>
      </c>
      <c r="T1614" s="150" t="e">
        <f t="shared" si="277"/>
        <v>#VALUE!</v>
      </c>
      <c r="U1614">
        <v>15.02</v>
      </c>
      <c r="V1614" s="150" t="e">
        <f t="shared" si="278"/>
        <v>#VALUE!</v>
      </c>
      <c r="W1614">
        <v>15.02</v>
      </c>
      <c r="X1614" s="153" t="e">
        <f t="shared" si="279"/>
        <v>#VALUE!</v>
      </c>
      <c r="Y1614">
        <v>15.02</v>
      </c>
      <c r="Z1614" s="150" t="e">
        <f t="shared" si="280"/>
        <v>#VALUE!</v>
      </c>
      <c r="AA1614">
        <v>15.02</v>
      </c>
      <c r="AB1614" s="150" t="e">
        <f t="shared" si="281"/>
        <v>#VALUE!</v>
      </c>
      <c r="AC1614">
        <v>15.02</v>
      </c>
      <c r="AD1614" s="150" t="e">
        <f t="shared" si="282"/>
        <v>#VALUE!</v>
      </c>
      <c r="AE1614">
        <v>15.02</v>
      </c>
    </row>
    <row r="1615" spans="12:31" ht="15" x14ac:dyDescent="0.2">
      <c r="L1615" s="150" t="e">
        <f t="shared" si="273"/>
        <v>#VALUE!</v>
      </c>
      <c r="M1615">
        <v>15.03</v>
      </c>
      <c r="N1615" s="150" t="e">
        <f t="shared" si="274"/>
        <v>#VALUE!</v>
      </c>
      <c r="O1615">
        <v>15.03</v>
      </c>
      <c r="P1615" s="150" t="e">
        <f t="shared" si="275"/>
        <v>#VALUE!</v>
      </c>
      <c r="Q1615">
        <v>15.03</v>
      </c>
      <c r="R1615" s="150" t="e">
        <f t="shared" si="276"/>
        <v>#VALUE!</v>
      </c>
      <c r="S1615">
        <v>15.03</v>
      </c>
      <c r="T1615" s="150" t="e">
        <f t="shared" si="277"/>
        <v>#VALUE!</v>
      </c>
      <c r="U1615">
        <v>15.03</v>
      </c>
      <c r="V1615" s="150" t="e">
        <f t="shared" si="278"/>
        <v>#VALUE!</v>
      </c>
      <c r="W1615">
        <v>15.03</v>
      </c>
      <c r="X1615" s="153" t="e">
        <f t="shared" si="279"/>
        <v>#VALUE!</v>
      </c>
      <c r="Y1615">
        <v>15.03</v>
      </c>
      <c r="Z1615" s="150" t="e">
        <f t="shared" si="280"/>
        <v>#VALUE!</v>
      </c>
      <c r="AA1615">
        <v>15.03</v>
      </c>
      <c r="AB1615" s="150" t="e">
        <f t="shared" si="281"/>
        <v>#VALUE!</v>
      </c>
      <c r="AC1615">
        <v>15.03</v>
      </c>
      <c r="AD1615" s="150" t="e">
        <f t="shared" si="282"/>
        <v>#VALUE!</v>
      </c>
      <c r="AE1615">
        <v>15.03</v>
      </c>
    </row>
    <row r="1616" spans="12:31" ht="15" x14ac:dyDescent="0.2">
      <c r="L1616" s="150" t="e">
        <f t="shared" si="273"/>
        <v>#VALUE!</v>
      </c>
      <c r="M1616">
        <v>15.04</v>
      </c>
      <c r="N1616" s="150" t="e">
        <f t="shared" si="274"/>
        <v>#VALUE!</v>
      </c>
      <c r="O1616">
        <v>15.04</v>
      </c>
      <c r="P1616" s="150" t="e">
        <f t="shared" si="275"/>
        <v>#VALUE!</v>
      </c>
      <c r="Q1616">
        <v>15.04</v>
      </c>
      <c r="R1616" s="150" t="e">
        <f t="shared" si="276"/>
        <v>#VALUE!</v>
      </c>
      <c r="S1616">
        <v>15.04</v>
      </c>
      <c r="T1616" s="150" t="e">
        <f t="shared" si="277"/>
        <v>#VALUE!</v>
      </c>
      <c r="U1616">
        <v>15.04</v>
      </c>
      <c r="V1616" s="150" t="e">
        <f t="shared" si="278"/>
        <v>#VALUE!</v>
      </c>
      <c r="W1616">
        <v>15.04</v>
      </c>
      <c r="X1616" s="153" t="e">
        <f t="shared" si="279"/>
        <v>#VALUE!</v>
      </c>
      <c r="Y1616">
        <v>15.04</v>
      </c>
      <c r="Z1616" s="150" t="e">
        <f t="shared" si="280"/>
        <v>#VALUE!</v>
      </c>
      <c r="AA1616">
        <v>15.04</v>
      </c>
      <c r="AB1616" s="150" t="e">
        <f t="shared" si="281"/>
        <v>#VALUE!</v>
      </c>
      <c r="AC1616">
        <v>15.04</v>
      </c>
      <c r="AD1616" s="150" t="e">
        <f t="shared" si="282"/>
        <v>#VALUE!</v>
      </c>
      <c r="AE1616">
        <v>15.04</v>
      </c>
    </row>
    <row r="1617" spans="12:31" ht="15" x14ac:dyDescent="0.2">
      <c r="L1617" s="150" t="e">
        <f t="shared" si="273"/>
        <v>#VALUE!</v>
      </c>
      <c r="M1617">
        <v>15.05</v>
      </c>
      <c r="N1617" s="150" t="e">
        <f t="shared" si="274"/>
        <v>#VALUE!</v>
      </c>
      <c r="O1617">
        <v>15.05</v>
      </c>
      <c r="P1617" s="150" t="e">
        <f t="shared" si="275"/>
        <v>#VALUE!</v>
      </c>
      <c r="Q1617">
        <v>15.05</v>
      </c>
      <c r="R1617" s="150" t="e">
        <f t="shared" si="276"/>
        <v>#VALUE!</v>
      </c>
      <c r="S1617">
        <v>15.05</v>
      </c>
      <c r="T1617" s="150" t="e">
        <f t="shared" si="277"/>
        <v>#VALUE!</v>
      </c>
      <c r="U1617">
        <v>15.05</v>
      </c>
      <c r="V1617" s="150" t="e">
        <f t="shared" si="278"/>
        <v>#VALUE!</v>
      </c>
      <c r="W1617">
        <v>15.05</v>
      </c>
      <c r="X1617" s="153" t="e">
        <f t="shared" si="279"/>
        <v>#VALUE!</v>
      </c>
      <c r="Y1617">
        <v>15.05</v>
      </c>
      <c r="Z1617" s="150" t="e">
        <f t="shared" si="280"/>
        <v>#VALUE!</v>
      </c>
      <c r="AA1617">
        <v>15.05</v>
      </c>
      <c r="AB1617" s="150" t="e">
        <f t="shared" si="281"/>
        <v>#VALUE!</v>
      </c>
      <c r="AC1617">
        <v>15.05</v>
      </c>
      <c r="AD1617" s="150" t="e">
        <f t="shared" si="282"/>
        <v>#VALUE!</v>
      </c>
      <c r="AE1617">
        <v>15.05</v>
      </c>
    </row>
    <row r="1618" spans="12:31" ht="15" x14ac:dyDescent="0.2">
      <c r="L1618" s="150" t="e">
        <f t="shared" si="273"/>
        <v>#VALUE!</v>
      </c>
      <c r="M1618">
        <v>15.06</v>
      </c>
      <c r="N1618" s="150" t="e">
        <f t="shared" si="274"/>
        <v>#VALUE!</v>
      </c>
      <c r="O1618">
        <v>15.06</v>
      </c>
      <c r="P1618" s="150" t="e">
        <f t="shared" si="275"/>
        <v>#VALUE!</v>
      </c>
      <c r="Q1618">
        <v>15.06</v>
      </c>
      <c r="R1618" s="150" t="e">
        <f t="shared" si="276"/>
        <v>#VALUE!</v>
      </c>
      <c r="S1618">
        <v>15.06</v>
      </c>
      <c r="T1618" s="150" t="e">
        <f t="shared" si="277"/>
        <v>#VALUE!</v>
      </c>
      <c r="U1618">
        <v>15.06</v>
      </c>
      <c r="V1618" s="150" t="e">
        <f t="shared" si="278"/>
        <v>#VALUE!</v>
      </c>
      <c r="W1618">
        <v>15.06</v>
      </c>
      <c r="X1618" s="153" t="e">
        <f t="shared" si="279"/>
        <v>#VALUE!</v>
      </c>
      <c r="Y1618">
        <v>15.06</v>
      </c>
      <c r="Z1618" s="150" t="e">
        <f t="shared" si="280"/>
        <v>#VALUE!</v>
      </c>
      <c r="AA1618">
        <v>15.06</v>
      </c>
      <c r="AB1618" s="150" t="e">
        <f t="shared" si="281"/>
        <v>#VALUE!</v>
      </c>
      <c r="AC1618">
        <v>15.06</v>
      </c>
      <c r="AD1618" s="150" t="e">
        <f t="shared" si="282"/>
        <v>#VALUE!</v>
      </c>
      <c r="AE1618">
        <v>15.06</v>
      </c>
    </row>
    <row r="1619" spans="12:31" ht="15" x14ac:dyDescent="0.2">
      <c r="L1619" s="150" t="e">
        <f t="shared" si="273"/>
        <v>#VALUE!</v>
      </c>
      <c r="M1619">
        <v>15.07</v>
      </c>
      <c r="N1619" s="150" t="e">
        <f t="shared" si="274"/>
        <v>#VALUE!</v>
      </c>
      <c r="O1619">
        <v>15.07</v>
      </c>
      <c r="P1619" s="150" t="e">
        <f t="shared" si="275"/>
        <v>#VALUE!</v>
      </c>
      <c r="Q1619">
        <v>15.07</v>
      </c>
      <c r="R1619" s="150" t="e">
        <f t="shared" si="276"/>
        <v>#VALUE!</v>
      </c>
      <c r="S1619">
        <v>15.07</v>
      </c>
      <c r="T1619" s="150" t="e">
        <f t="shared" si="277"/>
        <v>#VALUE!</v>
      </c>
      <c r="U1619">
        <v>15.07</v>
      </c>
      <c r="V1619" s="150" t="e">
        <f t="shared" si="278"/>
        <v>#VALUE!</v>
      </c>
      <c r="W1619">
        <v>15.07</v>
      </c>
      <c r="X1619" s="153" t="e">
        <f t="shared" si="279"/>
        <v>#VALUE!</v>
      </c>
      <c r="Y1619">
        <v>15.07</v>
      </c>
      <c r="Z1619" s="150" t="e">
        <f t="shared" si="280"/>
        <v>#VALUE!</v>
      </c>
      <c r="AA1619">
        <v>15.07</v>
      </c>
      <c r="AB1619" s="150" t="e">
        <f t="shared" si="281"/>
        <v>#VALUE!</v>
      </c>
      <c r="AC1619">
        <v>15.07</v>
      </c>
      <c r="AD1619" s="150" t="e">
        <f t="shared" si="282"/>
        <v>#VALUE!</v>
      </c>
      <c r="AE1619">
        <v>15.07</v>
      </c>
    </row>
    <row r="1620" spans="12:31" ht="15" x14ac:dyDescent="0.2">
      <c r="L1620" s="150" t="e">
        <f t="shared" si="273"/>
        <v>#VALUE!</v>
      </c>
      <c r="M1620">
        <v>15.08</v>
      </c>
      <c r="N1620" s="150" t="e">
        <f t="shared" si="274"/>
        <v>#VALUE!</v>
      </c>
      <c r="O1620">
        <v>15.08</v>
      </c>
      <c r="P1620" s="150" t="e">
        <f t="shared" si="275"/>
        <v>#VALUE!</v>
      </c>
      <c r="Q1620">
        <v>15.08</v>
      </c>
      <c r="R1620" s="150" t="e">
        <f t="shared" si="276"/>
        <v>#VALUE!</v>
      </c>
      <c r="S1620">
        <v>15.08</v>
      </c>
      <c r="T1620" s="150" t="e">
        <f t="shared" si="277"/>
        <v>#VALUE!</v>
      </c>
      <c r="U1620">
        <v>15.08</v>
      </c>
      <c r="V1620" s="150" t="e">
        <f t="shared" si="278"/>
        <v>#VALUE!</v>
      </c>
      <c r="W1620">
        <v>15.08</v>
      </c>
      <c r="X1620" s="153" t="e">
        <f t="shared" si="279"/>
        <v>#VALUE!</v>
      </c>
      <c r="Y1620">
        <v>15.08</v>
      </c>
      <c r="Z1620" s="150" t="e">
        <f t="shared" si="280"/>
        <v>#VALUE!</v>
      </c>
      <c r="AA1620">
        <v>15.08</v>
      </c>
      <c r="AB1620" s="150" t="e">
        <f t="shared" si="281"/>
        <v>#VALUE!</v>
      </c>
      <c r="AC1620">
        <v>15.08</v>
      </c>
      <c r="AD1620" s="150" t="e">
        <f t="shared" si="282"/>
        <v>#VALUE!</v>
      </c>
      <c r="AE1620">
        <v>15.08</v>
      </c>
    </row>
    <row r="1621" spans="12:31" ht="15" x14ac:dyDescent="0.2">
      <c r="L1621" s="150" t="e">
        <f t="shared" si="273"/>
        <v>#VALUE!</v>
      </c>
      <c r="M1621">
        <v>15.09</v>
      </c>
      <c r="N1621" s="150" t="e">
        <f t="shared" si="274"/>
        <v>#VALUE!</v>
      </c>
      <c r="O1621">
        <v>15.09</v>
      </c>
      <c r="P1621" s="150" t="e">
        <f t="shared" si="275"/>
        <v>#VALUE!</v>
      </c>
      <c r="Q1621">
        <v>15.09</v>
      </c>
      <c r="R1621" s="150" t="e">
        <f t="shared" si="276"/>
        <v>#VALUE!</v>
      </c>
      <c r="S1621">
        <v>15.09</v>
      </c>
      <c r="T1621" s="150" t="e">
        <f t="shared" si="277"/>
        <v>#VALUE!</v>
      </c>
      <c r="U1621">
        <v>15.09</v>
      </c>
      <c r="V1621" s="150" t="e">
        <f t="shared" si="278"/>
        <v>#VALUE!</v>
      </c>
      <c r="W1621">
        <v>15.09</v>
      </c>
      <c r="X1621" s="153" t="e">
        <f t="shared" si="279"/>
        <v>#VALUE!</v>
      </c>
      <c r="Y1621">
        <v>15.09</v>
      </c>
      <c r="Z1621" s="150" t="e">
        <f t="shared" si="280"/>
        <v>#VALUE!</v>
      </c>
      <c r="AA1621">
        <v>15.09</v>
      </c>
      <c r="AB1621" s="150" t="e">
        <f t="shared" si="281"/>
        <v>#VALUE!</v>
      </c>
      <c r="AC1621">
        <v>15.09</v>
      </c>
      <c r="AD1621" s="150" t="e">
        <f t="shared" si="282"/>
        <v>#VALUE!</v>
      </c>
      <c r="AE1621">
        <v>15.09</v>
      </c>
    </row>
    <row r="1622" spans="12:31" ht="15" x14ac:dyDescent="0.2">
      <c r="L1622" s="150" t="e">
        <f t="shared" si="273"/>
        <v>#VALUE!</v>
      </c>
      <c r="M1622">
        <v>15.1</v>
      </c>
      <c r="N1622" s="150" t="e">
        <f t="shared" si="274"/>
        <v>#VALUE!</v>
      </c>
      <c r="O1622">
        <v>15.1</v>
      </c>
      <c r="P1622" s="150" t="e">
        <f t="shared" si="275"/>
        <v>#VALUE!</v>
      </c>
      <c r="Q1622">
        <v>15.1</v>
      </c>
      <c r="R1622" s="150" t="e">
        <f t="shared" si="276"/>
        <v>#VALUE!</v>
      </c>
      <c r="S1622">
        <v>15.1</v>
      </c>
      <c r="T1622" s="150" t="e">
        <f t="shared" si="277"/>
        <v>#VALUE!</v>
      </c>
      <c r="U1622">
        <v>15.1</v>
      </c>
      <c r="V1622" s="150" t="e">
        <f t="shared" si="278"/>
        <v>#VALUE!</v>
      </c>
      <c r="W1622">
        <v>15.1</v>
      </c>
      <c r="X1622" s="153" t="e">
        <f t="shared" si="279"/>
        <v>#VALUE!</v>
      </c>
      <c r="Y1622">
        <v>15.1</v>
      </c>
      <c r="Z1622" s="150" t="e">
        <f t="shared" si="280"/>
        <v>#VALUE!</v>
      </c>
      <c r="AA1622">
        <v>15.1</v>
      </c>
      <c r="AB1622" s="150" t="e">
        <f t="shared" si="281"/>
        <v>#VALUE!</v>
      </c>
      <c r="AC1622">
        <v>15.1</v>
      </c>
      <c r="AD1622" s="150" t="e">
        <f t="shared" si="282"/>
        <v>#VALUE!</v>
      </c>
      <c r="AE1622">
        <v>15.1</v>
      </c>
    </row>
    <row r="1623" spans="12:31" ht="15" x14ac:dyDescent="0.2">
      <c r="L1623" s="150" t="e">
        <f t="shared" si="273"/>
        <v>#VALUE!</v>
      </c>
      <c r="M1623">
        <v>15.11</v>
      </c>
      <c r="N1623" s="150" t="e">
        <f t="shared" si="274"/>
        <v>#VALUE!</v>
      </c>
      <c r="O1623">
        <v>15.11</v>
      </c>
      <c r="P1623" s="150" t="e">
        <f t="shared" si="275"/>
        <v>#VALUE!</v>
      </c>
      <c r="Q1623">
        <v>15.11</v>
      </c>
      <c r="R1623" s="150" t="e">
        <f t="shared" si="276"/>
        <v>#VALUE!</v>
      </c>
      <c r="S1623">
        <v>15.11</v>
      </c>
      <c r="T1623" s="150" t="e">
        <f t="shared" si="277"/>
        <v>#VALUE!</v>
      </c>
      <c r="U1623">
        <v>15.11</v>
      </c>
      <c r="V1623" s="150" t="e">
        <f t="shared" si="278"/>
        <v>#VALUE!</v>
      </c>
      <c r="W1623">
        <v>15.11</v>
      </c>
      <c r="X1623" s="153" t="e">
        <f t="shared" si="279"/>
        <v>#VALUE!</v>
      </c>
      <c r="Y1623">
        <v>15.11</v>
      </c>
      <c r="Z1623" s="150" t="e">
        <f t="shared" si="280"/>
        <v>#VALUE!</v>
      </c>
      <c r="AA1623">
        <v>15.11</v>
      </c>
      <c r="AB1623" s="150" t="e">
        <f t="shared" si="281"/>
        <v>#VALUE!</v>
      </c>
      <c r="AC1623">
        <v>15.11</v>
      </c>
      <c r="AD1623" s="150" t="e">
        <f t="shared" si="282"/>
        <v>#VALUE!</v>
      </c>
      <c r="AE1623">
        <v>15.11</v>
      </c>
    </row>
    <row r="1624" spans="12:31" ht="15" x14ac:dyDescent="0.2">
      <c r="L1624" s="150" t="e">
        <f t="shared" si="273"/>
        <v>#VALUE!</v>
      </c>
      <c r="M1624">
        <v>15.12</v>
      </c>
      <c r="N1624" s="150" t="e">
        <f t="shared" si="274"/>
        <v>#VALUE!</v>
      </c>
      <c r="O1624">
        <v>15.12</v>
      </c>
      <c r="P1624" s="150" t="e">
        <f t="shared" si="275"/>
        <v>#VALUE!</v>
      </c>
      <c r="Q1624">
        <v>15.12</v>
      </c>
      <c r="R1624" s="150" t="e">
        <f t="shared" si="276"/>
        <v>#VALUE!</v>
      </c>
      <c r="S1624">
        <v>15.12</v>
      </c>
      <c r="T1624" s="150" t="e">
        <f t="shared" si="277"/>
        <v>#VALUE!</v>
      </c>
      <c r="U1624">
        <v>15.12</v>
      </c>
      <c r="V1624" s="150" t="e">
        <f t="shared" si="278"/>
        <v>#VALUE!</v>
      </c>
      <c r="W1624">
        <v>15.12</v>
      </c>
      <c r="X1624" s="153" t="e">
        <f t="shared" si="279"/>
        <v>#VALUE!</v>
      </c>
      <c r="Y1624">
        <v>15.12</v>
      </c>
      <c r="Z1624" s="150" t="e">
        <f t="shared" si="280"/>
        <v>#VALUE!</v>
      </c>
      <c r="AA1624">
        <v>15.12</v>
      </c>
      <c r="AB1624" s="150" t="e">
        <f t="shared" si="281"/>
        <v>#VALUE!</v>
      </c>
      <c r="AC1624">
        <v>15.12</v>
      </c>
      <c r="AD1624" s="150" t="e">
        <f t="shared" si="282"/>
        <v>#VALUE!</v>
      </c>
      <c r="AE1624">
        <v>15.12</v>
      </c>
    </row>
    <row r="1625" spans="12:31" ht="15" x14ac:dyDescent="0.2">
      <c r="L1625" s="150" t="e">
        <f t="shared" si="273"/>
        <v>#VALUE!</v>
      </c>
      <c r="M1625">
        <v>15.13</v>
      </c>
      <c r="N1625" s="150" t="e">
        <f t="shared" si="274"/>
        <v>#VALUE!</v>
      </c>
      <c r="O1625">
        <v>15.13</v>
      </c>
      <c r="P1625" s="150" t="e">
        <f t="shared" si="275"/>
        <v>#VALUE!</v>
      </c>
      <c r="Q1625">
        <v>15.13</v>
      </c>
      <c r="R1625" s="150" t="e">
        <f t="shared" si="276"/>
        <v>#VALUE!</v>
      </c>
      <c r="S1625">
        <v>15.13</v>
      </c>
      <c r="T1625" s="150" t="e">
        <f t="shared" si="277"/>
        <v>#VALUE!</v>
      </c>
      <c r="U1625">
        <v>15.13</v>
      </c>
      <c r="V1625" s="150" t="e">
        <f t="shared" si="278"/>
        <v>#VALUE!</v>
      </c>
      <c r="W1625">
        <v>15.13</v>
      </c>
      <c r="X1625" s="153" t="e">
        <f t="shared" si="279"/>
        <v>#VALUE!</v>
      </c>
      <c r="Y1625">
        <v>15.13</v>
      </c>
      <c r="Z1625" s="150" t="e">
        <f t="shared" si="280"/>
        <v>#VALUE!</v>
      </c>
      <c r="AA1625">
        <v>15.13</v>
      </c>
      <c r="AB1625" s="150" t="e">
        <f t="shared" si="281"/>
        <v>#VALUE!</v>
      </c>
      <c r="AC1625">
        <v>15.13</v>
      </c>
      <c r="AD1625" s="150" t="e">
        <f t="shared" si="282"/>
        <v>#VALUE!</v>
      </c>
      <c r="AE1625">
        <v>15.13</v>
      </c>
    </row>
    <row r="1626" spans="12:31" ht="15" x14ac:dyDescent="0.2">
      <c r="L1626" s="150" t="e">
        <f t="shared" si="273"/>
        <v>#VALUE!</v>
      </c>
      <c r="M1626">
        <v>15.14</v>
      </c>
      <c r="N1626" s="150" t="e">
        <f t="shared" si="274"/>
        <v>#VALUE!</v>
      </c>
      <c r="O1626">
        <v>15.14</v>
      </c>
      <c r="P1626" s="150" t="e">
        <f t="shared" si="275"/>
        <v>#VALUE!</v>
      </c>
      <c r="Q1626">
        <v>15.14</v>
      </c>
      <c r="R1626" s="150" t="e">
        <f t="shared" si="276"/>
        <v>#VALUE!</v>
      </c>
      <c r="S1626">
        <v>15.14</v>
      </c>
      <c r="T1626" s="150" t="e">
        <f t="shared" si="277"/>
        <v>#VALUE!</v>
      </c>
      <c r="U1626">
        <v>15.14</v>
      </c>
      <c r="V1626" s="150" t="e">
        <f t="shared" si="278"/>
        <v>#VALUE!</v>
      </c>
      <c r="W1626">
        <v>15.14</v>
      </c>
      <c r="X1626" s="153" t="e">
        <f t="shared" si="279"/>
        <v>#VALUE!</v>
      </c>
      <c r="Y1626">
        <v>15.14</v>
      </c>
      <c r="Z1626" s="150" t="e">
        <f t="shared" si="280"/>
        <v>#VALUE!</v>
      </c>
      <c r="AA1626">
        <v>15.14</v>
      </c>
      <c r="AB1626" s="150" t="e">
        <f t="shared" si="281"/>
        <v>#VALUE!</v>
      </c>
      <c r="AC1626">
        <v>15.14</v>
      </c>
      <c r="AD1626" s="150" t="e">
        <f t="shared" si="282"/>
        <v>#VALUE!</v>
      </c>
      <c r="AE1626">
        <v>15.14</v>
      </c>
    </row>
    <row r="1627" spans="12:31" ht="15" x14ac:dyDescent="0.2">
      <c r="L1627" s="150" t="e">
        <f t="shared" si="273"/>
        <v>#VALUE!</v>
      </c>
      <c r="M1627">
        <v>15.15</v>
      </c>
      <c r="N1627" s="150" t="e">
        <f t="shared" si="274"/>
        <v>#VALUE!</v>
      </c>
      <c r="O1627">
        <v>15.15</v>
      </c>
      <c r="P1627" s="150" t="e">
        <f t="shared" si="275"/>
        <v>#VALUE!</v>
      </c>
      <c r="Q1627">
        <v>15.15</v>
      </c>
      <c r="R1627" s="150" t="e">
        <f t="shared" si="276"/>
        <v>#VALUE!</v>
      </c>
      <c r="S1627">
        <v>15.15</v>
      </c>
      <c r="T1627" s="150" t="e">
        <f t="shared" si="277"/>
        <v>#VALUE!</v>
      </c>
      <c r="U1627">
        <v>15.15</v>
      </c>
      <c r="V1627" s="150" t="e">
        <f t="shared" si="278"/>
        <v>#VALUE!</v>
      </c>
      <c r="W1627">
        <v>15.15</v>
      </c>
      <c r="X1627" s="153" t="e">
        <f t="shared" si="279"/>
        <v>#VALUE!</v>
      </c>
      <c r="Y1627">
        <v>15.15</v>
      </c>
      <c r="Z1627" s="150" t="e">
        <f t="shared" si="280"/>
        <v>#VALUE!</v>
      </c>
      <c r="AA1627">
        <v>15.15</v>
      </c>
      <c r="AB1627" s="150" t="e">
        <f t="shared" si="281"/>
        <v>#VALUE!</v>
      </c>
      <c r="AC1627">
        <v>15.15</v>
      </c>
      <c r="AD1627" s="150" t="e">
        <f t="shared" si="282"/>
        <v>#VALUE!</v>
      </c>
      <c r="AE1627">
        <v>15.15</v>
      </c>
    </row>
    <row r="1628" spans="12:31" ht="15" x14ac:dyDescent="0.2">
      <c r="L1628" s="150" t="e">
        <f t="shared" si="273"/>
        <v>#VALUE!</v>
      </c>
      <c r="M1628">
        <v>15.16</v>
      </c>
      <c r="N1628" s="150" t="e">
        <f t="shared" si="274"/>
        <v>#VALUE!</v>
      </c>
      <c r="O1628">
        <v>15.16</v>
      </c>
      <c r="P1628" s="150" t="e">
        <f t="shared" si="275"/>
        <v>#VALUE!</v>
      </c>
      <c r="Q1628">
        <v>15.16</v>
      </c>
      <c r="R1628" s="150" t="e">
        <f t="shared" si="276"/>
        <v>#VALUE!</v>
      </c>
      <c r="S1628">
        <v>15.16</v>
      </c>
      <c r="T1628" s="150" t="e">
        <f t="shared" si="277"/>
        <v>#VALUE!</v>
      </c>
      <c r="U1628">
        <v>15.16</v>
      </c>
      <c r="V1628" s="150" t="e">
        <f t="shared" si="278"/>
        <v>#VALUE!</v>
      </c>
      <c r="W1628">
        <v>15.16</v>
      </c>
      <c r="X1628" s="153" t="e">
        <f t="shared" si="279"/>
        <v>#VALUE!</v>
      </c>
      <c r="Y1628">
        <v>15.16</v>
      </c>
      <c r="Z1628" s="150" t="e">
        <f t="shared" si="280"/>
        <v>#VALUE!</v>
      </c>
      <c r="AA1628">
        <v>15.16</v>
      </c>
      <c r="AB1628" s="150" t="e">
        <f t="shared" si="281"/>
        <v>#VALUE!</v>
      </c>
      <c r="AC1628">
        <v>15.16</v>
      </c>
      <c r="AD1628" s="150" t="e">
        <f t="shared" si="282"/>
        <v>#VALUE!</v>
      </c>
      <c r="AE1628">
        <v>15.16</v>
      </c>
    </row>
    <row r="1629" spans="12:31" ht="15" x14ac:dyDescent="0.2">
      <c r="L1629" s="150" t="e">
        <f t="shared" si="273"/>
        <v>#VALUE!</v>
      </c>
      <c r="M1629">
        <v>15.17</v>
      </c>
      <c r="N1629" s="150" t="e">
        <f t="shared" si="274"/>
        <v>#VALUE!</v>
      </c>
      <c r="O1629">
        <v>15.17</v>
      </c>
      <c r="P1629" s="150" t="e">
        <f t="shared" si="275"/>
        <v>#VALUE!</v>
      </c>
      <c r="Q1629">
        <v>15.17</v>
      </c>
      <c r="R1629" s="150" t="e">
        <f t="shared" si="276"/>
        <v>#VALUE!</v>
      </c>
      <c r="S1629">
        <v>15.17</v>
      </c>
      <c r="T1629" s="150" t="e">
        <f t="shared" si="277"/>
        <v>#VALUE!</v>
      </c>
      <c r="U1629">
        <v>15.17</v>
      </c>
      <c r="V1629" s="150" t="e">
        <f t="shared" si="278"/>
        <v>#VALUE!</v>
      </c>
      <c r="W1629">
        <v>15.17</v>
      </c>
      <c r="X1629" s="153" t="e">
        <f t="shared" si="279"/>
        <v>#VALUE!</v>
      </c>
      <c r="Y1629">
        <v>15.17</v>
      </c>
      <c r="Z1629" s="150" t="e">
        <f t="shared" si="280"/>
        <v>#VALUE!</v>
      </c>
      <c r="AA1629">
        <v>15.17</v>
      </c>
      <c r="AB1629" s="150" t="e">
        <f t="shared" si="281"/>
        <v>#VALUE!</v>
      </c>
      <c r="AC1629">
        <v>15.17</v>
      </c>
      <c r="AD1629" s="150" t="e">
        <f t="shared" si="282"/>
        <v>#VALUE!</v>
      </c>
      <c r="AE1629">
        <v>15.17</v>
      </c>
    </row>
    <row r="1630" spans="12:31" ht="15" x14ac:dyDescent="0.2">
      <c r="L1630" s="150" t="e">
        <f t="shared" si="273"/>
        <v>#VALUE!</v>
      </c>
      <c r="M1630">
        <v>15.18</v>
      </c>
      <c r="N1630" s="150" t="e">
        <f t="shared" si="274"/>
        <v>#VALUE!</v>
      </c>
      <c r="O1630">
        <v>15.18</v>
      </c>
      <c r="P1630" s="150" t="e">
        <f t="shared" si="275"/>
        <v>#VALUE!</v>
      </c>
      <c r="Q1630">
        <v>15.18</v>
      </c>
      <c r="R1630" s="150" t="e">
        <f t="shared" si="276"/>
        <v>#VALUE!</v>
      </c>
      <c r="S1630">
        <v>15.18</v>
      </c>
      <c r="T1630" s="150" t="e">
        <f t="shared" si="277"/>
        <v>#VALUE!</v>
      </c>
      <c r="U1630">
        <v>15.18</v>
      </c>
      <c r="V1630" s="150" t="e">
        <f t="shared" si="278"/>
        <v>#VALUE!</v>
      </c>
      <c r="W1630">
        <v>15.18</v>
      </c>
      <c r="X1630" s="153" t="e">
        <f t="shared" si="279"/>
        <v>#VALUE!</v>
      </c>
      <c r="Y1630">
        <v>15.18</v>
      </c>
      <c r="Z1630" s="150" t="e">
        <f t="shared" si="280"/>
        <v>#VALUE!</v>
      </c>
      <c r="AA1630">
        <v>15.18</v>
      </c>
      <c r="AB1630" s="150" t="e">
        <f t="shared" si="281"/>
        <v>#VALUE!</v>
      </c>
      <c r="AC1630">
        <v>15.18</v>
      </c>
      <c r="AD1630" s="150" t="e">
        <f t="shared" si="282"/>
        <v>#VALUE!</v>
      </c>
      <c r="AE1630">
        <v>15.18</v>
      </c>
    </row>
    <row r="1631" spans="12:31" ht="15" x14ac:dyDescent="0.2">
      <c r="L1631" s="150" t="e">
        <f t="shared" si="273"/>
        <v>#VALUE!</v>
      </c>
      <c r="M1631">
        <v>15.19</v>
      </c>
      <c r="N1631" s="150" t="e">
        <f t="shared" si="274"/>
        <v>#VALUE!</v>
      </c>
      <c r="O1631">
        <v>15.19</v>
      </c>
      <c r="P1631" s="150" t="e">
        <f t="shared" si="275"/>
        <v>#VALUE!</v>
      </c>
      <c r="Q1631">
        <v>15.19</v>
      </c>
      <c r="R1631" s="150" t="e">
        <f t="shared" si="276"/>
        <v>#VALUE!</v>
      </c>
      <c r="S1631">
        <v>15.19</v>
      </c>
      <c r="T1631" s="150" t="e">
        <f t="shared" si="277"/>
        <v>#VALUE!</v>
      </c>
      <c r="U1631">
        <v>15.19</v>
      </c>
      <c r="V1631" s="150" t="e">
        <f t="shared" si="278"/>
        <v>#VALUE!</v>
      </c>
      <c r="W1631">
        <v>15.19</v>
      </c>
      <c r="X1631" s="153" t="e">
        <f t="shared" si="279"/>
        <v>#VALUE!</v>
      </c>
      <c r="Y1631">
        <v>15.19</v>
      </c>
      <c r="Z1631" s="150" t="e">
        <f t="shared" si="280"/>
        <v>#VALUE!</v>
      </c>
      <c r="AA1631">
        <v>15.19</v>
      </c>
      <c r="AB1631" s="150" t="e">
        <f t="shared" si="281"/>
        <v>#VALUE!</v>
      </c>
      <c r="AC1631">
        <v>15.19</v>
      </c>
      <c r="AD1631" s="150" t="e">
        <f t="shared" si="282"/>
        <v>#VALUE!</v>
      </c>
      <c r="AE1631">
        <v>15.19</v>
      </c>
    </row>
    <row r="1632" spans="12:31" ht="15" x14ac:dyDescent="0.2">
      <c r="L1632" s="150" t="e">
        <f t="shared" si="273"/>
        <v>#VALUE!</v>
      </c>
      <c r="M1632">
        <v>15.2</v>
      </c>
      <c r="N1632" s="150" t="e">
        <f t="shared" si="274"/>
        <v>#VALUE!</v>
      </c>
      <c r="O1632">
        <v>15.2</v>
      </c>
      <c r="P1632" s="150" t="e">
        <f t="shared" si="275"/>
        <v>#VALUE!</v>
      </c>
      <c r="Q1632">
        <v>15.2</v>
      </c>
      <c r="R1632" s="150" t="e">
        <f t="shared" si="276"/>
        <v>#VALUE!</v>
      </c>
      <c r="S1632">
        <v>15.2</v>
      </c>
      <c r="T1632" s="150" t="e">
        <f t="shared" si="277"/>
        <v>#VALUE!</v>
      </c>
      <c r="U1632">
        <v>15.2</v>
      </c>
      <c r="V1632" s="150" t="e">
        <f t="shared" si="278"/>
        <v>#VALUE!</v>
      </c>
      <c r="W1632">
        <v>15.2</v>
      </c>
      <c r="X1632" s="153" t="e">
        <f t="shared" si="279"/>
        <v>#VALUE!</v>
      </c>
      <c r="Y1632">
        <v>15.2</v>
      </c>
      <c r="Z1632" s="150" t="e">
        <f t="shared" si="280"/>
        <v>#VALUE!</v>
      </c>
      <c r="AA1632">
        <v>15.2</v>
      </c>
      <c r="AB1632" s="150" t="e">
        <f t="shared" si="281"/>
        <v>#VALUE!</v>
      </c>
      <c r="AC1632">
        <v>15.2</v>
      </c>
      <c r="AD1632" s="150" t="e">
        <f t="shared" si="282"/>
        <v>#VALUE!</v>
      </c>
      <c r="AE1632">
        <v>15.2</v>
      </c>
    </row>
    <row r="1633" spans="12:31" ht="15" x14ac:dyDescent="0.2">
      <c r="L1633" s="150" t="e">
        <f t="shared" si="273"/>
        <v>#VALUE!</v>
      </c>
      <c r="M1633">
        <v>15.21</v>
      </c>
      <c r="N1633" s="150" t="e">
        <f t="shared" si="274"/>
        <v>#VALUE!</v>
      </c>
      <c r="O1633">
        <v>15.21</v>
      </c>
      <c r="P1633" s="150" t="e">
        <f t="shared" si="275"/>
        <v>#VALUE!</v>
      </c>
      <c r="Q1633">
        <v>15.21</v>
      </c>
      <c r="R1633" s="150" t="e">
        <f t="shared" si="276"/>
        <v>#VALUE!</v>
      </c>
      <c r="S1633">
        <v>15.21</v>
      </c>
      <c r="T1633" s="150" t="e">
        <f t="shared" si="277"/>
        <v>#VALUE!</v>
      </c>
      <c r="U1633">
        <v>15.21</v>
      </c>
      <c r="V1633" s="150" t="e">
        <f t="shared" si="278"/>
        <v>#VALUE!</v>
      </c>
      <c r="W1633">
        <v>15.21</v>
      </c>
      <c r="X1633" s="153" t="e">
        <f t="shared" si="279"/>
        <v>#VALUE!</v>
      </c>
      <c r="Y1633">
        <v>15.21</v>
      </c>
      <c r="Z1633" s="150" t="e">
        <f t="shared" si="280"/>
        <v>#VALUE!</v>
      </c>
      <c r="AA1633">
        <v>15.21</v>
      </c>
      <c r="AB1633" s="150" t="e">
        <f t="shared" si="281"/>
        <v>#VALUE!</v>
      </c>
      <c r="AC1633">
        <v>15.21</v>
      </c>
      <c r="AD1633" s="150" t="e">
        <f t="shared" si="282"/>
        <v>#VALUE!</v>
      </c>
      <c r="AE1633">
        <v>15.21</v>
      </c>
    </row>
    <row r="1634" spans="12:31" ht="15" x14ac:dyDescent="0.2">
      <c r="L1634" s="150" t="e">
        <f t="shared" si="273"/>
        <v>#VALUE!</v>
      </c>
      <c r="M1634">
        <v>15.22</v>
      </c>
      <c r="N1634" s="150" t="e">
        <f t="shared" si="274"/>
        <v>#VALUE!</v>
      </c>
      <c r="O1634">
        <v>15.22</v>
      </c>
      <c r="P1634" s="150" t="e">
        <f t="shared" si="275"/>
        <v>#VALUE!</v>
      </c>
      <c r="Q1634">
        <v>15.22</v>
      </c>
      <c r="R1634" s="150" t="e">
        <f t="shared" si="276"/>
        <v>#VALUE!</v>
      </c>
      <c r="S1634">
        <v>15.22</v>
      </c>
      <c r="T1634" s="150" t="e">
        <f t="shared" si="277"/>
        <v>#VALUE!</v>
      </c>
      <c r="U1634">
        <v>15.22</v>
      </c>
      <c r="V1634" s="150" t="e">
        <f t="shared" si="278"/>
        <v>#VALUE!</v>
      </c>
      <c r="W1634">
        <v>15.22</v>
      </c>
      <c r="X1634" s="153" t="e">
        <f t="shared" si="279"/>
        <v>#VALUE!</v>
      </c>
      <c r="Y1634">
        <v>15.22</v>
      </c>
      <c r="Z1634" s="150" t="e">
        <f t="shared" si="280"/>
        <v>#VALUE!</v>
      </c>
      <c r="AA1634">
        <v>15.22</v>
      </c>
      <c r="AB1634" s="150" t="e">
        <f t="shared" si="281"/>
        <v>#VALUE!</v>
      </c>
      <c r="AC1634">
        <v>15.22</v>
      </c>
      <c r="AD1634" s="150" t="e">
        <f t="shared" si="282"/>
        <v>#VALUE!</v>
      </c>
      <c r="AE1634">
        <v>15.22</v>
      </c>
    </row>
    <row r="1635" spans="12:31" ht="15" x14ac:dyDescent="0.2">
      <c r="L1635" s="150" t="e">
        <f t="shared" si="273"/>
        <v>#VALUE!</v>
      </c>
      <c r="M1635">
        <v>15.23</v>
      </c>
      <c r="N1635" s="150" t="e">
        <f t="shared" si="274"/>
        <v>#VALUE!</v>
      </c>
      <c r="O1635">
        <v>15.23</v>
      </c>
      <c r="P1635" s="150" t="e">
        <f t="shared" si="275"/>
        <v>#VALUE!</v>
      </c>
      <c r="Q1635">
        <v>15.23</v>
      </c>
      <c r="R1635" s="150" t="e">
        <f t="shared" si="276"/>
        <v>#VALUE!</v>
      </c>
      <c r="S1635">
        <v>15.23</v>
      </c>
      <c r="T1635" s="150" t="e">
        <f t="shared" si="277"/>
        <v>#VALUE!</v>
      </c>
      <c r="U1635">
        <v>15.23</v>
      </c>
      <c r="V1635" s="150" t="e">
        <f t="shared" si="278"/>
        <v>#VALUE!</v>
      </c>
      <c r="W1635">
        <v>15.23</v>
      </c>
      <c r="X1635" s="153" t="e">
        <f t="shared" si="279"/>
        <v>#VALUE!</v>
      </c>
      <c r="Y1635">
        <v>15.23</v>
      </c>
      <c r="Z1635" s="150" t="e">
        <f t="shared" si="280"/>
        <v>#VALUE!</v>
      </c>
      <c r="AA1635">
        <v>15.23</v>
      </c>
      <c r="AB1635" s="150" t="e">
        <f t="shared" si="281"/>
        <v>#VALUE!</v>
      </c>
      <c r="AC1635">
        <v>15.23</v>
      </c>
      <c r="AD1635" s="150" t="e">
        <f t="shared" si="282"/>
        <v>#VALUE!</v>
      </c>
      <c r="AE1635">
        <v>15.23</v>
      </c>
    </row>
    <row r="1636" spans="12:31" ht="15" x14ac:dyDescent="0.2">
      <c r="L1636" s="150" t="e">
        <f t="shared" si="273"/>
        <v>#VALUE!</v>
      </c>
      <c r="M1636">
        <v>15.24</v>
      </c>
      <c r="N1636" s="150" t="e">
        <f t="shared" si="274"/>
        <v>#VALUE!</v>
      </c>
      <c r="O1636">
        <v>15.24</v>
      </c>
      <c r="P1636" s="150" t="e">
        <f t="shared" si="275"/>
        <v>#VALUE!</v>
      </c>
      <c r="Q1636">
        <v>15.24</v>
      </c>
      <c r="R1636" s="150" t="e">
        <f t="shared" si="276"/>
        <v>#VALUE!</v>
      </c>
      <c r="S1636">
        <v>15.24</v>
      </c>
      <c r="T1636" s="150" t="e">
        <f t="shared" si="277"/>
        <v>#VALUE!</v>
      </c>
      <c r="U1636">
        <v>15.24</v>
      </c>
      <c r="V1636" s="150" t="e">
        <f t="shared" si="278"/>
        <v>#VALUE!</v>
      </c>
      <c r="W1636">
        <v>15.24</v>
      </c>
      <c r="X1636" s="153" t="e">
        <f t="shared" si="279"/>
        <v>#VALUE!</v>
      </c>
      <c r="Y1636">
        <v>15.24</v>
      </c>
      <c r="Z1636" s="150" t="e">
        <f t="shared" si="280"/>
        <v>#VALUE!</v>
      </c>
      <c r="AA1636">
        <v>15.24</v>
      </c>
      <c r="AB1636" s="150" t="e">
        <f t="shared" si="281"/>
        <v>#VALUE!</v>
      </c>
      <c r="AC1636">
        <v>15.24</v>
      </c>
      <c r="AD1636" s="150" t="e">
        <f t="shared" si="282"/>
        <v>#VALUE!</v>
      </c>
      <c r="AE1636">
        <v>15.24</v>
      </c>
    </row>
    <row r="1637" spans="12:31" ht="15" x14ac:dyDescent="0.2">
      <c r="L1637" s="150" t="e">
        <f t="shared" si="273"/>
        <v>#VALUE!</v>
      </c>
      <c r="M1637">
        <v>15.25</v>
      </c>
      <c r="N1637" s="150" t="e">
        <f t="shared" si="274"/>
        <v>#VALUE!</v>
      </c>
      <c r="O1637">
        <v>15.25</v>
      </c>
      <c r="P1637" s="150" t="e">
        <f t="shared" si="275"/>
        <v>#VALUE!</v>
      </c>
      <c r="Q1637">
        <v>15.25</v>
      </c>
      <c r="R1637" s="150" t="e">
        <f t="shared" si="276"/>
        <v>#VALUE!</v>
      </c>
      <c r="S1637">
        <v>15.25</v>
      </c>
      <c r="T1637" s="150" t="e">
        <f t="shared" si="277"/>
        <v>#VALUE!</v>
      </c>
      <c r="U1637">
        <v>15.25</v>
      </c>
      <c r="V1637" s="150" t="e">
        <f t="shared" si="278"/>
        <v>#VALUE!</v>
      </c>
      <c r="W1637">
        <v>15.25</v>
      </c>
      <c r="X1637" s="153" t="e">
        <f t="shared" si="279"/>
        <v>#VALUE!</v>
      </c>
      <c r="Y1637">
        <v>15.25</v>
      </c>
      <c r="Z1637" s="150" t="e">
        <f t="shared" si="280"/>
        <v>#VALUE!</v>
      </c>
      <c r="AA1637">
        <v>15.25</v>
      </c>
      <c r="AB1637" s="150" t="e">
        <f t="shared" si="281"/>
        <v>#VALUE!</v>
      </c>
      <c r="AC1637">
        <v>15.25</v>
      </c>
      <c r="AD1637" s="150" t="e">
        <f t="shared" si="282"/>
        <v>#VALUE!</v>
      </c>
      <c r="AE1637">
        <v>15.25</v>
      </c>
    </row>
    <row r="1638" spans="12:31" ht="15" x14ac:dyDescent="0.2">
      <c r="L1638" s="150" t="e">
        <f t="shared" si="273"/>
        <v>#VALUE!</v>
      </c>
      <c r="M1638">
        <v>15.26</v>
      </c>
      <c r="N1638" s="150" t="e">
        <f t="shared" si="274"/>
        <v>#VALUE!</v>
      </c>
      <c r="O1638">
        <v>15.26</v>
      </c>
      <c r="P1638" s="150" t="e">
        <f t="shared" si="275"/>
        <v>#VALUE!</v>
      </c>
      <c r="Q1638">
        <v>15.26</v>
      </c>
      <c r="R1638" s="150" t="e">
        <f t="shared" si="276"/>
        <v>#VALUE!</v>
      </c>
      <c r="S1638">
        <v>15.26</v>
      </c>
      <c r="T1638" s="150" t="e">
        <f t="shared" si="277"/>
        <v>#VALUE!</v>
      </c>
      <c r="U1638">
        <v>15.26</v>
      </c>
      <c r="V1638" s="150" t="e">
        <f t="shared" si="278"/>
        <v>#VALUE!</v>
      </c>
      <c r="W1638">
        <v>15.26</v>
      </c>
      <c r="X1638" s="153" t="e">
        <f t="shared" si="279"/>
        <v>#VALUE!</v>
      </c>
      <c r="Y1638">
        <v>15.26</v>
      </c>
      <c r="Z1638" s="150" t="e">
        <f t="shared" si="280"/>
        <v>#VALUE!</v>
      </c>
      <c r="AA1638">
        <v>15.26</v>
      </c>
      <c r="AB1638" s="150" t="e">
        <f t="shared" si="281"/>
        <v>#VALUE!</v>
      </c>
      <c r="AC1638">
        <v>15.26</v>
      </c>
      <c r="AD1638" s="150" t="e">
        <f t="shared" si="282"/>
        <v>#VALUE!</v>
      </c>
      <c r="AE1638">
        <v>15.26</v>
      </c>
    </row>
    <row r="1639" spans="12:31" ht="15" x14ac:dyDescent="0.2">
      <c r="L1639" s="150" t="e">
        <f t="shared" si="273"/>
        <v>#VALUE!</v>
      </c>
      <c r="M1639">
        <v>15.27</v>
      </c>
      <c r="N1639" s="150" t="e">
        <f t="shared" si="274"/>
        <v>#VALUE!</v>
      </c>
      <c r="O1639">
        <v>15.27</v>
      </c>
      <c r="P1639" s="150" t="e">
        <f t="shared" si="275"/>
        <v>#VALUE!</v>
      </c>
      <c r="Q1639">
        <v>15.27</v>
      </c>
      <c r="R1639" s="150" t="e">
        <f t="shared" si="276"/>
        <v>#VALUE!</v>
      </c>
      <c r="S1639">
        <v>15.27</v>
      </c>
      <c r="T1639" s="150" t="e">
        <f t="shared" si="277"/>
        <v>#VALUE!</v>
      </c>
      <c r="U1639">
        <v>15.27</v>
      </c>
      <c r="V1639" s="150" t="e">
        <f t="shared" si="278"/>
        <v>#VALUE!</v>
      </c>
      <c r="W1639">
        <v>15.27</v>
      </c>
      <c r="X1639" s="153" t="e">
        <f t="shared" si="279"/>
        <v>#VALUE!</v>
      </c>
      <c r="Y1639">
        <v>15.27</v>
      </c>
      <c r="Z1639" s="150" t="e">
        <f t="shared" si="280"/>
        <v>#VALUE!</v>
      </c>
      <c r="AA1639">
        <v>15.27</v>
      </c>
      <c r="AB1639" s="150" t="e">
        <f t="shared" si="281"/>
        <v>#VALUE!</v>
      </c>
      <c r="AC1639">
        <v>15.27</v>
      </c>
      <c r="AD1639" s="150" t="e">
        <f t="shared" si="282"/>
        <v>#VALUE!</v>
      </c>
      <c r="AE1639">
        <v>15.27</v>
      </c>
    </row>
    <row r="1640" spans="12:31" ht="15" x14ac:dyDescent="0.2">
      <c r="L1640" s="150" t="e">
        <f t="shared" si="273"/>
        <v>#VALUE!</v>
      </c>
      <c r="M1640">
        <v>15.28</v>
      </c>
      <c r="N1640" s="150" t="e">
        <f t="shared" si="274"/>
        <v>#VALUE!</v>
      </c>
      <c r="O1640">
        <v>15.28</v>
      </c>
      <c r="P1640" s="150" t="e">
        <f t="shared" si="275"/>
        <v>#VALUE!</v>
      </c>
      <c r="Q1640">
        <v>15.28</v>
      </c>
      <c r="R1640" s="150" t="e">
        <f t="shared" si="276"/>
        <v>#VALUE!</v>
      </c>
      <c r="S1640">
        <v>15.28</v>
      </c>
      <c r="T1640" s="150" t="e">
        <f t="shared" si="277"/>
        <v>#VALUE!</v>
      </c>
      <c r="U1640">
        <v>15.28</v>
      </c>
      <c r="V1640" s="150" t="e">
        <f t="shared" si="278"/>
        <v>#VALUE!</v>
      </c>
      <c r="W1640">
        <v>15.28</v>
      </c>
      <c r="X1640" s="153" t="e">
        <f t="shared" si="279"/>
        <v>#VALUE!</v>
      </c>
      <c r="Y1640">
        <v>15.28</v>
      </c>
      <c r="Z1640" s="150" t="e">
        <f t="shared" si="280"/>
        <v>#VALUE!</v>
      </c>
      <c r="AA1640">
        <v>15.28</v>
      </c>
      <c r="AB1640" s="150" t="e">
        <f t="shared" si="281"/>
        <v>#VALUE!</v>
      </c>
      <c r="AC1640">
        <v>15.28</v>
      </c>
      <c r="AD1640" s="150" t="e">
        <f t="shared" si="282"/>
        <v>#VALUE!</v>
      </c>
      <c r="AE1640">
        <v>15.28</v>
      </c>
    </row>
    <row r="1641" spans="12:31" ht="15" x14ac:dyDescent="0.2">
      <c r="L1641" s="150" t="e">
        <f t="shared" si="273"/>
        <v>#VALUE!</v>
      </c>
      <c r="M1641">
        <v>15.29</v>
      </c>
      <c r="N1641" s="150" t="e">
        <f t="shared" si="274"/>
        <v>#VALUE!</v>
      </c>
      <c r="O1641">
        <v>15.29</v>
      </c>
      <c r="P1641" s="150" t="e">
        <f t="shared" si="275"/>
        <v>#VALUE!</v>
      </c>
      <c r="Q1641">
        <v>15.29</v>
      </c>
      <c r="R1641" s="150" t="e">
        <f t="shared" si="276"/>
        <v>#VALUE!</v>
      </c>
      <c r="S1641">
        <v>15.29</v>
      </c>
      <c r="T1641" s="150" t="e">
        <f t="shared" si="277"/>
        <v>#VALUE!</v>
      </c>
      <c r="U1641">
        <v>15.29</v>
      </c>
      <c r="V1641" s="150" t="e">
        <f t="shared" si="278"/>
        <v>#VALUE!</v>
      </c>
      <c r="W1641">
        <v>15.29</v>
      </c>
      <c r="X1641" s="153" t="e">
        <f t="shared" si="279"/>
        <v>#VALUE!</v>
      </c>
      <c r="Y1641">
        <v>15.29</v>
      </c>
      <c r="Z1641" s="150" t="e">
        <f t="shared" si="280"/>
        <v>#VALUE!</v>
      </c>
      <c r="AA1641">
        <v>15.29</v>
      </c>
      <c r="AB1641" s="150" t="e">
        <f t="shared" si="281"/>
        <v>#VALUE!</v>
      </c>
      <c r="AC1641">
        <v>15.29</v>
      </c>
      <c r="AD1641" s="150" t="e">
        <f t="shared" si="282"/>
        <v>#VALUE!</v>
      </c>
      <c r="AE1641">
        <v>15.29</v>
      </c>
    </row>
    <row r="1642" spans="12:31" ht="15" x14ac:dyDescent="0.2">
      <c r="L1642" s="150" t="e">
        <f t="shared" si="273"/>
        <v>#VALUE!</v>
      </c>
      <c r="M1642">
        <v>15.3</v>
      </c>
      <c r="N1642" s="150" t="e">
        <f t="shared" si="274"/>
        <v>#VALUE!</v>
      </c>
      <c r="O1642">
        <v>15.3</v>
      </c>
      <c r="P1642" s="150" t="e">
        <f t="shared" si="275"/>
        <v>#VALUE!</v>
      </c>
      <c r="Q1642">
        <v>15.3</v>
      </c>
      <c r="R1642" s="150" t="e">
        <f t="shared" si="276"/>
        <v>#VALUE!</v>
      </c>
      <c r="S1642">
        <v>15.3</v>
      </c>
      <c r="T1642" s="150" t="e">
        <f t="shared" si="277"/>
        <v>#VALUE!</v>
      </c>
      <c r="U1642">
        <v>15.3</v>
      </c>
      <c r="V1642" s="150" t="e">
        <f t="shared" si="278"/>
        <v>#VALUE!</v>
      </c>
      <c r="W1642">
        <v>15.3</v>
      </c>
      <c r="X1642" s="153" t="e">
        <f t="shared" si="279"/>
        <v>#VALUE!</v>
      </c>
      <c r="Y1642">
        <v>15.3</v>
      </c>
      <c r="Z1642" s="150" t="e">
        <f t="shared" si="280"/>
        <v>#VALUE!</v>
      </c>
      <c r="AA1642">
        <v>15.3</v>
      </c>
      <c r="AB1642" s="150" t="e">
        <f t="shared" si="281"/>
        <v>#VALUE!</v>
      </c>
      <c r="AC1642">
        <v>15.3</v>
      </c>
      <c r="AD1642" s="150" t="e">
        <f t="shared" si="282"/>
        <v>#VALUE!</v>
      </c>
      <c r="AE1642">
        <v>15.3</v>
      </c>
    </row>
    <row r="1643" spans="12:31" ht="15" x14ac:dyDescent="0.2">
      <c r="L1643" s="150" t="e">
        <f t="shared" si="273"/>
        <v>#VALUE!</v>
      </c>
      <c r="M1643">
        <v>15.31</v>
      </c>
      <c r="N1643" s="150" t="e">
        <f t="shared" si="274"/>
        <v>#VALUE!</v>
      </c>
      <c r="O1643">
        <v>15.31</v>
      </c>
      <c r="P1643" s="150" t="e">
        <f t="shared" si="275"/>
        <v>#VALUE!</v>
      </c>
      <c r="Q1643">
        <v>15.31</v>
      </c>
      <c r="R1643" s="150" t="e">
        <f t="shared" si="276"/>
        <v>#VALUE!</v>
      </c>
      <c r="S1643">
        <v>15.31</v>
      </c>
      <c r="T1643" s="150" t="e">
        <f t="shared" si="277"/>
        <v>#VALUE!</v>
      </c>
      <c r="U1643">
        <v>15.31</v>
      </c>
      <c r="V1643" s="150" t="e">
        <f t="shared" si="278"/>
        <v>#VALUE!</v>
      </c>
      <c r="W1643">
        <v>15.31</v>
      </c>
      <c r="X1643" s="153" t="e">
        <f t="shared" si="279"/>
        <v>#VALUE!</v>
      </c>
      <c r="Y1643">
        <v>15.31</v>
      </c>
      <c r="Z1643" s="150" t="e">
        <f t="shared" si="280"/>
        <v>#VALUE!</v>
      </c>
      <c r="AA1643">
        <v>15.31</v>
      </c>
      <c r="AB1643" s="150" t="e">
        <f t="shared" si="281"/>
        <v>#VALUE!</v>
      </c>
      <c r="AC1643">
        <v>15.31</v>
      </c>
      <c r="AD1643" s="150" t="e">
        <f t="shared" si="282"/>
        <v>#VALUE!</v>
      </c>
      <c r="AE1643">
        <v>15.31</v>
      </c>
    </row>
    <row r="1644" spans="12:31" ht="15" x14ac:dyDescent="0.2">
      <c r="L1644" s="150" t="e">
        <f t="shared" si="273"/>
        <v>#VALUE!</v>
      </c>
      <c r="M1644">
        <v>15.32</v>
      </c>
      <c r="N1644" s="150" t="e">
        <f t="shared" si="274"/>
        <v>#VALUE!</v>
      </c>
      <c r="O1644">
        <v>15.32</v>
      </c>
      <c r="P1644" s="150" t="e">
        <f t="shared" si="275"/>
        <v>#VALUE!</v>
      </c>
      <c r="Q1644">
        <v>15.32</v>
      </c>
      <c r="R1644" s="150" t="e">
        <f t="shared" si="276"/>
        <v>#VALUE!</v>
      </c>
      <c r="S1644">
        <v>15.32</v>
      </c>
      <c r="T1644" s="150" t="e">
        <f t="shared" si="277"/>
        <v>#VALUE!</v>
      </c>
      <c r="U1644">
        <v>15.32</v>
      </c>
      <c r="V1644" s="150" t="e">
        <f t="shared" si="278"/>
        <v>#VALUE!</v>
      </c>
      <c r="W1644">
        <v>15.32</v>
      </c>
      <c r="X1644" s="153" t="e">
        <f t="shared" si="279"/>
        <v>#VALUE!</v>
      </c>
      <c r="Y1644">
        <v>15.32</v>
      </c>
      <c r="Z1644" s="150" t="e">
        <f t="shared" si="280"/>
        <v>#VALUE!</v>
      </c>
      <c r="AA1644">
        <v>15.32</v>
      </c>
      <c r="AB1644" s="150" t="e">
        <f t="shared" si="281"/>
        <v>#VALUE!</v>
      </c>
      <c r="AC1644">
        <v>15.32</v>
      </c>
      <c r="AD1644" s="150" t="e">
        <f t="shared" si="282"/>
        <v>#VALUE!</v>
      </c>
      <c r="AE1644">
        <v>15.32</v>
      </c>
    </row>
    <row r="1645" spans="12:31" ht="15" x14ac:dyDescent="0.2">
      <c r="L1645" s="150" t="e">
        <f t="shared" si="273"/>
        <v>#VALUE!</v>
      </c>
      <c r="M1645">
        <v>15.33</v>
      </c>
      <c r="N1645" s="150" t="e">
        <f t="shared" si="274"/>
        <v>#VALUE!</v>
      </c>
      <c r="O1645">
        <v>15.33</v>
      </c>
      <c r="P1645" s="150" t="e">
        <f t="shared" si="275"/>
        <v>#VALUE!</v>
      </c>
      <c r="Q1645">
        <v>15.33</v>
      </c>
      <c r="R1645" s="150" t="e">
        <f t="shared" si="276"/>
        <v>#VALUE!</v>
      </c>
      <c r="S1645">
        <v>15.33</v>
      </c>
      <c r="T1645" s="150" t="e">
        <f t="shared" si="277"/>
        <v>#VALUE!</v>
      </c>
      <c r="U1645">
        <v>15.33</v>
      </c>
      <c r="V1645" s="150" t="e">
        <f t="shared" si="278"/>
        <v>#VALUE!</v>
      </c>
      <c r="W1645">
        <v>15.33</v>
      </c>
      <c r="X1645" s="153" t="e">
        <f t="shared" si="279"/>
        <v>#VALUE!</v>
      </c>
      <c r="Y1645">
        <v>15.33</v>
      </c>
      <c r="Z1645" s="150" t="e">
        <f t="shared" si="280"/>
        <v>#VALUE!</v>
      </c>
      <c r="AA1645">
        <v>15.33</v>
      </c>
      <c r="AB1645" s="150" t="e">
        <f t="shared" si="281"/>
        <v>#VALUE!</v>
      </c>
      <c r="AC1645">
        <v>15.33</v>
      </c>
      <c r="AD1645" s="150" t="e">
        <f t="shared" si="282"/>
        <v>#VALUE!</v>
      </c>
      <c r="AE1645">
        <v>15.33</v>
      </c>
    </row>
    <row r="1646" spans="12:31" ht="15" x14ac:dyDescent="0.2">
      <c r="L1646" s="150" t="e">
        <f t="shared" si="273"/>
        <v>#VALUE!</v>
      </c>
      <c r="M1646">
        <v>15.34</v>
      </c>
      <c r="N1646" s="150" t="e">
        <f t="shared" si="274"/>
        <v>#VALUE!</v>
      </c>
      <c r="O1646">
        <v>15.34</v>
      </c>
      <c r="P1646" s="150" t="e">
        <f t="shared" si="275"/>
        <v>#VALUE!</v>
      </c>
      <c r="Q1646">
        <v>15.34</v>
      </c>
      <c r="R1646" s="150" t="e">
        <f t="shared" si="276"/>
        <v>#VALUE!</v>
      </c>
      <c r="S1646">
        <v>15.34</v>
      </c>
      <c r="T1646" s="150" t="e">
        <f t="shared" si="277"/>
        <v>#VALUE!</v>
      </c>
      <c r="U1646">
        <v>15.34</v>
      </c>
      <c r="V1646" s="150" t="e">
        <f t="shared" si="278"/>
        <v>#VALUE!</v>
      </c>
      <c r="W1646">
        <v>15.34</v>
      </c>
      <c r="X1646" s="153" t="e">
        <f t="shared" si="279"/>
        <v>#VALUE!</v>
      </c>
      <c r="Y1646">
        <v>15.34</v>
      </c>
      <c r="Z1646" s="150" t="e">
        <f t="shared" si="280"/>
        <v>#VALUE!</v>
      </c>
      <c r="AA1646">
        <v>15.34</v>
      </c>
      <c r="AB1646" s="150" t="e">
        <f t="shared" si="281"/>
        <v>#VALUE!</v>
      </c>
      <c r="AC1646">
        <v>15.34</v>
      </c>
      <c r="AD1646" s="150" t="e">
        <f t="shared" si="282"/>
        <v>#VALUE!</v>
      </c>
      <c r="AE1646">
        <v>15.34</v>
      </c>
    </row>
    <row r="1647" spans="12:31" ht="15" x14ac:dyDescent="0.2">
      <c r="L1647" s="150" t="e">
        <f t="shared" si="273"/>
        <v>#VALUE!</v>
      </c>
      <c r="M1647">
        <v>15.35</v>
      </c>
      <c r="N1647" s="150" t="e">
        <f t="shared" si="274"/>
        <v>#VALUE!</v>
      </c>
      <c r="O1647">
        <v>15.35</v>
      </c>
      <c r="P1647" s="150" t="e">
        <f t="shared" si="275"/>
        <v>#VALUE!</v>
      </c>
      <c r="Q1647">
        <v>15.35</v>
      </c>
      <c r="R1647" s="150" t="e">
        <f t="shared" si="276"/>
        <v>#VALUE!</v>
      </c>
      <c r="S1647">
        <v>15.35</v>
      </c>
      <c r="T1647" s="150" t="e">
        <f t="shared" si="277"/>
        <v>#VALUE!</v>
      </c>
      <c r="U1647">
        <v>15.35</v>
      </c>
      <c r="V1647" s="150" t="e">
        <f t="shared" si="278"/>
        <v>#VALUE!</v>
      </c>
      <c r="W1647">
        <v>15.35</v>
      </c>
      <c r="X1647" s="153" t="e">
        <f t="shared" si="279"/>
        <v>#VALUE!</v>
      </c>
      <c r="Y1647">
        <v>15.35</v>
      </c>
      <c r="Z1647" s="150" t="e">
        <f t="shared" si="280"/>
        <v>#VALUE!</v>
      </c>
      <c r="AA1647">
        <v>15.35</v>
      </c>
      <c r="AB1647" s="150" t="e">
        <f t="shared" si="281"/>
        <v>#VALUE!</v>
      </c>
      <c r="AC1647">
        <v>15.35</v>
      </c>
      <c r="AD1647" s="150" t="e">
        <f t="shared" si="282"/>
        <v>#VALUE!</v>
      </c>
      <c r="AE1647">
        <v>15.35</v>
      </c>
    </row>
    <row r="1648" spans="12:31" ht="15" x14ac:dyDescent="0.2">
      <c r="L1648" s="150" t="e">
        <f t="shared" si="273"/>
        <v>#VALUE!</v>
      </c>
      <c r="M1648">
        <v>15.36</v>
      </c>
      <c r="N1648" s="150" t="e">
        <f t="shared" si="274"/>
        <v>#VALUE!</v>
      </c>
      <c r="O1648">
        <v>15.36</v>
      </c>
      <c r="P1648" s="150" t="e">
        <f t="shared" si="275"/>
        <v>#VALUE!</v>
      </c>
      <c r="Q1648">
        <v>15.36</v>
      </c>
      <c r="R1648" s="150" t="e">
        <f t="shared" si="276"/>
        <v>#VALUE!</v>
      </c>
      <c r="S1648">
        <v>15.36</v>
      </c>
      <c r="T1648" s="150" t="e">
        <f t="shared" si="277"/>
        <v>#VALUE!</v>
      </c>
      <c r="U1648">
        <v>15.36</v>
      </c>
      <c r="V1648" s="150" t="e">
        <f t="shared" si="278"/>
        <v>#VALUE!</v>
      </c>
      <c r="W1648">
        <v>15.36</v>
      </c>
      <c r="X1648" s="153" t="e">
        <f t="shared" si="279"/>
        <v>#VALUE!</v>
      </c>
      <c r="Y1648">
        <v>15.36</v>
      </c>
      <c r="Z1648" s="150" t="e">
        <f t="shared" si="280"/>
        <v>#VALUE!</v>
      </c>
      <c r="AA1648">
        <v>15.36</v>
      </c>
      <c r="AB1648" s="150" t="e">
        <f t="shared" si="281"/>
        <v>#VALUE!</v>
      </c>
      <c r="AC1648">
        <v>15.36</v>
      </c>
      <c r="AD1648" s="150" t="e">
        <f t="shared" si="282"/>
        <v>#VALUE!</v>
      </c>
      <c r="AE1648">
        <v>15.36</v>
      </c>
    </row>
    <row r="1649" spans="12:31" ht="15" x14ac:dyDescent="0.2">
      <c r="L1649" s="150" t="e">
        <f t="shared" ref="L1649:L1712" si="283">((1.486/$D$33)*((((PI()*($D$46/12)^2)/4)-((($D$46/12)/2)^2*((2*ACOS(((($D$46/12)/2)-(($D$46/12)-(M1649/12)))/(($D$46/12)/2)))-SIN(2*ACOS(((($D$46/12)/2)-(($D$46/12)-(M1649/12)))/(($D$46/12)/2))))/2))/((PI()*($D$46/12))-((2*ACOS(((($D$46/12)/2)-(($D$46/12)-(M1649/12)))/(($D$46/12)/2)))*(($D$46/12)/2))))^(2/3)*$H$17^0.5)*(((PI()*($D$46/12)^2)/4)-((($D$46/12)/2)^2*((2*ACOS(((($D$46/12)/2)-(($D$46/12)-(M1649/12)))/(($D$46/12)/2)))-SIN(2*ACOS(((($D$46/12)/2)-(($D$46/12)-(M1649/12)))/(($D$46/12)/2))))/2))</f>
        <v>#VALUE!</v>
      </c>
      <c r="M1649">
        <v>15.37</v>
      </c>
      <c r="N1649" s="150" t="e">
        <f t="shared" ref="N1649:N1712" si="284">((1.486/$D$34)*((((PI()*($D$47/12)^2)/4)-((($D$47/12)/2)^2*((2*ACOS(((($D$47/12)/2)-(($D$47/12)-(O1649/12)))/(($D$47/12)/2)))-SIN(2*ACOS(((($D$47/12)/2)-(($D$47/12)-(O1649/12)))/(($D$47/12)/2))))/2))/((PI()*($D$47/12))-((2*ACOS(((($D$47/12)/2)-(($D$47/12)-(O1649/12)))/(($D$47/12)/2)))*(($D$47/12)/2))))^(2/3)*$H$18^0.5)*(((PI()*($D$47/12)^2)/4)-((($D$47/12)/2)^2*((2*ACOS(((($D$47/12)/2)-(($D$47/12)-(O1649/12)))/(($D$47/12)/2)))-SIN(2*ACOS(((($D$47/12)/2)-(($D$47/12)-(O1649/12)))/(($D$47/12)/2))))/2))</f>
        <v>#VALUE!</v>
      </c>
      <c r="O1649">
        <v>15.37</v>
      </c>
      <c r="P1649" s="150" t="e">
        <f t="shared" ref="P1649:P1712" si="285">((1.486/$D$35)*((((PI()*($D$48/12)^2)/4)-((($D$48/12)/2)^2*((2*ACOS(((($D$48/12)/2)-(($D$48/12)-(Q1649/12)))/(($D$48/12)/2)))-SIN(2*ACOS(((($D$48/12)/2)-(($D$48/12)-(Q1649/12)))/(($D$48/12)/2))))/2))/((PI()*($D$48/12))-((2*ACOS(((($D$48/12)/2)-(($D$48/12)-(Q1649/12)))/(($D$48/12)/2)))*(($D$48/12)/2))))^(2/3)*$H$19^0.5)*(((PI()*($D$48/12)^2)/4)-((($D$48/12)/2)^2*((2*ACOS(((($D$48/12)/2)-(($D$48/12)-(Q1649/12)))/(($D$48/12)/2)))-SIN(2*ACOS(((($D$48/12)/2)-(($D$48/12)-(Q1649/12)))/(($D$48/12)/2))))/2))</f>
        <v>#VALUE!</v>
      </c>
      <c r="Q1649">
        <v>15.37</v>
      </c>
      <c r="R1649" s="150" t="e">
        <f t="shared" ref="R1649:R1712" si="286">((1.486/$D$36)*((((PI()*($D$49/12)^2)/4)-((($D$49/12)/2)^2*((2*ACOS(((($D$49/12)/2)-(($D$49/12)-(S1649/12)))/(($D$49/12)/2)))-SIN(2*ACOS(((($D$49/12)/2)-(($D$49/12)-(S1649/12)))/(($D$49/12)/2))))/2))/((PI()*($D$49/12))-((2*ACOS(((($D$49/12)/2)-(($D$49/12)-(S1649/12)))/(($D$49/12)/2)))*(($D$49/12)/2))))^(2/3)*$H$20^0.5)*(((PI()*($D$49/12)^2)/4)-((($D$49/12)/2)^2*((2*ACOS(((($D$49/12)/2)-(($D$49/12)-(S1649/12)))/(($D$49/12)/2)))-SIN(2*ACOS(((($D$49/12)/2)-(($D$49/12)-(S1649/12)))/(($D$49/12)/2))))/2))</f>
        <v>#VALUE!</v>
      </c>
      <c r="S1649">
        <v>15.37</v>
      </c>
      <c r="T1649" s="150" t="e">
        <f t="shared" ref="T1649:T1712" si="287">((1.486/$D$37)*((((PI()*($D$50/12)^2)/4)-((($D$50/12)/2)^2*((2*ACOS(((($D$50/12)/2)-(($D$50/12)-(U1649/12)))/(($D$50/12)/2)))-SIN(2*ACOS(((($D$50/12)/2)-(($D$50/12)-(U1649/12)))/(($D$50/12)/2))))/2))/((PI()*($D$50/12))-((2*ACOS(((($D$50/12)/2)-(($D$50/12)-(U1649/12)))/(($D$50/12)/2)))*(($D$50/12)/2))))^(2/3)*$H$21^0.5)*(((PI()*($D$50/12)^2)/4)-((($D$50/12)/2)^2*((2*ACOS(((($D$50/12)/2)-(($D$50/12)-(U1649/12)))/(($D$50/12)/2)))-SIN(2*ACOS(((($D$50/12)/2)-(($D$50/12)-(U1649/12)))/(($D$50/12)/2))))/2))</f>
        <v>#VALUE!</v>
      </c>
      <c r="U1649">
        <v>15.37</v>
      </c>
      <c r="V1649" s="150" t="e">
        <f t="shared" ref="V1649:V1712" si="288">((1.486/$D$38)*((((PI()*($D$51/12)^2)/4)-((($D$51/12)/2)^2*((2*ACOS(((($D$51/12)/2)-(($D$51/12)-(W1649/12)))/(($D$51/12)/2)))-SIN(2*ACOS(((($D$51/12)/2)-(($D$51/12)-(W1649/12)))/(($D$51/12)/2))))/2))/((PI()*($D$51/12))-((2*ACOS(((($D$51/12)/2)-(($D$51/12)-(W1649/12)))/(($D$51/12)/2)))*(($D$51/12)/2))))^(2/3)*$H$22^0.5)*(((PI()*($D$51/12)^2)/4)-((($D$51/12)/2)^2*((2*ACOS(((($D$51/12)/2)-(($D$51/12)-(W1649/12)))/(($D$51/12)/2)))-SIN(2*ACOS(((($D$51/12)/2)-(($D$51/12)-(W1649/12)))/(($D$51/12)/2))))/2))</f>
        <v>#VALUE!</v>
      </c>
      <c r="W1649">
        <v>15.37</v>
      </c>
      <c r="X1649" s="153" t="e">
        <f t="shared" ref="X1649:X1712" si="289">((1.486/$D$39)*((((PI()*($D$52/12)^2)/4)-((($D$52/12)/2)^2*((2*ACOS(((($D$52/12)/2)-(($D$52/12)-(Y1649/12)))/(($D$52/12)/2)))-SIN(2*ACOS(((($D$52/12)/2)-(($D$52/12)-(Y1649/12)))/(($D$52/12)/2))))/2))/((PI()*($D$52/12))-((2*ACOS(((($D$52/12)/2)-(($D$52/12)-(Y1649/12)))/(($D$52/12)/2)))*(($D$52/12)/2))))^(2/3)*$H$23^0.5)*(((PI()*($D$52/12)^2)/4)-((($D$52/12)/2)^2*((2*ACOS(((($D$52/12)/2)-(($D$52/12)-(Y1649/12)))/(($D$52/12)/2)))-SIN(2*ACOS(((($D$52/12)/2)-(($D$52/12)-(Y1649/12)))/(($D$52/12)/2))))/2))</f>
        <v>#VALUE!</v>
      </c>
      <c r="Y1649">
        <v>15.37</v>
      </c>
      <c r="Z1649" s="150" t="e">
        <f t="shared" ref="Z1649:Z1712" si="290">((1.486/$D$40)*((((PI()*($D$53/12)^2)/4)-((($D$53/12)/2)^2*((2*ACOS(((($D$53/12)/2)-(($D$53/12)-(AA1649/12)))/(($D$53/12)/2)))-SIN(2*ACOS(((($D$53/12)/2)-(($D$53/12)-(AA1649/12)))/(($D$53/12)/2))))/2))/((PI()*($D$53/12))-((2*ACOS(((($D$53/12)/2)-(($D$53/12)-(AA1649/12)))/(($D$53/12)/2)))*(($D$53/12)/2))))^(2/3)*$H$24^0.5)*(((PI()*($D$53/12)^2)/4)-((($D$53/12)/2)^2*((2*ACOS(((($D$53/12)/2)-(($D$53/12)-(AA1649/12)))/(($D$53/12)/2)))-SIN(2*ACOS(((($D$53/12)/2)-(($D$53/12)-(AA1649/12)))/(($D$53/12)/2))))/2))</f>
        <v>#VALUE!</v>
      </c>
      <c r="AA1649">
        <v>15.37</v>
      </c>
      <c r="AB1649" s="150" t="e">
        <f t="shared" ref="AB1649:AB1712" si="291">((1.486/$D$41)*((((PI()*($D$54/12)^2)/4)-((($D$54/12)/2)^2*((2*ACOS(((($D$54/12)/2)-(($D$54/12)-(AC1649/12)))/(($D$54/12)/2)))-SIN(2*ACOS(((($D$54/12)/2)-(($D$54/12)-(AC1649/12)))/(($D$54/12)/2))))/2))/((PI()*($D$54/12))-((2*ACOS(((($D$54/12)/2)-(($D$54/12)-(AC1649/12)))/(($D$54/12)/2)))*(($D$54/12)/2))))^(2/3)*$H$25^0.5)*(((PI()*($D$54/12)^2)/4)-((($D$54/12)/2)^2*((2*ACOS(((($D$54/12)/2)-(($D$54/12)-(AC1649/12)))/(($D$54/12)/2)))-SIN(2*ACOS(((($D$54/12)/2)-(($D$54/12)-(AC1649/12)))/(($D$54/12)/2))))/2))</f>
        <v>#VALUE!</v>
      </c>
      <c r="AC1649">
        <v>15.37</v>
      </c>
      <c r="AD1649" s="150" t="e">
        <f t="shared" ref="AD1649:AD1712" si="292">((1.486/$D$42)*((((PI()*($D$55/12)^2)/4)-((($D$55/12)/2)^2*((2*ACOS(((($D$55/12)/2)-(($D$55/12)-(AE1649/12)))/(($D$55/12)/2)))-SIN(2*ACOS(((($D$55/12)/2)-(($D$55/12)-(AE1649/12)))/(($D$55/12)/2))))/2))/((PI()*($D$55/12))-((2*ACOS(((($D$55/12)/2)-(($D$55/12)-(AE1649/12)))/(($D$55/12)/2)))*(($D$55/12)/2))))^(2/3)*$H$26^0.5)*(((PI()*($D$55/12)^2)/4)-((($D$55/12)/2)^2*((2*ACOS(((($D$55/12)/2)-(($D$55/12)-(AE1649/12)))/(($D$55/12)/2)))-SIN(2*ACOS(((($D$55/12)/2)-(($D$55/12)-(AE1649/12)))/(($D$55/12)/2))))/2))</f>
        <v>#VALUE!</v>
      </c>
      <c r="AE1649">
        <v>15.37</v>
      </c>
    </row>
    <row r="1650" spans="12:31" ht="15" x14ac:dyDescent="0.2">
      <c r="L1650" s="150" t="e">
        <f t="shared" si="283"/>
        <v>#VALUE!</v>
      </c>
      <c r="M1650">
        <v>15.38</v>
      </c>
      <c r="N1650" s="150" t="e">
        <f t="shared" si="284"/>
        <v>#VALUE!</v>
      </c>
      <c r="O1650">
        <v>15.38</v>
      </c>
      <c r="P1650" s="150" t="e">
        <f t="shared" si="285"/>
        <v>#VALUE!</v>
      </c>
      <c r="Q1650">
        <v>15.38</v>
      </c>
      <c r="R1650" s="150" t="e">
        <f t="shared" si="286"/>
        <v>#VALUE!</v>
      </c>
      <c r="S1650">
        <v>15.38</v>
      </c>
      <c r="T1650" s="150" t="e">
        <f t="shared" si="287"/>
        <v>#VALUE!</v>
      </c>
      <c r="U1650">
        <v>15.38</v>
      </c>
      <c r="V1650" s="150" t="e">
        <f t="shared" si="288"/>
        <v>#VALUE!</v>
      </c>
      <c r="W1650">
        <v>15.38</v>
      </c>
      <c r="X1650" s="153" t="e">
        <f t="shared" si="289"/>
        <v>#VALUE!</v>
      </c>
      <c r="Y1650">
        <v>15.38</v>
      </c>
      <c r="Z1650" s="150" t="e">
        <f t="shared" si="290"/>
        <v>#VALUE!</v>
      </c>
      <c r="AA1650">
        <v>15.38</v>
      </c>
      <c r="AB1650" s="150" t="e">
        <f t="shared" si="291"/>
        <v>#VALUE!</v>
      </c>
      <c r="AC1650">
        <v>15.38</v>
      </c>
      <c r="AD1650" s="150" t="e">
        <f t="shared" si="292"/>
        <v>#VALUE!</v>
      </c>
      <c r="AE1650">
        <v>15.38</v>
      </c>
    </row>
    <row r="1651" spans="12:31" ht="15" x14ac:dyDescent="0.2">
      <c r="L1651" s="150" t="e">
        <f t="shared" si="283"/>
        <v>#VALUE!</v>
      </c>
      <c r="M1651">
        <v>15.39</v>
      </c>
      <c r="N1651" s="150" t="e">
        <f t="shared" si="284"/>
        <v>#VALUE!</v>
      </c>
      <c r="O1651">
        <v>15.39</v>
      </c>
      <c r="P1651" s="150" t="e">
        <f t="shared" si="285"/>
        <v>#VALUE!</v>
      </c>
      <c r="Q1651">
        <v>15.39</v>
      </c>
      <c r="R1651" s="150" t="e">
        <f t="shared" si="286"/>
        <v>#VALUE!</v>
      </c>
      <c r="S1651">
        <v>15.39</v>
      </c>
      <c r="T1651" s="150" t="e">
        <f t="shared" si="287"/>
        <v>#VALUE!</v>
      </c>
      <c r="U1651">
        <v>15.39</v>
      </c>
      <c r="V1651" s="150" t="e">
        <f t="shared" si="288"/>
        <v>#VALUE!</v>
      </c>
      <c r="W1651">
        <v>15.39</v>
      </c>
      <c r="X1651" s="153" t="e">
        <f t="shared" si="289"/>
        <v>#VALUE!</v>
      </c>
      <c r="Y1651">
        <v>15.39</v>
      </c>
      <c r="Z1651" s="150" t="e">
        <f t="shared" si="290"/>
        <v>#VALUE!</v>
      </c>
      <c r="AA1651">
        <v>15.39</v>
      </c>
      <c r="AB1651" s="150" t="e">
        <f t="shared" si="291"/>
        <v>#VALUE!</v>
      </c>
      <c r="AC1651">
        <v>15.39</v>
      </c>
      <c r="AD1651" s="150" t="e">
        <f t="shared" si="292"/>
        <v>#VALUE!</v>
      </c>
      <c r="AE1651">
        <v>15.39</v>
      </c>
    </row>
    <row r="1652" spans="12:31" ht="15" x14ac:dyDescent="0.2">
      <c r="L1652" s="150" t="e">
        <f t="shared" si="283"/>
        <v>#VALUE!</v>
      </c>
      <c r="M1652">
        <v>15.4</v>
      </c>
      <c r="N1652" s="150" t="e">
        <f t="shared" si="284"/>
        <v>#VALUE!</v>
      </c>
      <c r="O1652">
        <v>15.4</v>
      </c>
      <c r="P1652" s="150" t="e">
        <f t="shared" si="285"/>
        <v>#VALUE!</v>
      </c>
      <c r="Q1652">
        <v>15.4</v>
      </c>
      <c r="R1652" s="150" t="e">
        <f t="shared" si="286"/>
        <v>#VALUE!</v>
      </c>
      <c r="S1652">
        <v>15.4</v>
      </c>
      <c r="T1652" s="150" t="e">
        <f t="shared" si="287"/>
        <v>#VALUE!</v>
      </c>
      <c r="U1652">
        <v>15.4</v>
      </c>
      <c r="V1652" s="150" t="e">
        <f t="shared" si="288"/>
        <v>#VALUE!</v>
      </c>
      <c r="W1652">
        <v>15.4</v>
      </c>
      <c r="X1652" s="153" t="e">
        <f t="shared" si="289"/>
        <v>#VALUE!</v>
      </c>
      <c r="Y1652">
        <v>15.4</v>
      </c>
      <c r="Z1652" s="150" t="e">
        <f t="shared" si="290"/>
        <v>#VALUE!</v>
      </c>
      <c r="AA1652">
        <v>15.4</v>
      </c>
      <c r="AB1652" s="150" t="e">
        <f t="shared" si="291"/>
        <v>#VALUE!</v>
      </c>
      <c r="AC1652">
        <v>15.4</v>
      </c>
      <c r="AD1652" s="150" t="e">
        <f t="shared" si="292"/>
        <v>#VALUE!</v>
      </c>
      <c r="AE1652">
        <v>15.4</v>
      </c>
    </row>
    <row r="1653" spans="12:31" ht="15" x14ac:dyDescent="0.2">
      <c r="L1653" s="150" t="e">
        <f t="shared" si="283"/>
        <v>#VALUE!</v>
      </c>
      <c r="M1653">
        <v>15.41</v>
      </c>
      <c r="N1653" s="150" t="e">
        <f t="shared" si="284"/>
        <v>#VALUE!</v>
      </c>
      <c r="O1653">
        <v>15.41</v>
      </c>
      <c r="P1653" s="150" t="e">
        <f t="shared" si="285"/>
        <v>#VALUE!</v>
      </c>
      <c r="Q1653">
        <v>15.41</v>
      </c>
      <c r="R1653" s="150" t="e">
        <f t="shared" si="286"/>
        <v>#VALUE!</v>
      </c>
      <c r="S1653">
        <v>15.41</v>
      </c>
      <c r="T1653" s="150" t="e">
        <f t="shared" si="287"/>
        <v>#VALUE!</v>
      </c>
      <c r="U1653">
        <v>15.41</v>
      </c>
      <c r="V1653" s="150" t="e">
        <f t="shared" si="288"/>
        <v>#VALUE!</v>
      </c>
      <c r="W1653">
        <v>15.41</v>
      </c>
      <c r="X1653" s="153" t="e">
        <f t="shared" si="289"/>
        <v>#VALUE!</v>
      </c>
      <c r="Y1653">
        <v>15.41</v>
      </c>
      <c r="Z1653" s="150" t="e">
        <f t="shared" si="290"/>
        <v>#VALUE!</v>
      </c>
      <c r="AA1653">
        <v>15.41</v>
      </c>
      <c r="AB1653" s="150" t="e">
        <f t="shared" si="291"/>
        <v>#VALUE!</v>
      </c>
      <c r="AC1653">
        <v>15.41</v>
      </c>
      <c r="AD1653" s="150" t="e">
        <f t="shared" si="292"/>
        <v>#VALUE!</v>
      </c>
      <c r="AE1653">
        <v>15.41</v>
      </c>
    </row>
    <row r="1654" spans="12:31" ht="15" x14ac:dyDescent="0.2">
      <c r="L1654" s="150" t="e">
        <f t="shared" si="283"/>
        <v>#VALUE!</v>
      </c>
      <c r="M1654">
        <v>15.42</v>
      </c>
      <c r="N1654" s="150" t="e">
        <f t="shared" si="284"/>
        <v>#VALUE!</v>
      </c>
      <c r="O1654">
        <v>15.42</v>
      </c>
      <c r="P1654" s="150" t="e">
        <f t="shared" si="285"/>
        <v>#VALUE!</v>
      </c>
      <c r="Q1654">
        <v>15.42</v>
      </c>
      <c r="R1654" s="150" t="e">
        <f t="shared" si="286"/>
        <v>#VALUE!</v>
      </c>
      <c r="S1654">
        <v>15.42</v>
      </c>
      <c r="T1654" s="150" t="e">
        <f t="shared" si="287"/>
        <v>#VALUE!</v>
      </c>
      <c r="U1654">
        <v>15.42</v>
      </c>
      <c r="V1654" s="150" t="e">
        <f t="shared" si="288"/>
        <v>#VALUE!</v>
      </c>
      <c r="W1654">
        <v>15.42</v>
      </c>
      <c r="X1654" s="153" t="e">
        <f t="shared" si="289"/>
        <v>#VALUE!</v>
      </c>
      <c r="Y1654">
        <v>15.42</v>
      </c>
      <c r="Z1654" s="150" t="e">
        <f t="shared" si="290"/>
        <v>#VALUE!</v>
      </c>
      <c r="AA1654">
        <v>15.42</v>
      </c>
      <c r="AB1654" s="150" t="e">
        <f t="shared" si="291"/>
        <v>#VALUE!</v>
      </c>
      <c r="AC1654">
        <v>15.42</v>
      </c>
      <c r="AD1654" s="150" t="e">
        <f t="shared" si="292"/>
        <v>#VALUE!</v>
      </c>
      <c r="AE1654">
        <v>15.42</v>
      </c>
    </row>
    <row r="1655" spans="12:31" ht="15" x14ac:dyDescent="0.2">
      <c r="L1655" s="150" t="e">
        <f t="shared" si="283"/>
        <v>#VALUE!</v>
      </c>
      <c r="M1655">
        <v>15.43</v>
      </c>
      <c r="N1655" s="150" t="e">
        <f t="shared" si="284"/>
        <v>#VALUE!</v>
      </c>
      <c r="O1655">
        <v>15.43</v>
      </c>
      <c r="P1655" s="150" t="e">
        <f t="shared" si="285"/>
        <v>#VALUE!</v>
      </c>
      <c r="Q1655">
        <v>15.43</v>
      </c>
      <c r="R1655" s="150" t="e">
        <f t="shared" si="286"/>
        <v>#VALUE!</v>
      </c>
      <c r="S1655">
        <v>15.43</v>
      </c>
      <c r="T1655" s="150" t="e">
        <f t="shared" si="287"/>
        <v>#VALUE!</v>
      </c>
      <c r="U1655">
        <v>15.43</v>
      </c>
      <c r="V1655" s="150" t="e">
        <f t="shared" si="288"/>
        <v>#VALUE!</v>
      </c>
      <c r="W1655">
        <v>15.43</v>
      </c>
      <c r="X1655" s="153" t="e">
        <f t="shared" si="289"/>
        <v>#VALUE!</v>
      </c>
      <c r="Y1655">
        <v>15.43</v>
      </c>
      <c r="Z1655" s="150" t="e">
        <f t="shared" si="290"/>
        <v>#VALUE!</v>
      </c>
      <c r="AA1655">
        <v>15.43</v>
      </c>
      <c r="AB1655" s="150" t="e">
        <f t="shared" si="291"/>
        <v>#VALUE!</v>
      </c>
      <c r="AC1655">
        <v>15.43</v>
      </c>
      <c r="AD1655" s="150" t="e">
        <f t="shared" si="292"/>
        <v>#VALUE!</v>
      </c>
      <c r="AE1655">
        <v>15.43</v>
      </c>
    </row>
    <row r="1656" spans="12:31" ht="15" x14ac:dyDescent="0.2">
      <c r="L1656" s="150" t="e">
        <f t="shared" si="283"/>
        <v>#VALUE!</v>
      </c>
      <c r="M1656">
        <v>15.44</v>
      </c>
      <c r="N1656" s="150" t="e">
        <f t="shared" si="284"/>
        <v>#VALUE!</v>
      </c>
      <c r="O1656">
        <v>15.44</v>
      </c>
      <c r="P1656" s="150" t="e">
        <f t="shared" si="285"/>
        <v>#VALUE!</v>
      </c>
      <c r="Q1656">
        <v>15.44</v>
      </c>
      <c r="R1656" s="150" t="e">
        <f t="shared" si="286"/>
        <v>#VALUE!</v>
      </c>
      <c r="S1656">
        <v>15.44</v>
      </c>
      <c r="T1656" s="150" t="e">
        <f t="shared" si="287"/>
        <v>#VALUE!</v>
      </c>
      <c r="U1656">
        <v>15.44</v>
      </c>
      <c r="V1656" s="150" t="e">
        <f t="shared" si="288"/>
        <v>#VALUE!</v>
      </c>
      <c r="W1656">
        <v>15.44</v>
      </c>
      <c r="X1656" s="153" t="e">
        <f t="shared" si="289"/>
        <v>#VALUE!</v>
      </c>
      <c r="Y1656">
        <v>15.44</v>
      </c>
      <c r="Z1656" s="150" t="e">
        <f t="shared" si="290"/>
        <v>#VALUE!</v>
      </c>
      <c r="AA1656">
        <v>15.44</v>
      </c>
      <c r="AB1656" s="150" t="e">
        <f t="shared" si="291"/>
        <v>#VALUE!</v>
      </c>
      <c r="AC1656">
        <v>15.44</v>
      </c>
      <c r="AD1656" s="150" t="e">
        <f t="shared" si="292"/>
        <v>#VALUE!</v>
      </c>
      <c r="AE1656">
        <v>15.44</v>
      </c>
    </row>
    <row r="1657" spans="12:31" ht="15" x14ac:dyDescent="0.2">
      <c r="L1657" s="150" t="e">
        <f t="shared" si="283"/>
        <v>#VALUE!</v>
      </c>
      <c r="M1657">
        <v>15.45</v>
      </c>
      <c r="N1657" s="150" t="e">
        <f t="shared" si="284"/>
        <v>#VALUE!</v>
      </c>
      <c r="O1657">
        <v>15.45</v>
      </c>
      <c r="P1657" s="150" t="e">
        <f t="shared" si="285"/>
        <v>#VALUE!</v>
      </c>
      <c r="Q1657">
        <v>15.45</v>
      </c>
      <c r="R1657" s="150" t="e">
        <f t="shared" si="286"/>
        <v>#VALUE!</v>
      </c>
      <c r="S1657">
        <v>15.45</v>
      </c>
      <c r="T1657" s="150" t="e">
        <f t="shared" si="287"/>
        <v>#VALUE!</v>
      </c>
      <c r="U1657">
        <v>15.45</v>
      </c>
      <c r="V1657" s="150" t="e">
        <f t="shared" si="288"/>
        <v>#VALUE!</v>
      </c>
      <c r="W1657">
        <v>15.45</v>
      </c>
      <c r="X1657" s="153" t="e">
        <f t="shared" si="289"/>
        <v>#VALUE!</v>
      </c>
      <c r="Y1657">
        <v>15.45</v>
      </c>
      <c r="Z1657" s="150" t="e">
        <f t="shared" si="290"/>
        <v>#VALUE!</v>
      </c>
      <c r="AA1657">
        <v>15.45</v>
      </c>
      <c r="AB1657" s="150" t="e">
        <f t="shared" si="291"/>
        <v>#VALUE!</v>
      </c>
      <c r="AC1657">
        <v>15.45</v>
      </c>
      <c r="AD1657" s="150" t="e">
        <f t="shared" si="292"/>
        <v>#VALUE!</v>
      </c>
      <c r="AE1657">
        <v>15.45</v>
      </c>
    </row>
    <row r="1658" spans="12:31" ht="15" x14ac:dyDescent="0.2">
      <c r="L1658" s="150" t="e">
        <f t="shared" si="283"/>
        <v>#VALUE!</v>
      </c>
      <c r="M1658">
        <v>15.46</v>
      </c>
      <c r="N1658" s="150" t="e">
        <f t="shared" si="284"/>
        <v>#VALUE!</v>
      </c>
      <c r="O1658">
        <v>15.46</v>
      </c>
      <c r="P1658" s="150" t="e">
        <f t="shared" si="285"/>
        <v>#VALUE!</v>
      </c>
      <c r="Q1658">
        <v>15.46</v>
      </c>
      <c r="R1658" s="150" t="e">
        <f t="shared" si="286"/>
        <v>#VALUE!</v>
      </c>
      <c r="S1658">
        <v>15.46</v>
      </c>
      <c r="T1658" s="150" t="e">
        <f t="shared" si="287"/>
        <v>#VALUE!</v>
      </c>
      <c r="U1658">
        <v>15.46</v>
      </c>
      <c r="V1658" s="150" t="e">
        <f t="shared" si="288"/>
        <v>#VALUE!</v>
      </c>
      <c r="W1658">
        <v>15.46</v>
      </c>
      <c r="X1658" s="153" t="e">
        <f t="shared" si="289"/>
        <v>#VALUE!</v>
      </c>
      <c r="Y1658">
        <v>15.46</v>
      </c>
      <c r="Z1658" s="150" t="e">
        <f t="shared" si="290"/>
        <v>#VALUE!</v>
      </c>
      <c r="AA1658">
        <v>15.46</v>
      </c>
      <c r="AB1658" s="150" t="e">
        <f t="shared" si="291"/>
        <v>#VALUE!</v>
      </c>
      <c r="AC1658">
        <v>15.46</v>
      </c>
      <c r="AD1658" s="150" t="e">
        <f t="shared" si="292"/>
        <v>#VALUE!</v>
      </c>
      <c r="AE1658">
        <v>15.46</v>
      </c>
    </row>
    <row r="1659" spans="12:31" ht="15" x14ac:dyDescent="0.2">
      <c r="L1659" s="150" t="e">
        <f t="shared" si="283"/>
        <v>#VALUE!</v>
      </c>
      <c r="M1659">
        <v>15.47</v>
      </c>
      <c r="N1659" s="150" t="e">
        <f t="shared" si="284"/>
        <v>#VALUE!</v>
      </c>
      <c r="O1659">
        <v>15.47</v>
      </c>
      <c r="P1659" s="150" t="e">
        <f t="shared" si="285"/>
        <v>#VALUE!</v>
      </c>
      <c r="Q1659">
        <v>15.47</v>
      </c>
      <c r="R1659" s="150" t="e">
        <f t="shared" si="286"/>
        <v>#VALUE!</v>
      </c>
      <c r="S1659">
        <v>15.47</v>
      </c>
      <c r="T1659" s="150" t="e">
        <f t="shared" si="287"/>
        <v>#VALUE!</v>
      </c>
      <c r="U1659">
        <v>15.47</v>
      </c>
      <c r="V1659" s="150" t="e">
        <f t="shared" si="288"/>
        <v>#VALUE!</v>
      </c>
      <c r="W1659">
        <v>15.47</v>
      </c>
      <c r="X1659" s="153" t="e">
        <f t="shared" si="289"/>
        <v>#VALUE!</v>
      </c>
      <c r="Y1659">
        <v>15.47</v>
      </c>
      <c r="Z1659" s="150" t="e">
        <f t="shared" si="290"/>
        <v>#VALUE!</v>
      </c>
      <c r="AA1659">
        <v>15.47</v>
      </c>
      <c r="AB1659" s="150" t="e">
        <f t="shared" si="291"/>
        <v>#VALUE!</v>
      </c>
      <c r="AC1659">
        <v>15.47</v>
      </c>
      <c r="AD1659" s="150" t="e">
        <f t="shared" si="292"/>
        <v>#VALUE!</v>
      </c>
      <c r="AE1659">
        <v>15.47</v>
      </c>
    </row>
    <row r="1660" spans="12:31" ht="15" x14ac:dyDescent="0.2">
      <c r="L1660" s="150" t="e">
        <f t="shared" si="283"/>
        <v>#VALUE!</v>
      </c>
      <c r="M1660">
        <v>15.48</v>
      </c>
      <c r="N1660" s="150" t="e">
        <f t="shared" si="284"/>
        <v>#VALUE!</v>
      </c>
      <c r="O1660">
        <v>15.48</v>
      </c>
      <c r="P1660" s="150" t="e">
        <f t="shared" si="285"/>
        <v>#VALUE!</v>
      </c>
      <c r="Q1660">
        <v>15.48</v>
      </c>
      <c r="R1660" s="150" t="e">
        <f t="shared" si="286"/>
        <v>#VALUE!</v>
      </c>
      <c r="S1660">
        <v>15.48</v>
      </c>
      <c r="T1660" s="150" t="e">
        <f t="shared" si="287"/>
        <v>#VALUE!</v>
      </c>
      <c r="U1660">
        <v>15.48</v>
      </c>
      <c r="V1660" s="150" t="e">
        <f t="shared" si="288"/>
        <v>#VALUE!</v>
      </c>
      <c r="W1660">
        <v>15.48</v>
      </c>
      <c r="X1660" s="153" t="e">
        <f t="shared" si="289"/>
        <v>#VALUE!</v>
      </c>
      <c r="Y1660">
        <v>15.48</v>
      </c>
      <c r="Z1660" s="150" t="e">
        <f t="shared" si="290"/>
        <v>#VALUE!</v>
      </c>
      <c r="AA1660">
        <v>15.48</v>
      </c>
      <c r="AB1660" s="150" t="e">
        <f t="shared" si="291"/>
        <v>#VALUE!</v>
      </c>
      <c r="AC1660">
        <v>15.48</v>
      </c>
      <c r="AD1660" s="150" t="e">
        <f t="shared" si="292"/>
        <v>#VALUE!</v>
      </c>
      <c r="AE1660">
        <v>15.48</v>
      </c>
    </row>
    <row r="1661" spans="12:31" ht="15" x14ac:dyDescent="0.2">
      <c r="L1661" s="150" t="e">
        <f t="shared" si="283"/>
        <v>#VALUE!</v>
      </c>
      <c r="M1661">
        <v>15.49</v>
      </c>
      <c r="N1661" s="150" t="e">
        <f t="shared" si="284"/>
        <v>#VALUE!</v>
      </c>
      <c r="O1661">
        <v>15.49</v>
      </c>
      <c r="P1661" s="150" t="e">
        <f t="shared" si="285"/>
        <v>#VALUE!</v>
      </c>
      <c r="Q1661">
        <v>15.49</v>
      </c>
      <c r="R1661" s="150" t="e">
        <f t="shared" si="286"/>
        <v>#VALUE!</v>
      </c>
      <c r="S1661">
        <v>15.49</v>
      </c>
      <c r="T1661" s="150" t="e">
        <f t="shared" si="287"/>
        <v>#VALUE!</v>
      </c>
      <c r="U1661">
        <v>15.49</v>
      </c>
      <c r="V1661" s="150" t="e">
        <f t="shared" si="288"/>
        <v>#VALUE!</v>
      </c>
      <c r="W1661">
        <v>15.49</v>
      </c>
      <c r="X1661" s="153" t="e">
        <f t="shared" si="289"/>
        <v>#VALUE!</v>
      </c>
      <c r="Y1661">
        <v>15.49</v>
      </c>
      <c r="Z1661" s="150" t="e">
        <f t="shared" si="290"/>
        <v>#VALUE!</v>
      </c>
      <c r="AA1661">
        <v>15.49</v>
      </c>
      <c r="AB1661" s="150" t="e">
        <f t="shared" si="291"/>
        <v>#VALUE!</v>
      </c>
      <c r="AC1661">
        <v>15.49</v>
      </c>
      <c r="AD1661" s="150" t="e">
        <f t="shared" si="292"/>
        <v>#VALUE!</v>
      </c>
      <c r="AE1661">
        <v>15.49</v>
      </c>
    </row>
    <row r="1662" spans="12:31" ht="15" x14ac:dyDescent="0.2">
      <c r="L1662" s="150" t="e">
        <f t="shared" si="283"/>
        <v>#VALUE!</v>
      </c>
      <c r="M1662">
        <v>15.5</v>
      </c>
      <c r="N1662" s="150" t="e">
        <f t="shared" si="284"/>
        <v>#VALUE!</v>
      </c>
      <c r="O1662">
        <v>15.5</v>
      </c>
      <c r="P1662" s="150" t="e">
        <f t="shared" si="285"/>
        <v>#VALUE!</v>
      </c>
      <c r="Q1662">
        <v>15.5</v>
      </c>
      <c r="R1662" s="150" t="e">
        <f t="shared" si="286"/>
        <v>#VALUE!</v>
      </c>
      <c r="S1662">
        <v>15.5</v>
      </c>
      <c r="T1662" s="150" t="e">
        <f t="shared" si="287"/>
        <v>#VALUE!</v>
      </c>
      <c r="U1662">
        <v>15.5</v>
      </c>
      <c r="V1662" s="150" t="e">
        <f t="shared" si="288"/>
        <v>#VALUE!</v>
      </c>
      <c r="W1662">
        <v>15.5</v>
      </c>
      <c r="X1662" s="153" t="e">
        <f t="shared" si="289"/>
        <v>#VALUE!</v>
      </c>
      <c r="Y1662">
        <v>15.5</v>
      </c>
      <c r="Z1662" s="150" t="e">
        <f t="shared" si="290"/>
        <v>#VALUE!</v>
      </c>
      <c r="AA1662">
        <v>15.5</v>
      </c>
      <c r="AB1662" s="150" t="e">
        <f t="shared" si="291"/>
        <v>#VALUE!</v>
      </c>
      <c r="AC1662">
        <v>15.5</v>
      </c>
      <c r="AD1662" s="150" t="e">
        <f t="shared" si="292"/>
        <v>#VALUE!</v>
      </c>
      <c r="AE1662">
        <v>15.5</v>
      </c>
    </row>
    <row r="1663" spans="12:31" ht="15" x14ac:dyDescent="0.2">
      <c r="L1663" s="150" t="e">
        <f t="shared" si="283"/>
        <v>#VALUE!</v>
      </c>
      <c r="M1663">
        <v>15.51</v>
      </c>
      <c r="N1663" s="150" t="e">
        <f t="shared" si="284"/>
        <v>#VALUE!</v>
      </c>
      <c r="O1663">
        <v>15.51</v>
      </c>
      <c r="P1663" s="150" t="e">
        <f t="shared" si="285"/>
        <v>#VALUE!</v>
      </c>
      <c r="Q1663">
        <v>15.51</v>
      </c>
      <c r="R1663" s="150" t="e">
        <f t="shared" si="286"/>
        <v>#VALUE!</v>
      </c>
      <c r="S1663">
        <v>15.51</v>
      </c>
      <c r="T1663" s="150" t="e">
        <f t="shared" si="287"/>
        <v>#VALUE!</v>
      </c>
      <c r="U1663">
        <v>15.51</v>
      </c>
      <c r="V1663" s="150" t="e">
        <f t="shared" si="288"/>
        <v>#VALUE!</v>
      </c>
      <c r="W1663">
        <v>15.51</v>
      </c>
      <c r="X1663" s="153" t="e">
        <f t="shared" si="289"/>
        <v>#VALUE!</v>
      </c>
      <c r="Y1663">
        <v>15.51</v>
      </c>
      <c r="Z1663" s="150" t="e">
        <f t="shared" si="290"/>
        <v>#VALUE!</v>
      </c>
      <c r="AA1663">
        <v>15.51</v>
      </c>
      <c r="AB1663" s="150" t="e">
        <f t="shared" si="291"/>
        <v>#VALUE!</v>
      </c>
      <c r="AC1663">
        <v>15.51</v>
      </c>
      <c r="AD1663" s="150" t="e">
        <f t="shared" si="292"/>
        <v>#VALUE!</v>
      </c>
      <c r="AE1663">
        <v>15.51</v>
      </c>
    </row>
    <row r="1664" spans="12:31" ht="15" x14ac:dyDescent="0.2">
      <c r="L1664" s="150" t="e">
        <f t="shared" si="283"/>
        <v>#VALUE!</v>
      </c>
      <c r="M1664">
        <v>15.52</v>
      </c>
      <c r="N1664" s="150" t="e">
        <f t="shared" si="284"/>
        <v>#VALUE!</v>
      </c>
      <c r="O1664">
        <v>15.52</v>
      </c>
      <c r="P1664" s="150" t="e">
        <f t="shared" si="285"/>
        <v>#VALUE!</v>
      </c>
      <c r="Q1664">
        <v>15.52</v>
      </c>
      <c r="R1664" s="150" t="e">
        <f t="shared" si="286"/>
        <v>#VALUE!</v>
      </c>
      <c r="S1664">
        <v>15.52</v>
      </c>
      <c r="T1664" s="150" t="e">
        <f t="shared" si="287"/>
        <v>#VALUE!</v>
      </c>
      <c r="U1664">
        <v>15.52</v>
      </c>
      <c r="V1664" s="150" t="e">
        <f t="shared" si="288"/>
        <v>#VALUE!</v>
      </c>
      <c r="W1664">
        <v>15.52</v>
      </c>
      <c r="X1664" s="153" t="e">
        <f t="shared" si="289"/>
        <v>#VALUE!</v>
      </c>
      <c r="Y1664">
        <v>15.52</v>
      </c>
      <c r="Z1664" s="150" t="e">
        <f t="shared" si="290"/>
        <v>#VALUE!</v>
      </c>
      <c r="AA1664">
        <v>15.52</v>
      </c>
      <c r="AB1664" s="150" t="e">
        <f t="shared" si="291"/>
        <v>#VALUE!</v>
      </c>
      <c r="AC1664">
        <v>15.52</v>
      </c>
      <c r="AD1664" s="150" t="e">
        <f t="shared" si="292"/>
        <v>#VALUE!</v>
      </c>
      <c r="AE1664">
        <v>15.52</v>
      </c>
    </row>
    <row r="1665" spans="12:31" ht="15" x14ac:dyDescent="0.2">
      <c r="L1665" s="150" t="e">
        <f t="shared" si="283"/>
        <v>#VALUE!</v>
      </c>
      <c r="M1665">
        <v>15.53</v>
      </c>
      <c r="N1665" s="150" t="e">
        <f t="shared" si="284"/>
        <v>#VALUE!</v>
      </c>
      <c r="O1665">
        <v>15.53</v>
      </c>
      <c r="P1665" s="150" t="e">
        <f t="shared" si="285"/>
        <v>#VALUE!</v>
      </c>
      <c r="Q1665">
        <v>15.53</v>
      </c>
      <c r="R1665" s="150" t="e">
        <f t="shared" si="286"/>
        <v>#VALUE!</v>
      </c>
      <c r="S1665">
        <v>15.53</v>
      </c>
      <c r="T1665" s="150" t="e">
        <f t="shared" si="287"/>
        <v>#VALUE!</v>
      </c>
      <c r="U1665">
        <v>15.53</v>
      </c>
      <c r="V1665" s="150" t="e">
        <f t="shared" si="288"/>
        <v>#VALUE!</v>
      </c>
      <c r="W1665">
        <v>15.53</v>
      </c>
      <c r="X1665" s="153" t="e">
        <f t="shared" si="289"/>
        <v>#VALUE!</v>
      </c>
      <c r="Y1665">
        <v>15.53</v>
      </c>
      <c r="Z1665" s="150" t="e">
        <f t="shared" si="290"/>
        <v>#VALUE!</v>
      </c>
      <c r="AA1665">
        <v>15.53</v>
      </c>
      <c r="AB1665" s="150" t="e">
        <f t="shared" si="291"/>
        <v>#VALUE!</v>
      </c>
      <c r="AC1665">
        <v>15.53</v>
      </c>
      <c r="AD1665" s="150" t="e">
        <f t="shared" si="292"/>
        <v>#VALUE!</v>
      </c>
      <c r="AE1665">
        <v>15.53</v>
      </c>
    </row>
    <row r="1666" spans="12:31" ht="15" x14ac:dyDescent="0.2">
      <c r="L1666" s="150" t="e">
        <f t="shared" si="283"/>
        <v>#VALUE!</v>
      </c>
      <c r="M1666">
        <v>15.54</v>
      </c>
      <c r="N1666" s="150" t="e">
        <f t="shared" si="284"/>
        <v>#VALUE!</v>
      </c>
      <c r="O1666">
        <v>15.54</v>
      </c>
      <c r="P1666" s="150" t="e">
        <f t="shared" si="285"/>
        <v>#VALUE!</v>
      </c>
      <c r="Q1666">
        <v>15.54</v>
      </c>
      <c r="R1666" s="150" t="e">
        <f t="shared" si="286"/>
        <v>#VALUE!</v>
      </c>
      <c r="S1666">
        <v>15.54</v>
      </c>
      <c r="T1666" s="150" t="e">
        <f t="shared" si="287"/>
        <v>#VALUE!</v>
      </c>
      <c r="U1666">
        <v>15.54</v>
      </c>
      <c r="V1666" s="150" t="e">
        <f t="shared" si="288"/>
        <v>#VALUE!</v>
      </c>
      <c r="W1666">
        <v>15.54</v>
      </c>
      <c r="X1666" s="153" t="e">
        <f t="shared" si="289"/>
        <v>#VALUE!</v>
      </c>
      <c r="Y1666">
        <v>15.54</v>
      </c>
      <c r="Z1666" s="150" t="e">
        <f t="shared" si="290"/>
        <v>#VALUE!</v>
      </c>
      <c r="AA1666">
        <v>15.54</v>
      </c>
      <c r="AB1666" s="150" t="e">
        <f t="shared" si="291"/>
        <v>#VALUE!</v>
      </c>
      <c r="AC1666">
        <v>15.54</v>
      </c>
      <c r="AD1666" s="150" t="e">
        <f t="shared" si="292"/>
        <v>#VALUE!</v>
      </c>
      <c r="AE1666">
        <v>15.54</v>
      </c>
    </row>
    <row r="1667" spans="12:31" ht="15" x14ac:dyDescent="0.2">
      <c r="L1667" s="150" t="e">
        <f t="shared" si="283"/>
        <v>#VALUE!</v>
      </c>
      <c r="M1667">
        <v>15.55</v>
      </c>
      <c r="N1667" s="150" t="e">
        <f t="shared" si="284"/>
        <v>#VALUE!</v>
      </c>
      <c r="O1667">
        <v>15.55</v>
      </c>
      <c r="P1667" s="150" t="e">
        <f t="shared" si="285"/>
        <v>#VALUE!</v>
      </c>
      <c r="Q1667">
        <v>15.55</v>
      </c>
      <c r="R1667" s="150" t="e">
        <f t="shared" si="286"/>
        <v>#VALUE!</v>
      </c>
      <c r="S1667">
        <v>15.55</v>
      </c>
      <c r="T1667" s="150" t="e">
        <f t="shared" si="287"/>
        <v>#VALUE!</v>
      </c>
      <c r="U1667">
        <v>15.55</v>
      </c>
      <c r="V1667" s="150" t="e">
        <f t="shared" si="288"/>
        <v>#VALUE!</v>
      </c>
      <c r="W1667">
        <v>15.55</v>
      </c>
      <c r="X1667" s="153" t="e">
        <f t="shared" si="289"/>
        <v>#VALUE!</v>
      </c>
      <c r="Y1667">
        <v>15.55</v>
      </c>
      <c r="Z1667" s="150" t="e">
        <f t="shared" si="290"/>
        <v>#VALUE!</v>
      </c>
      <c r="AA1667">
        <v>15.55</v>
      </c>
      <c r="AB1667" s="150" t="e">
        <f t="shared" si="291"/>
        <v>#VALUE!</v>
      </c>
      <c r="AC1667">
        <v>15.55</v>
      </c>
      <c r="AD1667" s="150" t="e">
        <f t="shared" si="292"/>
        <v>#VALUE!</v>
      </c>
      <c r="AE1667">
        <v>15.55</v>
      </c>
    </row>
    <row r="1668" spans="12:31" ht="15" x14ac:dyDescent="0.2">
      <c r="L1668" s="150" t="e">
        <f t="shared" si="283"/>
        <v>#VALUE!</v>
      </c>
      <c r="M1668">
        <v>15.56</v>
      </c>
      <c r="N1668" s="150" t="e">
        <f t="shared" si="284"/>
        <v>#VALUE!</v>
      </c>
      <c r="O1668">
        <v>15.56</v>
      </c>
      <c r="P1668" s="150" t="e">
        <f t="shared" si="285"/>
        <v>#VALUE!</v>
      </c>
      <c r="Q1668">
        <v>15.56</v>
      </c>
      <c r="R1668" s="150" t="e">
        <f t="shared" si="286"/>
        <v>#VALUE!</v>
      </c>
      <c r="S1668">
        <v>15.56</v>
      </c>
      <c r="T1668" s="150" t="e">
        <f t="shared" si="287"/>
        <v>#VALUE!</v>
      </c>
      <c r="U1668">
        <v>15.56</v>
      </c>
      <c r="V1668" s="150" t="e">
        <f t="shared" si="288"/>
        <v>#VALUE!</v>
      </c>
      <c r="W1668">
        <v>15.56</v>
      </c>
      <c r="X1668" s="153" t="e">
        <f t="shared" si="289"/>
        <v>#VALUE!</v>
      </c>
      <c r="Y1668">
        <v>15.56</v>
      </c>
      <c r="Z1668" s="150" t="e">
        <f t="shared" si="290"/>
        <v>#VALUE!</v>
      </c>
      <c r="AA1668">
        <v>15.56</v>
      </c>
      <c r="AB1668" s="150" t="e">
        <f t="shared" si="291"/>
        <v>#VALUE!</v>
      </c>
      <c r="AC1668">
        <v>15.56</v>
      </c>
      <c r="AD1668" s="150" t="e">
        <f t="shared" si="292"/>
        <v>#VALUE!</v>
      </c>
      <c r="AE1668">
        <v>15.56</v>
      </c>
    </row>
    <row r="1669" spans="12:31" ht="15" x14ac:dyDescent="0.2">
      <c r="L1669" s="150" t="e">
        <f t="shared" si="283"/>
        <v>#VALUE!</v>
      </c>
      <c r="M1669">
        <v>15.57</v>
      </c>
      <c r="N1669" s="150" t="e">
        <f t="shared" si="284"/>
        <v>#VALUE!</v>
      </c>
      <c r="O1669">
        <v>15.57</v>
      </c>
      <c r="P1669" s="150" t="e">
        <f t="shared" si="285"/>
        <v>#VALUE!</v>
      </c>
      <c r="Q1669">
        <v>15.57</v>
      </c>
      <c r="R1669" s="150" t="e">
        <f t="shared" si="286"/>
        <v>#VALUE!</v>
      </c>
      <c r="S1669">
        <v>15.57</v>
      </c>
      <c r="T1669" s="150" t="e">
        <f t="shared" si="287"/>
        <v>#VALUE!</v>
      </c>
      <c r="U1669">
        <v>15.57</v>
      </c>
      <c r="V1669" s="150" t="e">
        <f t="shared" si="288"/>
        <v>#VALUE!</v>
      </c>
      <c r="W1669">
        <v>15.57</v>
      </c>
      <c r="X1669" s="153" t="e">
        <f t="shared" si="289"/>
        <v>#VALUE!</v>
      </c>
      <c r="Y1669">
        <v>15.57</v>
      </c>
      <c r="Z1669" s="150" t="e">
        <f t="shared" si="290"/>
        <v>#VALUE!</v>
      </c>
      <c r="AA1669">
        <v>15.57</v>
      </c>
      <c r="AB1669" s="150" t="e">
        <f t="shared" si="291"/>
        <v>#VALUE!</v>
      </c>
      <c r="AC1669">
        <v>15.57</v>
      </c>
      <c r="AD1669" s="150" t="e">
        <f t="shared" si="292"/>
        <v>#VALUE!</v>
      </c>
      <c r="AE1669">
        <v>15.57</v>
      </c>
    </row>
    <row r="1670" spans="12:31" ht="15" x14ac:dyDescent="0.2">
      <c r="L1670" s="150" t="e">
        <f t="shared" si="283"/>
        <v>#VALUE!</v>
      </c>
      <c r="M1670">
        <v>15.58</v>
      </c>
      <c r="N1670" s="150" t="e">
        <f t="shared" si="284"/>
        <v>#VALUE!</v>
      </c>
      <c r="O1670">
        <v>15.58</v>
      </c>
      <c r="P1670" s="150" t="e">
        <f t="shared" si="285"/>
        <v>#VALUE!</v>
      </c>
      <c r="Q1670">
        <v>15.58</v>
      </c>
      <c r="R1670" s="150" t="e">
        <f t="shared" si="286"/>
        <v>#VALUE!</v>
      </c>
      <c r="S1670">
        <v>15.58</v>
      </c>
      <c r="T1670" s="150" t="e">
        <f t="shared" si="287"/>
        <v>#VALUE!</v>
      </c>
      <c r="U1670">
        <v>15.58</v>
      </c>
      <c r="V1670" s="150" t="e">
        <f t="shared" si="288"/>
        <v>#VALUE!</v>
      </c>
      <c r="W1670">
        <v>15.58</v>
      </c>
      <c r="X1670" s="153" t="e">
        <f t="shared" si="289"/>
        <v>#VALUE!</v>
      </c>
      <c r="Y1670">
        <v>15.58</v>
      </c>
      <c r="Z1670" s="150" t="e">
        <f t="shared" si="290"/>
        <v>#VALUE!</v>
      </c>
      <c r="AA1670">
        <v>15.58</v>
      </c>
      <c r="AB1670" s="150" t="e">
        <f t="shared" si="291"/>
        <v>#VALUE!</v>
      </c>
      <c r="AC1670">
        <v>15.58</v>
      </c>
      <c r="AD1670" s="150" t="e">
        <f t="shared" si="292"/>
        <v>#VALUE!</v>
      </c>
      <c r="AE1670">
        <v>15.58</v>
      </c>
    </row>
    <row r="1671" spans="12:31" ht="15" x14ac:dyDescent="0.2">
      <c r="L1671" s="150" t="e">
        <f t="shared" si="283"/>
        <v>#VALUE!</v>
      </c>
      <c r="M1671">
        <v>15.59</v>
      </c>
      <c r="N1671" s="150" t="e">
        <f t="shared" si="284"/>
        <v>#VALUE!</v>
      </c>
      <c r="O1671">
        <v>15.59</v>
      </c>
      <c r="P1671" s="150" t="e">
        <f t="shared" si="285"/>
        <v>#VALUE!</v>
      </c>
      <c r="Q1671">
        <v>15.59</v>
      </c>
      <c r="R1671" s="150" t="e">
        <f t="shared" si="286"/>
        <v>#VALUE!</v>
      </c>
      <c r="S1671">
        <v>15.59</v>
      </c>
      <c r="T1671" s="150" t="e">
        <f t="shared" si="287"/>
        <v>#VALUE!</v>
      </c>
      <c r="U1671">
        <v>15.59</v>
      </c>
      <c r="V1671" s="150" t="e">
        <f t="shared" si="288"/>
        <v>#VALUE!</v>
      </c>
      <c r="W1671">
        <v>15.59</v>
      </c>
      <c r="X1671" s="153" t="e">
        <f t="shared" si="289"/>
        <v>#VALUE!</v>
      </c>
      <c r="Y1671">
        <v>15.59</v>
      </c>
      <c r="Z1671" s="150" t="e">
        <f t="shared" si="290"/>
        <v>#VALUE!</v>
      </c>
      <c r="AA1671">
        <v>15.59</v>
      </c>
      <c r="AB1671" s="150" t="e">
        <f t="shared" si="291"/>
        <v>#VALUE!</v>
      </c>
      <c r="AC1671">
        <v>15.59</v>
      </c>
      <c r="AD1671" s="150" t="e">
        <f t="shared" si="292"/>
        <v>#VALUE!</v>
      </c>
      <c r="AE1671">
        <v>15.59</v>
      </c>
    </row>
    <row r="1672" spans="12:31" ht="15" x14ac:dyDescent="0.2">
      <c r="L1672" s="150" t="e">
        <f t="shared" si="283"/>
        <v>#VALUE!</v>
      </c>
      <c r="M1672">
        <v>15.6</v>
      </c>
      <c r="N1672" s="150" t="e">
        <f t="shared" si="284"/>
        <v>#VALUE!</v>
      </c>
      <c r="O1672">
        <v>15.6</v>
      </c>
      <c r="P1672" s="150" t="e">
        <f t="shared" si="285"/>
        <v>#VALUE!</v>
      </c>
      <c r="Q1672">
        <v>15.6</v>
      </c>
      <c r="R1672" s="150" t="e">
        <f t="shared" si="286"/>
        <v>#VALUE!</v>
      </c>
      <c r="S1672">
        <v>15.6</v>
      </c>
      <c r="T1672" s="150" t="e">
        <f t="shared" si="287"/>
        <v>#VALUE!</v>
      </c>
      <c r="U1672">
        <v>15.6</v>
      </c>
      <c r="V1672" s="150" t="e">
        <f t="shared" si="288"/>
        <v>#VALUE!</v>
      </c>
      <c r="W1672">
        <v>15.6</v>
      </c>
      <c r="X1672" s="153" t="e">
        <f t="shared" si="289"/>
        <v>#VALUE!</v>
      </c>
      <c r="Y1672">
        <v>15.6</v>
      </c>
      <c r="Z1672" s="150" t="e">
        <f t="shared" si="290"/>
        <v>#VALUE!</v>
      </c>
      <c r="AA1672">
        <v>15.6</v>
      </c>
      <c r="AB1672" s="150" t="e">
        <f t="shared" si="291"/>
        <v>#VALUE!</v>
      </c>
      <c r="AC1672">
        <v>15.6</v>
      </c>
      <c r="AD1672" s="150" t="e">
        <f t="shared" si="292"/>
        <v>#VALUE!</v>
      </c>
      <c r="AE1672">
        <v>15.6</v>
      </c>
    </row>
    <row r="1673" spans="12:31" ht="15" x14ac:dyDescent="0.2">
      <c r="L1673" s="150" t="e">
        <f t="shared" si="283"/>
        <v>#VALUE!</v>
      </c>
      <c r="M1673">
        <v>15.61</v>
      </c>
      <c r="N1673" s="150" t="e">
        <f t="shared" si="284"/>
        <v>#VALUE!</v>
      </c>
      <c r="O1673">
        <v>15.61</v>
      </c>
      <c r="P1673" s="150" t="e">
        <f t="shared" si="285"/>
        <v>#VALUE!</v>
      </c>
      <c r="Q1673">
        <v>15.61</v>
      </c>
      <c r="R1673" s="150" t="e">
        <f t="shared" si="286"/>
        <v>#VALUE!</v>
      </c>
      <c r="S1673">
        <v>15.61</v>
      </c>
      <c r="T1673" s="150" t="e">
        <f t="shared" si="287"/>
        <v>#VALUE!</v>
      </c>
      <c r="U1673">
        <v>15.61</v>
      </c>
      <c r="V1673" s="150" t="e">
        <f t="shared" si="288"/>
        <v>#VALUE!</v>
      </c>
      <c r="W1673">
        <v>15.61</v>
      </c>
      <c r="X1673" s="153" t="e">
        <f t="shared" si="289"/>
        <v>#VALUE!</v>
      </c>
      <c r="Y1673">
        <v>15.61</v>
      </c>
      <c r="Z1673" s="150" t="e">
        <f t="shared" si="290"/>
        <v>#VALUE!</v>
      </c>
      <c r="AA1673">
        <v>15.61</v>
      </c>
      <c r="AB1673" s="150" t="e">
        <f t="shared" si="291"/>
        <v>#VALUE!</v>
      </c>
      <c r="AC1673">
        <v>15.61</v>
      </c>
      <c r="AD1673" s="150" t="e">
        <f t="shared" si="292"/>
        <v>#VALUE!</v>
      </c>
      <c r="AE1673">
        <v>15.61</v>
      </c>
    </row>
    <row r="1674" spans="12:31" ht="15" x14ac:dyDescent="0.2">
      <c r="L1674" s="150" t="e">
        <f t="shared" si="283"/>
        <v>#VALUE!</v>
      </c>
      <c r="M1674">
        <v>15.62</v>
      </c>
      <c r="N1674" s="150" t="e">
        <f t="shared" si="284"/>
        <v>#VALUE!</v>
      </c>
      <c r="O1674">
        <v>15.62</v>
      </c>
      <c r="P1674" s="150" t="e">
        <f t="shared" si="285"/>
        <v>#VALUE!</v>
      </c>
      <c r="Q1674">
        <v>15.62</v>
      </c>
      <c r="R1674" s="150" t="e">
        <f t="shared" si="286"/>
        <v>#VALUE!</v>
      </c>
      <c r="S1674">
        <v>15.62</v>
      </c>
      <c r="T1674" s="150" t="e">
        <f t="shared" si="287"/>
        <v>#VALUE!</v>
      </c>
      <c r="U1674">
        <v>15.62</v>
      </c>
      <c r="V1674" s="150" t="e">
        <f t="shared" si="288"/>
        <v>#VALUE!</v>
      </c>
      <c r="W1674">
        <v>15.62</v>
      </c>
      <c r="X1674" s="153" t="e">
        <f t="shared" si="289"/>
        <v>#VALUE!</v>
      </c>
      <c r="Y1674">
        <v>15.62</v>
      </c>
      <c r="Z1674" s="150" t="e">
        <f t="shared" si="290"/>
        <v>#VALUE!</v>
      </c>
      <c r="AA1674">
        <v>15.62</v>
      </c>
      <c r="AB1674" s="150" t="e">
        <f t="shared" si="291"/>
        <v>#VALUE!</v>
      </c>
      <c r="AC1674">
        <v>15.62</v>
      </c>
      <c r="AD1674" s="150" t="e">
        <f t="shared" si="292"/>
        <v>#VALUE!</v>
      </c>
      <c r="AE1674">
        <v>15.62</v>
      </c>
    </row>
    <row r="1675" spans="12:31" ht="15" x14ac:dyDescent="0.2">
      <c r="L1675" s="150" t="e">
        <f t="shared" si="283"/>
        <v>#VALUE!</v>
      </c>
      <c r="M1675">
        <v>15.63</v>
      </c>
      <c r="N1675" s="150" t="e">
        <f t="shared" si="284"/>
        <v>#VALUE!</v>
      </c>
      <c r="O1675">
        <v>15.63</v>
      </c>
      <c r="P1675" s="150" t="e">
        <f t="shared" si="285"/>
        <v>#VALUE!</v>
      </c>
      <c r="Q1675">
        <v>15.63</v>
      </c>
      <c r="R1675" s="150" t="e">
        <f t="shared" si="286"/>
        <v>#VALUE!</v>
      </c>
      <c r="S1675">
        <v>15.63</v>
      </c>
      <c r="T1675" s="150" t="e">
        <f t="shared" si="287"/>
        <v>#VALUE!</v>
      </c>
      <c r="U1675">
        <v>15.63</v>
      </c>
      <c r="V1675" s="150" t="e">
        <f t="shared" si="288"/>
        <v>#VALUE!</v>
      </c>
      <c r="W1675">
        <v>15.63</v>
      </c>
      <c r="X1675" s="153" t="e">
        <f t="shared" si="289"/>
        <v>#VALUE!</v>
      </c>
      <c r="Y1675">
        <v>15.63</v>
      </c>
      <c r="Z1675" s="150" t="e">
        <f t="shared" si="290"/>
        <v>#VALUE!</v>
      </c>
      <c r="AA1675">
        <v>15.63</v>
      </c>
      <c r="AB1675" s="150" t="e">
        <f t="shared" si="291"/>
        <v>#VALUE!</v>
      </c>
      <c r="AC1675">
        <v>15.63</v>
      </c>
      <c r="AD1675" s="150" t="e">
        <f t="shared" si="292"/>
        <v>#VALUE!</v>
      </c>
      <c r="AE1675">
        <v>15.63</v>
      </c>
    </row>
    <row r="1676" spans="12:31" ht="15" x14ac:dyDescent="0.2">
      <c r="L1676" s="150" t="e">
        <f t="shared" si="283"/>
        <v>#VALUE!</v>
      </c>
      <c r="M1676">
        <v>15.64</v>
      </c>
      <c r="N1676" s="150" t="e">
        <f t="shared" si="284"/>
        <v>#VALUE!</v>
      </c>
      <c r="O1676">
        <v>15.64</v>
      </c>
      <c r="P1676" s="150" t="e">
        <f t="shared" si="285"/>
        <v>#VALUE!</v>
      </c>
      <c r="Q1676">
        <v>15.64</v>
      </c>
      <c r="R1676" s="150" t="e">
        <f t="shared" si="286"/>
        <v>#VALUE!</v>
      </c>
      <c r="S1676">
        <v>15.64</v>
      </c>
      <c r="T1676" s="150" t="e">
        <f t="shared" si="287"/>
        <v>#VALUE!</v>
      </c>
      <c r="U1676">
        <v>15.64</v>
      </c>
      <c r="V1676" s="150" t="e">
        <f t="shared" si="288"/>
        <v>#VALUE!</v>
      </c>
      <c r="W1676">
        <v>15.64</v>
      </c>
      <c r="X1676" s="153" t="e">
        <f t="shared" si="289"/>
        <v>#VALUE!</v>
      </c>
      <c r="Y1676">
        <v>15.64</v>
      </c>
      <c r="Z1676" s="150" t="e">
        <f t="shared" si="290"/>
        <v>#VALUE!</v>
      </c>
      <c r="AA1676">
        <v>15.64</v>
      </c>
      <c r="AB1676" s="150" t="e">
        <f t="shared" si="291"/>
        <v>#VALUE!</v>
      </c>
      <c r="AC1676">
        <v>15.64</v>
      </c>
      <c r="AD1676" s="150" t="e">
        <f t="shared" si="292"/>
        <v>#VALUE!</v>
      </c>
      <c r="AE1676">
        <v>15.64</v>
      </c>
    </row>
    <row r="1677" spans="12:31" ht="15" x14ac:dyDescent="0.2">
      <c r="L1677" s="150" t="e">
        <f t="shared" si="283"/>
        <v>#VALUE!</v>
      </c>
      <c r="M1677">
        <v>15.65</v>
      </c>
      <c r="N1677" s="150" t="e">
        <f t="shared" si="284"/>
        <v>#VALUE!</v>
      </c>
      <c r="O1677">
        <v>15.65</v>
      </c>
      <c r="P1677" s="150" t="e">
        <f t="shared" si="285"/>
        <v>#VALUE!</v>
      </c>
      <c r="Q1677">
        <v>15.65</v>
      </c>
      <c r="R1677" s="150" t="e">
        <f t="shared" si="286"/>
        <v>#VALUE!</v>
      </c>
      <c r="S1677">
        <v>15.65</v>
      </c>
      <c r="T1677" s="150" t="e">
        <f t="shared" si="287"/>
        <v>#VALUE!</v>
      </c>
      <c r="U1677">
        <v>15.65</v>
      </c>
      <c r="V1677" s="150" t="e">
        <f t="shared" si="288"/>
        <v>#VALUE!</v>
      </c>
      <c r="W1677">
        <v>15.65</v>
      </c>
      <c r="X1677" s="153" t="e">
        <f t="shared" si="289"/>
        <v>#VALUE!</v>
      </c>
      <c r="Y1677">
        <v>15.65</v>
      </c>
      <c r="Z1677" s="150" t="e">
        <f t="shared" si="290"/>
        <v>#VALUE!</v>
      </c>
      <c r="AA1677">
        <v>15.65</v>
      </c>
      <c r="AB1677" s="150" t="e">
        <f t="shared" si="291"/>
        <v>#VALUE!</v>
      </c>
      <c r="AC1677">
        <v>15.65</v>
      </c>
      <c r="AD1677" s="150" t="e">
        <f t="shared" si="292"/>
        <v>#VALUE!</v>
      </c>
      <c r="AE1677">
        <v>15.65</v>
      </c>
    </row>
    <row r="1678" spans="12:31" ht="15" x14ac:dyDescent="0.2">
      <c r="L1678" s="150" t="e">
        <f t="shared" si="283"/>
        <v>#VALUE!</v>
      </c>
      <c r="M1678">
        <v>15.66</v>
      </c>
      <c r="N1678" s="150" t="e">
        <f t="shared" si="284"/>
        <v>#VALUE!</v>
      </c>
      <c r="O1678">
        <v>15.66</v>
      </c>
      <c r="P1678" s="150" t="e">
        <f t="shared" si="285"/>
        <v>#VALUE!</v>
      </c>
      <c r="Q1678">
        <v>15.66</v>
      </c>
      <c r="R1678" s="150" t="e">
        <f t="shared" si="286"/>
        <v>#VALUE!</v>
      </c>
      <c r="S1678">
        <v>15.66</v>
      </c>
      <c r="T1678" s="150" t="e">
        <f t="shared" si="287"/>
        <v>#VALUE!</v>
      </c>
      <c r="U1678">
        <v>15.66</v>
      </c>
      <c r="V1678" s="150" t="e">
        <f t="shared" si="288"/>
        <v>#VALUE!</v>
      </c>
      <c r="W1678">
        <v>15.66</v>
      </c>
      <c r="X1678" s="153" t="e">
        <f t="shared" si="289"/>
        <v>#VALUE!</v>
      </c>
      <c r="Y1678">
        <v>15.66</v>
      </c>
      <c r="Z1678" s="150" t="e">
        <f t="shared" si="290"/>
        <v>#VALUE!</v>
      </c>
      <c r="AA1678">
        <v>15.66</v>
      </c>
      <c r="AB1678" s="150" t="e">
        <f t="shared" si="291"/>
        <v>#VALUE!</v>
      </c>
      <c r="AC1678">
        <v>15.66</v>
      </c>
      <c r="AD1678" s="150" t="e">
        <f t="shared" si="292"/>
        <v>#VALUE!</v>
      </c>
      <c r="AE1678">
        <v>15.66</v>
      </c>
    </row>
    <row r="1679" spans="12:31" ht="15" x14ac:dyDescent="0.2">
      <c r="L1679" s="150" t="e">
        <f t="shared" si="283"/>
        <v>#VALUE!</v>
      </c>
      <c r="M1679">
        <v>15.67</v>
      </c>
      <c r="N1679" s="150" t="e">
        <f t="shared" si="284"/>
        <v>#VALUE!</v>
      </c>
      <c r="O1679">
        <v>15.67</v>
      </c>
      <c r="P1679" s="150" t="e">
        <f t="shared" si="285"/>
        <v>#VALUE!</v>
      </c>
      <c r="Q1679">
        <v>15.67</v>
      </c>
      <c r="R1679" s="150" t="e">
        <f t="shared" si="286"/>
        <v>#VALUE!</v>
      </c>
      <c r="S1679">
        <v>15.67</v>
      </c>
      <c r="T1679" s="150" t="e">
        <f t="shared" si="287"/>
        <v>#VALUE!</v>
      </c>
      <c r="U1679">
        <v>15.67</v>
      </c>
      <c r="V1679" s="150" t="e">
        <f t="shared" si="288"/>
        <v>#VALUE!</v>
      </c>
      <c r="W1679">
        <v>15.67</v>
      </c>
      <c r="X1679" s="153" t="e">
        <f t="shared" si="289"/>
        <v>#VALUE!</v>
      </c>
      <c r="Y1679">
        <v>15.67</v>
      </c>
      <c r="Z1679" s="150" t="e">
        <f t="shared" si="290"/>
        <v>#VALUE!</v>
      </c>
      <c r="AA1679">
        <v>15.67</v>
      </c>
      <c r="AB1679" s="150" t="e">
        <f t="shared" si="291"/>
        <v>#VALUE!</v>
      </c>
      <c r="AC1679">
        <v>15.67</v>
      </c>
      <c r="AD1679" s="150" t="e">
        <f t="shared" si="292"/>
        <v>#VALUE!</v>
      </c>
      <c r="AE1679">
        <v>15.67</v>
      </c>
    </row>
    <row r="1680" spans="12:31" ht="15" x14ac:dyDescent="0.2">
      <c r="L1680" s="150" t="e">
        <f t="shared" si="283"/>
        <v>#VALUE!</v>
      </c>
      <c r="M1680">
        <v>15.68</v>
      </c>
      <c r="N1680" s="150" t="e">
        <f t="shared" si="284"/>
        <v>#VALUE!</v>
      </c>
      <c r="O1680">
        <v>15.68</v>
      </c>
      <c r="P1680" s="150" t="e">
        <f t="shared" si="285"/>
        <v>#VALUE!</v>
      </c>
      <c r="Q1680">
        <v>15.68</v>
      </c>
      <c r="R1680" s="150" t="e">
        <f t="shared" si="286"/>
        <v>#VALUE!</v>
      </c>
      <c r="S1680">
        <v>15.68</v>
      </c>
      <c r="T1680" s="150" t="e">
        <f t="shared" si="287"/>
        <v>#VALUE!</v>
      </c>
      <c r="U1680">
        <v>15.68</v>
      </c>
      <c r="V1680" s="150" t="e">
        <f t="shared" si="288"/>
        <v>#VALUE!</v>
      </c>
      <c r="W1680">
        <v>15.68</v>
      </c>
      <c r="X1680" s="153" t="e">
        <f t="shared" si="289"/>
        <v>#VALUE!</v>
      </c>
      <c r="Y1680">
        <v>15.68</v>
      </c>
      <c r="Z1680" s="150" t="e">
        <f t="shared" si="290"/>
        <v>#VALUE!</v>
      </c>
      <c r="AA1680">
        <v>15.68</v>
      </c>
      <c r="AB1680" s="150" t="e">
        <f t="shared" si="291"/>
        <v>#VALUE!</v>
      </c>
      <c r="AC1680">
        <v>15.68</v>
      </c>
      <c r="AD1680" s="150" t="e">
        <f t="shared" si="292"/>
        <v>#VALUE!</v>
      </c>
      <c r="AE1680">
        <v>15.68</v>
      </c>
    </row>
    <row r="1681" spans="12:31" ht="15" x14ac:dyDescent="0.2">
      <c r="L1681" s="150" t="e">
        <f t="shared" si="283"/>
        <v>#VALUE!</v>
      </c>
      <c r="M1681">
        <v>15.69</v>
      </c>
      <c r="N1681" s="150" t="e">
        <f t="shared" si="284"/>
        <v>#VALUE!</v>
      </c>
      <c r="O1681">
        <v>15.69</v>
      </c>
      <c r="P1681" s="150" t="e">
        <f t="shared" si="285"/>
        <v>#VALUE!</v>
      </c>
      <c r="Q1681">
        <v>15.69</v>
      </c>
      <c r="R1681" s="150" t="e">
        <f t="shared" si="286"/>
        <v>#VALUE!</v>
      </c>
      <c r="S1681">
        <v>15.69</v>
      </c>
      <c r="T1681" s="150" t="e">
        <f t="shared" si="287"/>
        <v>#VALUE!</v>
      </c>
      <c r="U1681">
        <v>15.69</v>
      </c>
      <c r="V1681" s="150" t="e">
        <f t="shared" si="288"/>
        <v>#VALUE!</v>
      </c>
      <c r="W1681">
        <v>15.69</v>
      </c>
      <c r="X1681" s="153" t="e">
        <f t="shared" si="289"/>
        <v>#VALUE!</v>
      </c>
      <c r="Y1681">
        <v>15.69</v>
      </c>
      <c r="Z1681" s="150" t="e">
        <f t="shared" si="290"/>
        <v>#VALUE!</v>
      </c>
      <c r="AA1681">
        <v>15.69</v>
      </c>
      <c r="AB1681" s="150" t="e">
        <f t="shared" si="291"/>
        <v>#VALUE!</v>
      </c>
      <c r="AC1681">
        <v>15.69</v>
      </c>
      <c r="AD1681" s="150" t="e">
        <f t="shared" si="292"/>
        <v>#VALUE!</v>
      </c>
      <c r="AE1681">
        <v>15.69</v>
      </c>
    </row>
    <row r="1682" spans="12:31" ht="15" x14ac:dyDescent="0.2">
      <c r="L1682" s="150" t="e">
        <f t="shared" si="283"/>
        <v>#VALUE!</v>
      </c>
      <c r="M1682">
        <v>15.7</v>
      </c>
      <c r="N1682" s="150" t="e">
        <f t="shared" si="284"/>
        <v>#VALUE!</v>
      </c>
      <c r="O1682">
        <v>15.7</v>
      </c>
      <c r="P1682" s="150" t="e">
        <f t="shared" si="285"/>
        <v>#VALUE!</v>
      </c>
      <c r="Q1682">
        <v>15.7</v>
      </c>
      <c r="R1682" s="150" t="e">
        <f t="shared" si="286"/>
        <v>#VALUE!</v>
      </c>
      <c r="S1682">
        <v>15.7</v>
      </c>
      <c r="T1682" s="150" t="e">
        <f t="shared" si="287"/>
        <v>#VALUE!</v>
      </c>
      <c r="U1682">
        <v>15.7</v>
      </c>
      <c r="V1682" s="150" t="e">
        <f t="shared" si="288"/>
        <v>#VALUE!</v>
      </c>
      <c r="W1682">
        <v>15.7</v>
      </c>
      <c r="X1682" s="153" t="e">
        <f t="shared" si="289"/>
        <v>#VALUE!</v>
      </c>
      <c r="Y1682">
        <v>15.7</v>
      </c>
      <c r="Z1682" s="150" t="e">
        <f t="shared" si="290"/>
        <v>#VALUE!</v>
      </c>
      <c r="AA1682">
        <v>15.7</v>
      </c>
      <c r="AB1682" s="150" t="e">
        <f t="shared" si="291"/>
        <v>#VALUE!</v>
      </c>
      <c r="AC1682">
        <v>15.7</v>
      </c>
      <c r="AD1682" s="150" t="e">
        <f t="shared" si="292"/>
        <v>#VALUE!</v>
      </c>
      <c r="AE1682">
        <v>15.7</v>
      </c>
    </row>
    <row r="1683" spans="12:31" ht="15" x14ac:dyDescent="0.2">
      <c r="L1683" s="150" t="e">
        <f t="shared" si="283"/>
        <v>#VALUE!</v>
      </c>
      <c r="M1683">
        <v>15.71</v>
      </c>
      <c r="N1683" s="150" t="e">
        <f t="shared" si="284"/>
        <v>#VALUE!</v>
      </c>
      <c r="O1683">
        <v>15.71</v>
      </c>
      <c r="P1683" s="150" t="e">
        <f t="shared" si="285"/>
        <v>#VALUE!</v>
      </c>
      <c r="Q1683">
        <v>15.71</v>
      </c>
      <c r="R1683" s="150" t="e">
        <f t="shared" si="286"/>
        <v>#VALUE!</v>
      </c>
      <c r="S1683">
        <v>15.71</v>
      </c>
      <c r="T1683" s="150" t="e">
        <f t="shared" si="287"/>
        <v>#VALUE!</v>
      </c>
      <c r="U1683">
        <v>15.71</v>
      </c>
      <c r="V1683" s="150" t="e">
        <f t="shared" si="288"/>
        <v>#VALUE!</v>
      </c>
      <c r="W1683">
        <v>15.71</v>
      </c>
      <c r="X1683" s="153" t="e">
        <f t="shared" si="289"/>
        <v>#VALUE!</v>
      </c>
      <c r="Y1683">
        <v>15.71</v>
      </c>
      <c r="Z1683" s="150" t="e">
        <f t="shared" si="290"/>
        <v>#VALUE!</v>
      </c>
      <c r="AA1683">
        <v>15.71</v>
      </c>
      <c r="AB1683" s="150" t="e">
        <f t="shared" si="291"/>
        <v>#VALUE!</v>
      </c>
      <c r="AC1683">
        <v>15.71</v>
      </c>
      <c r="AD1683" s="150" t="e">
        <f t="shared" si="292"/>
        <v>#VALUE!</v>
      </c>
      <c r="AE1683">
        <v>15.71</v>
      </c>
    </row>
    <row r="1684" spans="12:31" ht="15" x14ac:dyDescent="0.2">
      <c r="L1684" s="150" t="e">
        <f t="shared" si="283"/>
        <v>#VALUE!</v>
      </c>
      <c r="M1684">
        <v>15.72</v>
      </c>
      <c r="N1684" s="150" t="e">
        <f t="shared" si="284"/>
        <v>#VALUE!</v>
      </c>
      <c r="O1684">
        <v>15.72</v>
      </c>
      <c r="P1684" s="150" t="e">
        <f t="shared" si="285"/>
        <v>#VALUE!</v>
      </c>
      <c r="Q1684">
        <v>15.72</v>
      </c>
      <c r="R1684" s="150" t="e">
        <f t="shared" si="286"/>
        <v>#VALUE!</v>
      </c>
      <c r="S1684">
        <v>15.72</v>
      </c>
      <c r="T1684" s="150" t="e">
        <f t="shared" si="287"/>
        <v>#VALUE!</v>
      </c>
      <c r="U1684">
        <v>15.72</v>
      </c>
      <c r="V1684" s="150" t="e">
        <f t="shared" si="288"/>
        <v>#VALUE!</v>
      </c>
      <c r="W1684">
        <v>15.72</v>
      </c>
      <c r="X1684" s="153" t="e">
        <f t="shared" si="289"/>
        <v>#VALUE!</v>
      </c>
      <c r="Y1684">
        <v>15.72</v>
      </c>
      <c r="Z1684" s="150" t="e">
        <f t="shared" si="290"/>
        <v>#VALUE!</v>
      </c>
      <c r="AA1684">
        <v>15.72</v>
      </c>
      <c r="AB1684" s="150" t="e">
        <f t="shared" si="291"/>
        <v>#VALUE!</v>
      </c>
      <c r="AC1684">
        <v>15.72</v>
      </c>
      <c r="AD1684" s="150" t="e">
        <f t="shared" si="292"/>
        <v>#VALUE!</v>
      </c>
      <c r="AE1684">
        <v>15.72</v>
      </c>
    </row>
    <row r="1685" spans="12:31" ht="15" x14ac:dyDescent="0.2">
      <c r="L1685" s="150" t="e">
        <f t="shared" si="283"/>
        <v>#VALUE!</v>
      </c>
      <c r="M1685">
        <v>15.73</v>
      </c>
      <c r="N1685" s="150" t="e">
        <f t="shared" si="284"/>
        <v>#VALUE!</v>
      </c>
      <c r="O1685">
        <v>15.73</v>
      </c>
      <c r="P1685" s="150" t="e">
        <f t="shared" si="285"/>
        <v>#VALUE!</v>
      </c>
      <c r="Q1685">
        <v>15.73</v>
      </c>
      <c r="R1685" s="150" t="e">
        <f t="shared" si="286"/>
        <v>#VALUE!</v>
      </c>
      <c r="S1685">
        <v>15.73</v>
      </c>
      <c r="T1685" s="150" t="e">
        <f t="shared" si="287"/>
        <v>#VALUE!</v>
      </c>
      <c r="U1685">
        <v>15.73</v>
      </c>
      <c r="V1685" s="150" t="e">
        <f t="shared" si="288"/>
        <v>#VALUE!</v>
      </c>
      <c r="W1685">
        <v>15.73</v>
      </c>
      <c r="X1685" s="153" t="e">
        <f t="shared" si="289"/>
        <v>#VALUE!</v>
      </c>
      <c r="Y1685">
        <v>15.73</v>
      </c>
      <c r="Z1685" s="150" t="e">
        <f t="shared" si="290"/>
        <v>#VALUE!</v>
      </c>
      <c r="AA1685">
        <v>15.73</v>
      </c>
      <c r="AB1685" s="150" t="e">
        <f t="shared" si="291"/>
        <v>#VALUE!</v>
      </c>
      <c r="AC1685">
        <v>15.73</v>
      </c>
      <c r="AD1685" s="150" t="e">
        <f t="shared" si="292"/>
        <v>#VALUE!</v>
      </c>
      <c r="AE1685">
        <v>15.73</v>
      </c>
    </row>
    <row r="1686" spans="12:31" ht="15" x14ac:dyDescent="0.2">
      <c r="L1686" s="150" t="e">
        <f t="shared" si="283"/>
        <v>#VALUE!</v>
      </c>
      <c r="M1686">
        <v>15.74</v>
      </c>
      <c r="N1686" s="150" t="e">
        <f t="shared" si="284"/>
        <v>#VALUE!</v>
      </c>
      <c r="O1686">
        <v>15.74</v>
      </c>
      <c r="P1686" s="150" t="e">
        <f t="shared" si="285"/>
        <v>#VALUE!</v>
      </c>
      <c r="Q1686">
        <v>15.74</v>
      </c>
      <c r="R1686" s="150" t="e">
        <f t="shared" si="286"/>
        <v>#VALUE!</v>
      </c>
      <c r="S1686">
        <v>15.74</v>
      </c>
      <c r="T1686" s="150" t="e">
        <f t="shared" si="287"/>
        <v>#VALUE!</v>
      </c>
      <c r="U1686">
        <v>15.74</v>
      </c>
      <c r="V1686" s="150" t="e">
        <f t="shared" si="288"/>
        <v>#VALUE!</v>
      </c>
      <c r="W1686">
        <v>15.74</v>
      </c>
      <c r="X1686" s="153" t="e">
        <f t="shared" si="289"/>
        <v>#VALUE!</v>
      </c>
      <c r="Y1686">
        <v>15.74</v>
      </c>
      <c r="Z1686" s="150" t="e">
        <f t="shared" si="290"/>
        <v>#VALUE!</v>
      </c>
      <c r="AA1686">
        <v>15.74</v>
      </c>
      <c r="AB1686" s="150" t="e">
        <f t="shared" si="291"/>
        <v>#VALUE!</v>
      </c>
      <c r="AC1686">
        <v>15.74</v>
      </c>
      <c r="AD1686" s="150" t="e">
        <f t="shared" si="292"/>
        <v>#VALUE!</v>
      </c>
      <c r="AE1686">
        <v>15.74</v>
      </c>
    </row>
    <row r="1687" spans="12:31" ht="15" x14ac:dyDescent="0.2">
      <c r="L1687" s="150" t="e">
        <f t="shared" si="283"/>
        <v>#VALUE!</v>
      </c>
      <c r="M1687">
        <v>15.75</v>
      </c>
      <c r="N1687" s="150" t="e">
        <f t="shared" si="284"/>
        <v>#VALUE!</v>
      </c>
      <c r="O1687">
        <v>15.75</v>
      </c>
      <c r="P1687" s="150" t="e">
        <f t="shared" si="285"/>
        <v>#VALUE!</v>
      </c>
      <c r="Q1687">
        <v>15.75</v>
      </c>
      <c r="R1687" s="150" t="e">
        <f t="shared" si="286"/>
        <v>#VALUE!</v>
      </c>
      <c r="S1687">
        <v>15.75</v>
      </c>
      <c r="T1687" s="150" t="e">
        <f t="shared" si="287"/>
        <v>#VALUE!</v>
      </c>
      <c r="U1687">
        <v>15.75</v>
      </c>
      <c r="V1687" s="150" t="e">
        <f t="shared" si="288"/>
        <v>#VALUE!</v>
      </c>
      <c r="W1687">
        <v>15.75</v>
      </c>
      <c r="X1687" s="153" t="e">
        <f t="shared" si="289"/>
        <v>#VALUE!</v>
      </c>
      <c r="Y1687">
        <v>15.75</v>
      </c>
      <c r="Z1687" s="150" t="e">
        <f t="shared" si="290"/>
        <v>#VALUE!</v>
      </c>
      <c r="AA1687">
        <v>15.75</v>
      </c>
      <c r="AB1687" s="150" t="e">
        <f t="shared" si="291"/>
        <v>#VALUE!</v>
      </c>
      <c r="AC1687">
        <v>15.75</v>
      </c>
      <c r="AD1687" s="150" t="e">
        <f t="shared" si="292"/>
        <v>#VALUE!</v>
      </c>
      <c r="AE1687">
        <v>15.75</v>
      </c>
    </row>
    <row r="1688" spans="12:31" ht="15" x14ac:dyDescent="0.2">
      <c r="L1688" s="150" t="e">
        <f t="shared" si="283"/>
        <v>#VALUE!</v>
      </c>
      <c r="M1688">
        <v>15.76</v>
      </c>
      <c r="N1688" s="150" t="e">
        <f t="shared" si="284"/>
        <v>#VALUE!</v>
      </c>
      <c r="O1688">
        <v>15.76</v>
      </c>
      <c r="P1688" s="150" t="e">
        <f t="shared" si="285"/>
        <v>#VALUE!</v>
      </c>
      <c r="Q1688">
        <v>15.76</v>
      </c>
      <c r="R1688" s="150" t="e">
        <f t="shared" si="286"/>
        <v>#VALUE!</v>
      </c>
      <c r="S1688">
        <v>15.76</v>
      </c>
      <c r="T1688" s="150" t="e">
        <f t="shared" si="287"/>
        <v>#VALUE!</v>
      </c>
      <c r="U1688">
        <v>15.76</v>
      </c>
      <c r="V1688" s="150" t="e">
        <f t="shared" si="288"/>
        <v>#VALUE!</v>
      </c>
      <c r="W1688">
        <v>15.76</v>
      </c>
      <c r="X1688" s="153" t="e">
        <f t="shared" si="289"/>
        <v>#VALUE!</v>
      </c>
      <c r="Y1688">
        <v>15.76</v>
      </c>
      <c r="Z1688" s="150" t="e">
        <f t="shared" si="290"/>
        <v>#VALUE!</v>
      </c>
      <c r="AA1688">
        <v>15.76</v>
      </c>
      <c r="AB1688" s="150" t="e">
        <f t="shared" si="291"/>
        <v>#VALUE!</v>
      </c>
      <c r="AC1688">
        <v>15.76</v>
      </c>
      <c r="AD1688" s="150" t="e">
        <f t="shared" si="292"/>
        <v>#VALUE!</v>
      </c>
      <c r="AE1688">
        <v>15.76</v>
      </c>
    </row>
    <row r="1689" spans="12:31" ht="15" x14ac:dyDescent="0.2">
      <c r="L1689" s="150" t="e">
        <f t="shared" si="283"/>
        <v>#VALUE!</v>
      </c>
      <c r="M1689">
        <v>15.77</v>
      </c>
      <c r="N1689" s="150" t="e">
        <f t="shared" si="284"/>
        <v>#VALUE!</v>
      </c>
      <c r="O1689">
        <v>15.77</v>
      </c>
      <c r="P1689" s="150" t="e">
        <f t="shared" si="285"/>
        <v>#VALUE!</v>
      </c>
      <c r="Q1689">
        <v>15.77</v>
      </c>
      <c r="R1689" s="150" t="e">
        <f t="shared" si="286"/>
        <v>#VALUE!</v>
      </c>
      <c r="S1689">
        <v>15.77</v>
      </c>
      <c r="T1689" s="150" t="e">
        <f t="shared" si="287"/>
        <v>#VALUE!</v>
      </c>
      <c r="U1689">
        <v>15.77</v>
      </c>
      <c r="V1689" s="150" t="e">
        <f t="shared" si="288"/>
        <v>#VALUE!</v>
      </c>
      <c r="W1689">
        <v>15.77</v>
      </c>
      <c r="X1689" s="153" t="e">
        <f t="shared" si="289"/>
        <v>#VALUE!</v>
      </c>
      <c r="Y1689">
        <v>15.77</v>
      </c>
      <c r="Z1689" s="150" t="e">
        <f t="shared" si="290"/>
        <v>#VALUE!</v>
      </c>
      <c r="AA1689">
        <v>15.77</v>
      </c>
      <c r="AB1689" s="150" t="e">
        <f t="shared" si="291"/>
        <v>#VALUE!</v>
      </c>
      <c r="AC1689">
        <v>15.77</v>
      </c>
      <c r="AD1689" s="150" t="e">
        <f t="shared" si="292"/>
        <v>#VALUE!</v>
      </c>
      <c r="AE1689">
        <v>15.77</v>
      </c>
    </row>
    <row r="1690" spans="12:31" ht="15" x14ac:dyDescent="0.2">
      <c r="L1690" s="150" t="e">
        <f t="shared" si="283"/>
        <v>#VALUE!</v>
      </c>
      <c r="M1690">
        <v>15.78</v>
      </c>
      <c r="N1690" s="150" t="e">
        <f t="shared" si="284"/>
        <v>#VALUE!</v>
      </c>
      <c r="O1690">
        <v>15.78</v>
      </c>
      <c r="P1690" s="150" t="e">
        <f t="shared" si="285"/>
        <v>#VALUE!</v>
      </c>
      <c r="Q1690">
        <v>15.78</v>
      </c>
      <c r="R1690" s="150" t="e">
        <f t="shared" si="286"/>
        <v>#VALUE!</v>
      </c>
      <c r="S1690">
        <v>15.78</v>
      </c>
      <c r="T1690" s="150" t="e">
        <f t="shared" si="287"/>
        <v>#VALUE!</v>
      </c>
      <c r="U1690">
        <v>15.78</v>
      </c>
      <c r="V1690" s="150" t="e">
        <f t="shared" si="288"/>
        <v>#VALUE!</v>
      </c>
      <c r="W1690">
        <v>15.78</v>
      </c>
      <c r="X1690" s="153" t="e">
        <f t="shared" si="289"/>
        <v>#VALUE!</v>
      </c>
      <c r="Y1690">
        <v>15.78</v>
      </c>
      <c r="Z1690" s="150" t="e">
        <f t="shared" si="290"/>
        <v>#VALUE!</v>
      </c>
      <c r="AA1690">
        <v>15.78</v>
      </c>
      <c r="AB1690" s="150" t="e">
        <f t="shared" si="291"/>
        <v>#VALUE!</v>
      </c>
      <c r="AC1690">
        <v>15.78</v>
      </c>
      <c r="AD1690" s="150" t="e">
        <f t="shared" si="292"/>
        <v>#VALUE!</v>
      </c>
      <c r="AE1690">
        <v>15.78</v>
      </c>
    </row>
    <row r="1691" spans="12:31" ht="15" x14ac:dyDescent="0.2">
      <c r="L1691" s="150" t="e">
        <f t="shared" si="283"/>
        <v>#VALUE!</v>
      </c>
      <c r="M1691">
        <v>15.79</v>
      </c>
      <c r="N1691" s="150" t="e">
        <f t="shared" si="284"/>
        <v>#VALUE!</v>
      </c>
      <c r="O1691">
        <v>15.79</v>
      </c>
      <c r="P1691" s="150" t="e">
        <f t="shared" si="285"/>
        <v>#VALUE!</v>
      </c>
      <c r="Q1691">
        <v>15.79</v>
      </c>
      <c r="R1691" s="150" t="e">
        <f t="shared" si="286"/>
        <v>#VALUE!</v>
      </c>
      <c r="S1691">
        <v>15.79</v>
      </c>
      <c r="T1691" s="150" t="e">
        <f t="shared" si="287"/>
        <v>#VALUE!</v>
      </c>
      <c r="U1691">
        <v>15.79</v>
      </c>
      <c r="V1691" s="150" t="e">
        <f t="shared" si="288"/>
        <v>#VALUE!</v>
      </c>
      <c r="W1691">
        <v>15.79</v>
      </c>
      <c r="X1691" s="153" t="e">
        <f t="shared" si="289"/>
        <v>#VALUE!</v>
      </c>
      <c r="Y1691">
        <v>15.79</v>
      </c>
      <c r="Z1691" s="150" t="e">
        <f t="shared" si="290"/>
        <v>#VALUE!</v>
      </c>
      <c r="AA1691">
        <v>15.79</v>
      </c>
      <c r="AB1691" s="150" t="e">
        <f t="shared" si="291"/>
        <v>#VALUE!</v>
      </c>
      <c r="AC1691">
        <v>15.79</v>
      </c>
      <c r="AD1691" s="150" t="e">
        <f t="shared" si="292"/>
        <v>#VALUE!</v>
      </c>
      <c r="AE1691">
        <v>15.79</v>
      </c>
    </row>
    <row r="1692" spans="12:31" ht="15" x14ac:dyDescent="0.2">
      <c r="L1692" s="150" t="e">
        <f t="shared" si="283"/>
        <v>#VALUE!</v>
      </c>
      <c r="M1692">
        <v>15.8</v>
      </c>
      <c r="N1692" s="150" t="e">
        <f t="shared" si="284"/>
        <v>#VALUE!</v>
      </c>
      <c r="O1692">
        <v>15.8</v>
      </c>
      <c r="P1692" s="150" t="e">
        <f t="shared" si="285"/>
        <v>#VALUE!</v>
      </c>
      <c r="Q1692">
        <v>15.8</v>
      </c>
      <c r="R1692" s="150" t="e">
        <f t="shared" si="286"/>
        <v>#VALUE!</v>
      </c>
      <c r="S1692">
        <v>15.8</v>
      </c>
      <c r="T1692" s="150" t="e">
        <f t="shared" si="287"/>
        <v>#VALUE!</v>
      </c>
      <c r="U1692">
        <v>15.8</v>
      </c>
      <c r="V1692" s="150" t="e">
        <f t="shared" si="288"/>
        <v>#VALUE!</v>
      </c>
      <c r="W1692">
        <v>15.8</v>
      </c>
      <c r="X1692" s="153" t="e">
        <f t="shared" si="289"/>
        <v>#VALUE!</v>
      </c>
      <c r="Y1692">
        <v>15.8</v>
      </c>
      <c r="Z1692" s="150" t="e">
        <f t="shared" si="290"/>
        <v>#VALUE!</v>
      </c>
      <c r="AA1692">
        <v>15.8</v>
      </c>
      <c r="AB1692" s="150" t="e">
        <f t="shared" si="291"/>
        <v>#VALUE!</v>
      </c>
      <c r="AC1692">
        <v>15.8</v>
      </c>
      <c r="AD1692" s="150" t="e">
        <f t="shared" si="292"/>
        <v>#VALUE!</v>
      </c>
      <c r="AE1692">
        <v>15.8</v>
      </c>
    </row>
    <row r="1693" spans="12:31" ht="15" x14ac:dyDescent="0.2">
      <c r="L1693" s="150" t="e">
        <f t="shared" si="283"/>
        <v>#VALUE!</v>
      </c>
      <c r="M1693">
        <v>15.81</v>
      </c>
      <c r="N1693" s="150" t="e">
        <f t="shared" si="284"/>
        <v>#VALUE!</v>
      </c>
      <c r="O1693">
        <v>15.81</v>
      </c>
      <c r="P1693" s="150" t="e">
        <f t="shared" si="285"/>
        <v>#VALUE!</v>
      </c>
      <c r="Q1693">
        <v>15.81</v>
      </c>
      <c r="R1693" s="150" t="e">
        <f t="shared" si="286"/>
        <v>#VALUE!</v>
      </c>
      <c r="S1693">
        <v>15.81</v>
      </c>
      <c r="T1693" s="150" t="e">
        <f t="shared" si="287"/>
        <v>#VALUE!</v>
      </c>
      <c r="U1693">
        <v>15.81</v>
      </c>
      <c r="V1693" s="150" t="e">
        <f t="shared" si="288"/>
        <v>#VALUE!</v>
      </c>
      <c r="W1693">
        <v>15.81</v>
      </c>
      <c r="X1693" s="153" t="e">
        <f t="shared" si="289"/>
        <v>#VALUE!</v>
      </c>
      <c r="Y1693">
        <v>15.81</v>
      </c>
      <c r="Z1693" s="150" t="e">
        <f t="shared" si="290"/>
        <v>#VALUE!</v>
      </c>
      <c r="AA1693">
        <v>15.81</v>
      </c>
      <c r="AB1693" s="150" t="e">
        <f t="shared" si="291"/>
        <v>#VALUE!</v>
      </c>
      <c r="AC1693">
        <v>15.81</v>
      </c>
      <c r="AD1693" s="150" t="e">
        <f t="shared" si="292"/>
        <v>#VALUE!</v>
      </c>
      <c r="AE1693">
        <v>15.81</v>
      </c>
    </row>
    <row r="1694" spans="12:31" ht="15" x14ac:dyDescent="0.2">
      <c r="L1694" s="150" t="e">
        <f t="shared" si="283"/>
        <v>#VALUE!</v>
      </c>
      <c r="M1694">
        <v>15.82</v>
      </c>
      <c r="N1694" s="150" t="e">
        <f t="shared" si="284"/>
        <v>#VALUE!</v>
      </c>
      <c r="O1694">
        <v>15.82</v>
      </c>
      <c r="P1694" s="150" t="e">
        <f t="shared" si="285"/>
        <v>#VALUE!</v>
      </c>
      <c r="Q1694">
        <v>15.82</v>
      </c>
      <c r="R1694" s="150" t="e">
        <f t="shared" si="286"/>
        <v>#VALUE!</v>
      </c>
      <c r="S1694">
        <v>15.82</v>
      </c>
      <c r="T1694" s="150" t="e">
        <f t="shared" si="287"/>
        <v>#VALUE!</v>
      </c>
      <c r="U1694">
        <v>15.82</v>
      </c>
      <c r="V1694" s="150" t="e">
        <f t="shared" si="288"/>
        <v>#VALUE!</v>
      </c>
      <c r="W1694">
        <v>15.82</v>
      </c>
      <c r="X1694" s="153" t="e">
        <f t="shared" si="289"/>
        <v>#VALUE!</v>
      </c>
      <c r="Y1694">
        <v>15.82</v>
      </c>
      <c r="Z1694" s="150" t="e">
        <f t="shared" si="290"/>
        <v>#VALUE!</v>
      </c>
      <c r="AA1694">
        <v>15.82</v>
      </c>
      <c r="AB1694" s="150" t="e">
        <f t="shared" si="291"/>
        <v>#VALUE!</v>
      </c>
      <c r="AC1694">
        <v>15.82</v>
      </c>
      <c r="AD1694" s="150" t="e">
        <f t="shared" si="292"/>
        <v>#VALUE!</v>
      </c>
      <c r="AE1694">
        <v>15.82</v>
      </c>
    </row>
    <row r="1695" spans="12:31" ht="15" x14ac:dyDescent="0.2">
      <c r="L1695" s="150" t="e">
        <f t="shared" si="283"/>
        <v>#VALUE!</v>
      </c>
      <c r="M1695">
        <v>15.83</v>
      </c>
      <c r="N1695" s="150" t="e">
        <f t="shared" si="284"/>
        <v>#VALUE!</v>
      </c>
      <c r="O1695">
        <v>15.83</v>
      </c>
      <c r="P1695" s="150" t="e">
        <f t="shared" si="285"/>
        <v>#VALUE!</v>
      </c>
      <c r="Q1695">
        <v>15.83</v>
      </c>
      <c r="R1695" s="150" t="e">
        <f t="shared" si="286"/>
        <v>#VALUE!</v>
      </c>
      <c r="S1695">
        <v>15.83</v>
      </c>
      <c r="T1695" s="150" t="e">
        <f t="shared" si="287"/>
        <v>#VALUE!</v>
      </c>
      <c r="U1695">
        <v>15.83</v>
      </c>
      <c r="V1695" s="150" t="e">
        <f t="shared" si="288"/>
        <v>#VALUE!</v>
      </c>
      <c r="W1695">
        <v>15.83</v>
      </c>
      <c r="X1695" s="153" t="e">
        <f t="shared" si="289"/>
        <v>#VALUE!</v>
      </c>
      <c r="Y1695">
        <v>15.83</v>
      </c>
      <c r="Z1695" s="150" t="e">
        <f t="shared" si="290"/>
        <v>#VALUE!</v>
      </c>
      <c r="AA1695">
        <v>15.83</v>
      </c>
      <c r="AB1695" s="150" t="e">
        <f t="shared" si="291"/>
        <v>#VALUE!</v>
      </c>
      <c r="AC1695">
        <v>15.83</v>
      </c>
      <c r="AD1695" s="150" t="e">
        <f t="shared" si="292"/>
        <v>#VALUE!</v>
      </c>
      <c r="AE1695">
        <v>15.83</v>
      </c>
    </row>
    <row r="1696" spans="12:31" ht="15" x14ac:dyDescent="0.2">
      <c r="L1696" s="150" t="e">
        <f t="shared" si="283"/>
        <v>#VALUE!</v>
      </c>
      <c r="M1696">
        <v>15.84</v>
      </c>
      <c r="N1696" s="150" t="e">
        <f t="shared" si="284"/>
        <v>#VALUE!</v>
      </c>
      <c r="O1696">
        <v>15.84</v>
      </c>
      <c r="P1696" s="150" t="e">
        <f t="shared" si="285"/>
        <v>#VALUE!</v>
      </c>
      <c r="Q1696">
        <v>15.84</v>
      </c>
      <c r="R1696" s="150" t="e">
        <f t="shared" si="286"/>
        <v>#VALUE!</v>
      </c>
      <c r="S1696">
        <v>15.84</v>
      </c>
      <c r="T1696" s="150" t="e">
        <f t="shared" si="287"/>
        <v>#VALUE!</v>
      </c>
      <c r="U1696">
        <v>15.84</v>
      </c>
      <c r="V1696" s="150" t="e">
        <f t="shared" si="288"/>
        <v>#VALUE!</v>
      </c>
      <c r="W1696">
        <v>15.84</v>
      </c>
      <c r="X1696" s="153" t="e">
        <f t="shared" si="289"/>
        <v>#VALUE!</v>
      </c>
      <c r="Y1696">
        <v>15.84</v>
      </c>
      <c r="Z1696" s="150" t="e">
        <f t="shared" si="290"/>
        <v>#VALUE!</v>
      </c>
      <c r="AA1696">
        <v>15.84</v>
      </c>
      <c r="AB1696" s="150" t="e">
        <f t="shared" si="291"/>
        <v>#VALUE!</v>
      </c>
      <c r="AC1696">
        <v>15.84</v>
      </c>
      <c r="AD1696" s="150" t="e">
        <f t="shared" si="292"/>
        <v>#VALUE!</v>
      </c>
      <c r="AE1696">
        <v>15.84</v>
      </c>
    </row>
    <row r="1697" spans="12:31" ht="15" x14ac:dyDescent="0.2">
      <c r="L1697" s="150" t="e">
        <f t="shared" si="283"/>
        <v>#VALUE!</v>
      </c>
      <c r="M1697">
        <v>15.85</v>
      </c>
      <c r="N1697" s="150" t="e">
        <f t="shared" si="284"/>
        <v>#VALUE!</v>
      </c>
      <c r="O1697">
        <v>15.85</v>
      </c>
      <c r="P1697" s="150" t="e">
        <f t="shared" si="285"/>
        <v>#VALUE!</v>
      </c>
      <c r="Q1697">
        <v>15.85</v>
      </c>
      <c r="R1697" s="150" t="e">
        <f t="shared" si="286"/>
        <v>#VALUE!</v>
      </c>
      <c r="S1697">
        <v>15.85</v>
      </c>
      <c r="T1697" s="150" t="e">
        <f t="shared" si="287"/>
        <v>#VALUE!</v>
      </c>
      <c r="U1697">
        <v>15.85</v>
      </c>
      <c r="V1697" s="150" t="e">
        <f t="shared" si="288"/>
        <v>#VALUE!</v>
      </c>
      <c r="W1697">
        <v>15.85</v>
      </c>
      <c r="X1697" s="153" t="e">
        <f t="shared" si="289"/>
        <v>#VALUE!</v>
      </c>
      <c r="Y1697">
        <v>15.85</v>
      </c>
      <c r="Z1697" s="150" t="e">
        <f t="shared" si="290"/>
        <v>#VALUE!</v>
      </c>
      <c r="AA1697">
        <v>15.85</v>
      </c>
      <c r="AB1697" s="150" t="e">
        <f t="shared" si="291"/>
        <v>#VALUE!</v>
      </c>
      <c r="AC1697">
        <v>15.85</v>
      </c>
      <c r="AD1697" s="150" t="e">
        <f t="shared" si="292"/>
        <v>#VALUE!</v>
      </c>
      <c r="AE1697">
        <v>15.85</v>
      </c>
    </row>
    <row r="1698" spans="12:31" ht="15" x14ac:dyDescent="0.2">
      <c r="L1698" s="150" t="e">
        <f t="shared" si="283"/>
        <v>#VALUE!</v>
      </c>
      <c r="M1698">
        <v>15.86</v>
      </c>
      <c r="N1698" s="150" t="e">
        <f t="shared" si="284"/>
        <v>#VALUE!</v>
      </c>
      <c r="O1698">
        <v>15.86</v>
      </c>
      <c r="P1698" s="150" t="e">
        <f t="shared" si="285"/>
        <v>#VALUE!</v>
      </c>
      <c r="Q1698">
        <v>15.86</v>
      </c>
      <c r="R1698" s="150" t="e">
        <f t="shared" si="286"/>
        <v>#VALUE!</v>
      </c>
      <c r="S1698">
        <v>15.86</v>
      </c>
      <c r="T1698" s="150" t="e">
        <f t="shared" si="287"/>
        <v>#VALUE!</v>
      </c>
      <c r="U1698">
        <v>15.86</v>
      </c>
      <c r="V1698" s="150" t="e">
        <f t="shared" si="288"/>
        <v>#VALUE!</v>
      </c>
      <c r="W1698">
        <v>15.86</v>
      </c>
      <c r="X1698" s="153" t="e">
        <f t="shared" si="289"/>
        <v>#VALUE!</v>
      </c>
      <c r="Y1698">
        <v>15.86</v>
      </c>
      <c r="Z1698" s="150" t="e">
        <f t="shared" si="290"/>
        <v>#VALUE!</v>
      </c>
      <c r="AA1698">
        <v>15.86</v>
      </c>
      <c r="AB1698" s="150" t="e">
        <f t="shared" si="291"/>
        <v>#VALUE!</v>
      </c>
      <c r="AC1698">
        <v>15.86</v>
      </c>
      <c r="AD1698" s="150" t="e">
        <f t="shared" si="292"/>
        <v>#VALUE!</v>
      </c>
      <c r="AE1698">
        <v>15.86</v>
      </c>
    </row>
    <row r="1699" spans="12:31" ht="15" x14ac:dyDescent="0.2">
      <c r="L1699" s="150" t="e">
        <f t="shared" si="283"/>
        <v>#VALUE!</v>
      </c>
      <c r="M1699">
        <v>15.87</v>
      </c>
      <c r="N1699" s="150" t="e">
        <f t="shared" si="284"/>
        <v>#VALUE!</v>
      </c>
      <c r="O1699">
        <v>15.87</v>
      </c>
      <c r="P1699" s="150" t="e">
        <f t="shared" si="285"/>
        <v>#VALUE!</v>
      </c>
      <c r="Q1699">
        <v>15.87</v>
      </c>
      <c r="R1699" s="150" t="e">
        <f t="shared" si="286"/>
        <v>#VALUE!</v>
      </c>
      <c r="S1699">
        <v>15.87</v>
      </c>
      <c r="T1699" s="150" t="e">
        <f t="shared" si="287"/>
        <v>#VALUE!</v>
      </c>
      <c r="U1699">
        <v>15.87</v>
      </c>
      <c r="V1699" s="150" t="e">
        <f t="shared" si="288"/>
        <v>#VALUE!</v>
      </c>
      <c r="W1699">
        <v>15.87</v>
      </c>
      <c r="X1699" s="153" t="e">
        <f t="shared" si="289"/>
        <v>#VALUE!</v>
      </c>
      <c r="Y1699">
        <v>15.87</v>
      </c>
      <c r="Z1699" s="150" t="e">
        <f t="shared" si="290"/>
        <v>#VALUE!</v>
      </c>
      <c r="AA1699">
        <v>15.87</v>
      </c>
      <c r="AB1699" s="150" t="e">
        <f t="shared" si="291"/>
        <v>#VALUE!</v>
      </c>
      <c r="AC1699">
        <v>15.87</v>
      </c>
      <c r="AD1699" s="150" t="e">
        <f t="shared" si="292"/>
        <v>#VALUE!</v>
      </c>
      <c r="AE1699">
        <v>15.87</v>
      </c>
    </row>
    <row r="1700" spans="12:31" ht="15" x14ac:dyDescent="0.2">
      <c r="L1700" s="150" t="e">
        <f t="shared" si="283"/>
        <v>#VALUE!</v>
      </c>
      <c r="M1700">
        <v>15.88</v>
      </c>
      <c r="N1700" s="150" t="e">
        <f t="shared" si="284"/>
        <v>#VALUE!</v>
      </c>
      <c r="O1700">
        <v>15.88</v>
      </c>
      <c r="P1700" s="150" t="e">
        <f t="shared" si="285"/>
        <v>#VALUE!</v>
      </c>
      <c r="Q1700">
        <v>15.88</v>
      </c>
      <c r="R1700" s="150" t="e">
        <f t="shared" si="286"/>
        <v>#VALUE!</v>
      </c>
      <c r="S1700">
        <v>15.88</v>
      </c>
      <c r="T1700" s="150" t="e">
        <f t="shared" si="287"/>
        <v>#VALUE!</v>
      </c>
      <c r="U1700">
        <v>15.88</v>
      </c>
      <c r="V1700" s="150" t="e">
        <f t="shared" si="288"/>
        <v>#VALUE!</v>
      </c>
      <c r="W1700">
        <v>15.88</v>
      </c>
      <c r="X1700" s="153" t="e">
        <f t="shared" si="289"/>
        <v>#VALUE!</v>
      </c>
      <c r="Y1700">
        <v>15.88</v>
      </c>
      <c r="Z1700" s="150" t="e">
        <f t="shared" si="290"/>
        <v>#VALUE!</v>
      </c>
      <c r="AA1700">
        <v>15.88</v>
      </c>
      <c r="AB1700" s="150" t="e">
        <f t="shared" si="291"/>
        <v>#VALUE!</v>
      </c>
      <c r="AC1700">
        <v>15.88</v>
      </c>
      <c r="AD1700" s="150" t="e">
        <f t="shared" si="292"/>
        <v>#VALUE!</v>
      </c>
      <c r="AE1700">
        <v>15.88</v>
      </c>
    </row>
    <row r="1701" spans="12:31" ht="15" x14ac:dyDescent="0.2">
      <c r="L1701" s="150" t="e">
        <f t="shared" si="283"/>
        <v>#VALUE!</v>
      </c>
      <c r="M1701">
        <v>15.89</v>
      </c>
      <c r="N1701" s="150" t="e">
        <f t="shared" si="284"/>
        <v>#VALUE!</v>
      </c>
      <c r="O1701">
        <v>15.89</v>
      </c>
      <c r="P1701" s="150" t="e">
        <f t="shared" si="285"/>
        <v>#VALUE!</v>
      </c>
      <c r="Q1701">
        <v>15.89</v>
      </c>
      <c r="R1701" s="150" t="e">
        <f t="shared" si="286"/>
        <v>#VALUE!</v>
      </c>
      <c r="S1701">
        <v>15.89</v>
      </c>
      <c r="T1701" s="150" t="e">
        <f t="shared" si="287"/>
        <v>#VALUE!</v>
      </c>
      <c r="U1701">
        <v>15.89</v>
      </c>
      <c r="V1701" s="150" t="e">
        <f t="shared" si="288"/>
        <v>#VALUE!</v>
      </c>
      <c r="W1701">
        <v>15.89</v>
      </c>
      <c r="X1701" s="153" t="e">
        <f t="shared" si="289"/>
        <v>#VALUE!</v>
      </c>
      <c r="Y1701">
        <v>15.89</v>
      </c>
      <c r="Z1701" s="150" t="e">
        <f t="shared" si="290"/>
        <v>#VALUE!</v>
      </c>
      <c r="AA1701">
        <v>15.89</v>
      </c>
      <c r="AB1701" s="150" t="e">
        <f t="shared" si="291"/>
        <v>#VALUE!</v>
      </c>
      <c r="AC1701">
        <v>15.89</v>
      </c>
      <c r="AD1701" s="150" t="e">
        <f t="shared" si="292"/>
        <v>#VALUE!</v>
      </c>
      <c r="AE1701">
        <v>15.89</v>
      </c>
    </row>
    <row r="1702" spans="12:31" ht="15" x14ac:dyDescent="0.2">
      <c r="L1702" s="150" t="e">
        <f t="shared" si="283"/>
        <v>#VALUE!</v>
      </c>
      <c r="M1702">
        <v>15.9</v>
      </c>
      <c r="N1702" s="150" t="e">
        <f t="shared" si="284"/>
        <v>#VALUE!</v>
      </c>
      <c r="O1702">
        <v>15.9</v>
      </c>
      <c r="P1702" s="150" t="e">
        <f t="shared" si="285"/>
        <v>#VALUE!</v>
      </c>
      <c r="Q1702">
        <v>15.9</v>
      </c>
      <c r="R1702" s="150" t="e">
        <f t="shared" si="286"/>
        <v>#VALUE!</v>
      </c>
      <c r="S1702">
        <v>15.9</v>
      </c>
      <c r="T1702" s="150" t="e">
        <f t="shared" si="287"/>
        <v>#VALUE!</v>
      </c>
      <c r="U1702">
        <v>15.9</v>
      </c>
      <c r="V1702" s="150" t="e">
        <f t="shared" si="288"/>
        <v>#VALUE!</v>
      </c>
      <c r="W1702">
        <v>15.9</v>
      </c>
      <c r="X1702" s="153" t="e">
        <f t="shared" si="289"/>
        <v>#VALUE!</v>
      </c>
      <c r="Y1702">
        <v>15.9</v>
      </c>
      <c r="Z1702" s="150" t="e">
        <f t="shared" si="290"/>
        <v>#VALUE!</v>
      </c>
      <c r="AA1702">
        <v>15.9</v>
      </c>
      <c r="AB1702" s="150" t="e">
        <f t="shared" si="291"/>
        <v>#VALUE!</v>
      </c>
      <c r="AC1702">
        <v>15.9</v>
      </c>
      <c r="AD1702" s="150" t="e">
        <f t="shared" si="292"/>
        <v>#VALUE!</v>
      </c>
      <c r="AE1702">
        <v>15.9</v>
      </c>
    </row>
    <row r="1703" spans="12:31" ht="15" x14ac:dyDescent="0.2">
      <c r="L1703" s="150" t="e">
        <f t="shared" si="283"/>
        <v>#VALUE!</v>
      </c>
      <c r="M1703">
        <v>15.91</v>
      </c>
      <c r="N1703" s="150" t="e">
        <f t="shared" si="284"/>
        <v>#VALUE!</v>
      </c>
      <c r="O1703">
        <v>15.91</v>
      </c>
      <c r="P1703" s="150" t="e">
        <f t="shared" si="285"/>
        <v>#VALUE!</v>
      </c>
      <c r="Q1703">
        <v>15.91</v>
      </c>
      <c r="R1703" s="150" t="e">
        <f t="shared" si="286"/>
        <v>#VALUE!</v>
      </c>
      <c r="S1703">
        <v>15.91</v>
      </c>
      <c r="T1703" s="150" t="e">
        <f t="shared" si="287"/>
        <v>#VALUE!</v>
      </c>
      <c r="U1703">
        <v>15.91</v>
      </c>
      <c r="V1703" s="150" t="e">
        <f t="shared" si="288"/>
        <v>#VALUE!</v>
      </c>
      <c r="W1703">
        <v>15.91</v>
      </c>
      <c r="X1703" s="153" t="e">
        <f t="shared" si="289"/>
        <v>#VALUE!</v>
      </c>
      <c r="Y1703">
        <v>15.91</v>
      </c>
      <c r="Z1703" s="150" t="e">
        <f t="shared" si="290"/>
        <v>#VALUE!</v>
      </c>
      <c r="AA1703">
        <v>15.91</v>
      </c>
      <c r="AB1703" s="150" t="e">
        <f t="shared" si="291"/>
        <v>#VALUE!</v>
      </c>
      <c r="AC1703">
        <v>15.91</v>
      </c>
      <c r="AD1703" s="150" t="e">
        <f t="shared" si="292"/>
        <v>#VALUE!</v>
      </c>
      <c r="AE1703">
        <v>15.91</v>
      </c>
    </row>
    <row r="1704" spans="12:31" ht="15" x14ac:dyDescent="0.2">
      <c r="L1704" s="150" t="e">
        <f t="shared" si="283"/>
        <v>#VALUE!</v>
      </c>
      <c r="M1704">
        <v>15.92</v>
      </c>
      <c r="N1704" s="150" t="e">
        <f t="shared" si="284"/>
        <v>#VALUE!</v>
      </c>
      <c r="O1704">
        <v>15.92</v>
      </c>
      <c r="P1704" s="150" t="e">
        <f t="shared" si="285"/>
        <v>#VALUE!</v>
      </c>
      <c r="Q1704">
        <v>15.92</v>
      </c>
      <c r="R1704" s="150" t="e">
        <f t="shared" si="286"/>
        <v>#VALUE!</v>
      </c>
      <c r="S1704">
        <v>15.92</v>
      </c>
      <c r="T1704" s="150" t="e">
        <f t="shared" si="287"/>
        <v>#VALUE!</v>
      </c>
      <c r="U1704">
        <v>15.92</v>
      </c>
      <c r="V1704" s="150" t="e">
        <f t="shared" si="288"/>
        <v>#VALUE!</v>
      </c>
      <c r="W1704">
        <v>15.92</v>
      </c>
      <c r="X1704" s="153" t="e">
        <f t="shared" si="289"/>
        <v>#VALUE!</v>
      </c>
      <c r="Y1704">
        <v>15.92</v>
      </c>
      <c r="Z1704" s="150" t="e">
        <f t="shared" si="290"/>
        <v>#VALUE!</v>
      </c>
      <c r="AA1704">
        <v>15.92</v>
      </c>
      <c r="AB1704" s="150" t="e">
        <f t="shared" si="291"/>
        <v>#VALUE!</v>
      </c>
      <c r="AC1704">
        <v>15.92</v>
      </c>
      <c r="AD1704" s="150" t="e">
        <f t="shared" si="292"/>
        <v>#VALUE!</v>
      </c>
      <c r="AE1704">
        <v>15.92</v>
      </c>
    </row>
    <row r="1705" spans="12:31" ht="15" x14ac:dyDescent="0.2">
      <c r="L1705" s="150" t="e">
        <f t="shared" si="283"/>
        <v>#VALUE!</v>
      </c>
      <c r="M1705">
        <v>15.93</v>
      </c>
      <c r="N1705" s="150" t="e">
        <f t="shared" si="284"/>
        <v>#VALUE!</v>
      </c>
      <c r="O1705">
        <v>15.93</v>
      </c>
      <c r="P1705" s="150" t="e">
        <f t="shared" si="285"/>
        <v>#VALUE!</v>
      </c>
      <c r="Q1705">
        <v>15.93</v>
      </c>
      <c r="R1705" s="150" t="e">
        <f t="shared" si="286"/>
        <v>#VALUE!</v>
      </c>
      <c r="S1705">
        <v>15.93</v>
      </c>
      <c r="T1705" s="150" t="e">
        <f t="shared" si="287"/>
        <v>#VALUE!</v>
      </c>
      <c r="U1705">
        <v>15.93</v>
      </c>
      <c r="V1705" s="150" t="e">
        <f t="shared" si="288"/>
        <v>#VALUE!</v>
      </c>
      <c r="W1705">
        <v>15.93</v>
      </c>
      <c r="X1705" s="153" t="e">
        <f t="shared" si="289"/>
        <v>#VALUE!</v>
      </c>
      <c r="Y1705">
        <v>15.93</v>
      </c>
      <c r="Z1705" s="150" t="e">
        <f t="shared" si="290"/>
        <v>#VALUE!</v>
      </c>
      <c r="AA1705">
        <v>15.93</v>
      </c>
      <c r="AB1705" s="150" t="e">
        <f t="shared" si="291"/>
        <v>#VALUE!</v>
      </c>
      <c r="AC1705">
        <v>15.93</v>
      </c>
      <c r="AD1705" s="150" t="e">
        <f t="shared" si="292"/>
        <v>#VALUE!</v>
      </c>
      <c r="AE1705">
        <v>15.93</v>
      </c>
    </row>
    <row r="1706" spans="12:31" ht="15" x14ac:dyDescent="0.2">
      <c r="L1706" s="150" t="e">
        <f t="shared" si="283"/>
        <v>#VALUE!</v>
      </c>
      <c r="M1706">
        <v>15.94</v>
      </c>
      <c r="N1706" s="150" t="e">
        <f t="shared" si="284"/>
        <v>#VALUE!</v>
      </c>
      <c r="O1706">
        <v>15.94</v>
      </c>
      <c r="P1706" s="150" t="e">
        <f t="shared" si="285"/>
        <v>#VALUE!</v>
      </c>
      <c r="Q1706">
        <v>15.94</v>
      </c>
      <c r="R1706" s="150" t="e">
        <f t="shared" si="286"/>
        <v>#VALUE!</v>
      </c>
      <c r="S1706">
        <v>15.94</v>
      </c>
      <c r="T1706" s="150" t="e">
        <f t="shared" si="287"/>
        <v>#VALUE!</v>
      </c>
      <c r="U1706">
        <v>15.94</v>
      </c>
      <c r="V1706" s="150" t="e">
        <f t="shared" si="288"/>
        <v>#VALUE!</v>
      </c>
      <c r="W1706">
        <v>15.94</v>
      </c>
      <c r="X1706" s="153" t="e">
        <f t="shared" si="289"/>
        <v>#VALUE!</v>
      </c>
      <c r="Y1706">
        <v>15.94</v>
      </c>
      <c r="Z1706" s="150" t="e">
        <f t="shared" si="290"/>
        <v>#VALUE!</v>
      </c>
      <c r="AA1706">
        <v>15.94</v>
      </c>
      <c r="AB1706" s="150" t="e">
        <f t="shared" si="291"/>
        <v>#VALUE!</v>
      </c>
      <c r="AC1706">
        <v>15.94</v>
      </c>
      <c r="AD1706" s="150" t="e">
        <f t="shared" si="292"/>
        <v>#VALUE!</v>
      </c>
      <c r="AE1706">
        <v>15.94</v>
      </c>
    </row>
    <row r="1707" spans="12:31" ht="15" x14ac:dyDescent="0.2">
      <c r="L1707" s="150" t="e">
        <f t="shared" si="283"/>
        <v>#VALUE!</v>
      </c>
      <c r="M1707">
        <v>15.95</v>
      </c>
      <c r="N1707" s="150" t="e">
        <f t="shared" si="284"/>
        <v>#VALUE!</v>
      </c>
      <c r="O1707">
        <v>15.95</v>
      </c>
      <c r="P1707" s="150" t="e">
        <f t="shared" si="285"/>
        <v>#VALUE!</v>
      </c>
      <c r="Q1707">
        <v>15.95</v>
      </c>
      <c r="R1707" s="150" t="e">
        <f t="shared" si="286"/>
        <v>#VALUE!</v>
      </c>
      <c r="S1707">
        <v>15.95</v>
      </c>
      <c r="T1707" s="150" t="e">
        <f t="shared" si="287"/>
        <v>#VALUE!</v>
      </c>
      <c r="U1707">
        <v>15.95</v>
      </c>
      <c r="V1707" s="150" t="e">
        <f t="shared" si="288"/>
        <v>#VALUE!</v>
      </c>
      <c r="W1707">
        <v>15.95</v>
      </c>
      <c r="X1707" s="153" t="e">
        <f t="shared" si="289"/>
        <v>#VALUE!</v>
      </c>
      <c r="Y1707">
        <v>15.95</v>
      </c>
      <c r="Z1707" s="150" t="e">
        <f t="shared" si="290"/>
        <v>#VALUE!</v>
      </c>
      <c r="AA1707">
        <v>15.95</v>
      </c>
      <c r="AB1707" s="150" t="e">
        <f t="shared" si="291"/>
        <v>#VALUE!</v>
      </c>
      <c r="AC1707">
        <v>15.95</v>
      </c>
      <c r="AD1707" s="150" t="e">
        <f t="shared" si="292"/>
        <v>#VALUE!</v>
      </c>
      <c r="AE1707">
        <v>15.95</v>
      </c>
    </row>
    <row r="1708" spans="12:31" ht="15" x14ac:dyDescent="0.2">
      <c r="L1708" s="150" t="e">
        <f t="shared" si="283"/>
        <v>#VALUE!</v>
      </c>
      <c r="M1708">
        <v>15.96</v>
      </c>
      <c r="N1708" s="150" t="e">
        <f t="shared" si="284"/>
        <v>#VALUE!</v>
      </c>
      <c r="O1708">
        <v>15.96</v>
      </c>
      <c r="P1708" s="150" t="e">
        <f t="shared" si="285"/>
        <v>#VALUE!</v>
      </c>
      <c r="Q1708">
        <v>15.96</v>
      </c>
      <c r="R1708" s="150" t="e">
        <f t="shared" si="286"/>
        <v>#VALUE!</v>
      </c>
      <c r="S1708">
        <v>15.96</v>
      </c>
      <c r="T1708" s="150" t="e">
        <f t="shared" si="287"/>
        <v>#VALUE!</v>
      </c>
      <c r="U1708">
        <v>15.96</v>
      </c>
      <c r="V1708" s="150" t="e">
        <f t="shared" si="288"/>
        <v>#VALUE!</v>
      </c>
      <c r="W1708">
        <v>15.96</v>
      </c>
      <c r="X1708" s="153" t="e">
        <f t="shared" si="289"/>
        <v>#VALUE!</v>
      </c>
      <c r="Y1708">
        <v>15.96</v>
      </c>
      <c r="Z1708" s="150" t="e">
        <f t="shared" si="290"/>
        <v>#VALUE!</v>
      </c>
      <c r="AA1708">
        <v>15.96</v>
      </c>
      <c r="AB1708" s="150" t="e">
        <f t="shared" si="291"/>
        <v>#VALUE!</v>
      </c>
      <c r="AC1708">
        <v>15.96</v>
      </c>
      <c r="AD1708" s="150" t="e">
        <f t="shared" si="292"/>
        <v>#VALUE!</v>
      </c>
      <c r="AE1708">
        <v>15.96</v>
      </c>
    </row>
    <row r="1709" spans="12:31" ht="15" x14ac:dyDescent="0.2">
      <c r="L1709" s="150" t="e">
        <f t="shared" si="283"/>
        <v>#VALUE!</v>
      </c>
      <c r="M1709">
        <v>15.97</v>
      </c>
      <c r="N1709" s="150" t="e">
        <f t="shared" si="284"/>
        <v>#VALUE!</v>
      </c>
      <c r="O1709">
        <v>15.97</v>
      </c>
      <c r="P1709" s="150" t="e">
        <f t="shared" si="285"/>
        <v>#VALUE!</v>
      </c>
      <c r="Q1709">
        <v>15.97</v>
      </c>
      <c r="R1709" s="150" t="e">
        <f t="shared" si="286"/>
        <v>#VALUE!</v>
      </c>
      <c r="S1709">
        <v>15.97</v>
      </c>
      <c r="T1709" s="150" t="e">
        <f t="shared" si="287"/>
        <v>#VALUE!</v>
      </c>
      <c r="U1709">
        <v>15.97</v>
      </c>
      <c r="V1709" s="150" t="e">
        <f t="shared" si="288"/>
        <v>#VALUE!</v>
      </c>
      <c r="W1709">
        <v>15.97</v>
      </c>
      <c r="X1709" s="153" t="e">
        <f t="shared" si="289"/>
        <v>#VALUE!</v>
      </c>
      <c r="Y1709">
        <v>15.97</v>
      </c>
      <c r="Z1709" s="150" t="e">
        <f t="shared" si="290"/>
        <v>#VALUE!</v>
      </c>
      <c r="AA1709">
        <v>15.97</v>
      </c>
      <c r="AB1709" s="150" t="e">
        <f t="shared" si="291"/>
        <v>#VALUE!</v>
      </c>
      <c r="AC1709">
        <v>15.97</v>
      </c>
      <c r="AD1709" s="150" t="e">
        <f t="shared" si="292"/>
        <v>#VALUE!</v>
      </c>
      <c r="AE1709">
        <v>15.97</v>
      </c>
    </row>
    <row r="1710" spans="12:31" ht="15" x14ac:dyDescent="0.2">
      <c r="L1710" s="150" t="e">
        <f t="shared" si="283"/>
        <v>#VALUE!</v>
      </c>
      <c r="M1710">
        <v>15.98</v>
      </c>
      <c r="N1710" s="150" t="e">
        <f t="shared" si="284"/>
        <v>#VALUE!</v>
      </c>
      <c r="O1710">
        <v>15.98</v>
      </c>
      <c r="P1710" s="150" t="e">
        <f t="shared" si="285"/>
        <v>#VALUE!</v>
      </c>
      <c r="Q1710">
        <v>15.98</v>
      </c>
      <c r="R1710" s="150" t="e">
        <f t="shared" si="286"/>
        <v>#VALUE!</v>
      </c>
      <c r="S1710">
        <v>15.98</v>
      </c>
      <c r="T1710" s="150" t="e">
        <f t="shared" si="287"/>
        <v>#VALUE!</v>
      </c>
      <c r="U1710">
        <v>15.98</v>
      </c>
      <c r="V1710" s="150" t="e">
        <f t="shared" si="288"/>
        <v>#VALUE!</v>
      </c>
      <c r="W1710">
        <v>15.98</v>
      </c>
      <c r="X1710" s="153" t="e">
        <f t="shared" si="289"/>
        <v>#VALUE!</v>
      </c>
      <c r="Y1710">
        <v>15.98</v>
      </c>
      <c r="Z1710" s="150" t="e">
        <f t="shared" si="290"/>
        <v>#VALUE!</v>
      </c>
      <c r="AA1710">
        <v>15.98</v>
      </c>
      <c r="AB1710" s="150" t="e">
        <f t="shared" si="291"/>
        <v>#VALUE!</v>
      </c>
      <c r="AC1710">
        <v>15.98</v>
      </c>
      <c r="AD1710" s="150" t="e">
        <f t="shared" si="292"/>
        <v>#VALUE!</v>
      </c>
      <c r="AE1710">
        <v>15.98</v>
      </c>
    </row>
    <row r="1711" spans="12:31" ht="15" x14ac:dyDescent="0.2">
      <c r="L1711" s="150" t="e">
        <f t="shared" si="283"/>
        <v>#VALUE!</v>
      </c>
      <c r="M1711">
        <v>15.99</v>
      </c>
      <c r="N1711" s="150" t="e">
        <f t="shared" si="284"/>
        <v>#VALUE!</v>
      </c>
      <c r="O1711">
        <v>15.99</v>
      </c>
      <c r="P1711" s="150" t="e">
        <f t="shared" si="285"/>
        <v>#VALUE!</v>
      </c>
      <c r="Q1711">
        <v>15.99</v>
      </c>
      <c r="R1711" s="150" t="e">
        <f t="shared" si="286"/>
        <v>#VALUE!</v>
      </c>
      <c r="S1711">
        <v>15.99</v>
      </c>
      <c r="T1711" s="150" t="e">
        <f t="shared" si="287"/>
        <v>#VALUE!</v>
      </c>
      <c r="U1711">
        <v>15.99</v>
      </c>
      <c r="V1711" s="150" t="e">
        <f t="shared" si="288"/>
        <v>#VALUE!</v>
      </c>
      <c r="W1711">
        <v>15.99</v>
      </c>
      <c r="X1711" s="153" t="e">
        <f t="shared" si="289"/>
        <v>#VALUE!</v>
      </c>
      <c r="Y1711">
        <v>15.99</v>
      </c>
      <c r="Z1711" s="150" t="e">
        <f t="shared" si="290"/>
        <v>#VALUE!</v>
      </c>
      <c r="AA1711">
        <v>15.99</v>
      </c>
      <c r="AB1711" s="150" t="e">
        <f t="shared" si="291"/>
        <v>#VALUE!</v>
      </c>
      <c r="AC1711">
        <v>15.99</v>
      </c>
      <c r="AD1711" s="150" t="e">
        <f t="shared" si="292"/>
        <v>#VALUE!</v>
      </c>
      <c r="AE1711">
        <v>15.99</v>
      </c>
    </row>
    <row r="1712" spans="12:31" ht="15" x14ac:dyDescent="0.2">
      <c r="L1712" s="150" t="e">
        <f t="shared" si="283"/>
        <v>#VALUE!</v>
      </c>
      <c r="M1712">
        <v>16</v>
      </c>
      <c r="N1712" s="150" t="e">
        <f t="shared" si="284"/>
        <v>#VALUE!</v>
      </c>
      <c r="O1712">
        <v>16</v>
      </c>
      <c r="P1712" s="150" t="e">
        <f t="shared" si="285"/>
        <v>#VALUE!</v>
      </c>
      <c r="Q1712">
        <v>16</v>
      </c>
      <c r="R1712" s="150" t="e">
        <f t="shared" si="286"/>
        <v>#VALUE!</v>
      </c>
      <c r="S1712">
        <v>16</v>
      </c>
      <c r="T1712" s="150" t="e">
        <f t="shared" si="287"/>
        <v>#VALUE!</v>
      </c>
      <c r="U1712">
        <v>16</v>
      </c>
      <c r="V1712" s="150" t="e">
        <f t="shared" si="288"/>
        <v>#VALUE!</v>
      </c>
      <c r="W1712">
        <v>16</v>
      </c>
      <c r="X1712" s="153" t="e">
        <f t="shared" si="289"/>
        <v>#VALUE!</v>
      </c>
      <c r="Y1712">
        <v>16</v>
      </c>
      <c r="Z1712" s="150" t="e">
        <f t="shared" si="290"/>
        <v>#VALUE!</v>
      </c>
      <c r="AA1712">
        <v>16</v>
      </c>
      <c r="AB1712" s="150" t="e">
        <f t="shared" si="291"/>
        <v>#VALUE!</v>
      </c>
      <c r="AC1712">
        <v>16</v>
      </c>
      <c r="AD1712" s="150" t="e">
        <f t="shared" si="292"/>
        <v>#VALUE!</v>
      </c>
      <c r="AE1712">
        <v>16</v>
      </c>
    </row>
    <row r="1713" spans="12:31" ht="15" x14ac:dyDescent="0.2">
      <c r="L1713" s="150" t="e">
        <f t="shared" ref="L1713:L1776" si="293">((1.486/$D$33)*((((PI()*($D$46/12)^2)/4)-((($D$46/12)/2)^2*((2*ACOS(((($D$46/12)/2)-(($D$46/12)-(M1713/12)))/(($D$46/12)/2)))-SIN(2*ACOS(((($D$46/12)/2)-(($D$46/12)-(M1713/12)))/(($D$46/12)/2))))/2))/((PI()*($D$46/12))-((2*ACOS(((($D$46/12)/2)-(($D$46/12)-(M1713/12)))/(($D$46/12)/2)))*(($D$46/12)/2))))^(2/3)*$H$17^0.5)*(((PI()*($D$46/12)^2)/4)-((($D$46/12)/2)^2*((2*ACOS(((($D$46/12)/2)-(($D$46/12)-(M1713/12)))/(($D$46/12)/2)))-SIN(2*ACOS(((($D$46/12)/2)-(($D$46/12)-(M1713/12)))/(($D$46/12)/2))))/2))</f>
        <v>#VALUE!</v>
      </c>
      <c r="M1713">
        <v>16.010000000000002</v>
      </c>
      <c r="N1713" s="150" t="e">
        <f t="shared" ref="N1713:N1776" si="294">((1.486/$D$34)*((((PI()*($D$47/12)^2)/4)-((($D$47/12)/2)^2*((2*ACOS(((($D$47/12)/2)-(($D$47/12)-(O1713/12)))/(($D$47/12)/2)))-SIN(2*ACOS(((($D$47/12)/2)-(($D$47/12)-(O1713/12)))/(($D$47/12)/2))))/2))/((PI()*($D$47/12))-((2*ACOS(((($D$47/12)/2)-(($D$47/12)-(O1713/12)))/(($D$47/12)/2)))*(($D$47/12)/2))))^(2/3)*$H$18^0.5)*(((PI()*($D$47/12)^2)/4)-((($D$47/12)/2)^2*((2*ACOS(((($D$47/12)/2)-(($D$47/12)-(O1713/12)))/(($D$47/12)/2)))-SIN(2*ACOS(((($D$47/12)/2)-(($D$47/12)-(O1713/12)))/(($D$47/12)/2))))/2))</f>
        <v>#VALUE!</v>
      </c>
      <c r="O1713">
        <v>16.010000000000002</v>
      </c>
      <c r="P1713" s="150" t="e">
        <f t="shared" ref="P1713:P1776" si="295">((1.486/$D$35)*((((PI()*($D$48/12)^2)/4)-((($D$48/12)/2)^2*((2*ACOS(((($D$48/12)/2)-(($D$48/12)-(Q1713/12)))/(($D$48/12)/2)))-SIN(2*ACOS(((($D$48/12)/2)-(($D$48/12)-(Q1713/12)))/(($D$48/12)/2))))/2))/((PI()*($D$48/12))-((2*ACOS(((($D$48/12)/2)-(($D$48/12)-(Q1713/12)))/(($D$48/12)/2)))*(($D$48/12)/2))))^(2/3)*$H$19^0.5)*(((PI()*($D$48/12)^2)/4)-((($D$48/12)/2)^2*((2*ACOS(((($D$48/12)/2)-(($D$48/12)-(Q1713/12)))/(($D$48/12)/2)))-SIN(2*ACOS(((($D$48/12)/2)-(($D$48/12)-(Q1713/12)))/(($D$48/12)/2))))/2))</f>
        <v>#VALUE!</v>
      </c>
      <c r="Q1713">
        <v>16.010000000000002</v>
      </c>
      <c r="R1713" s="150" t="e">
        <f t="shared" ref="R1713:R1776" si="296">((1.486/$D$36)*((((PI()*($D$49/12)^2)/4)-((($D$49/12)/2)^2*((2*ACOS(((($D$49/12)/2)-(($D$49/12)-(S1713/12)))/(($D$49/12)/2)))-SIN(2*ACOS(((($D$49/12)/2)-(($D$49/12)-(S1713/12)))/(($D$49/12)/2))))/2))/((PI()*($D$49/12))-((2*ACOS(((($D$49/12)/2)-(($D$49/12)-(S1713/12)))/(($D$49/12)/2)))*(($D$49/12)/2))))^(2/3)*$H$20^0.5)*(((PI()*($D$49/12)^2)/4)-((($D$49/12)/2)^2*((2*ACOS(((($D$49/12)/2)-(($D$49/12)-(S1713/12)))/(($D$49/12)/2)))-SIN(2*ACOS(((($D$49/12)/2)-(($D$49/12)-(S1713/12)))/(($D$49/12)/2))))/2))</f>
        <v>#VALUE!</v>
      </c>
      <c r="S1713">
        <v>16.010000000000002</v>
      </c>
      <c r="T1713" s="150" t="e">
        <f t="shared" ref="T1713:T1776" si="297">((1.486/$D$37)*((((PI()*($D$50/12)^2)/4)-((($D$50/12)/2)^2*((2*ACOS(((($D$50/12)/2)-(($D$50/12)-(U1713/12)))/(($D$50/12)/2)))-SIN(2*ACOS(((($D$50/12)/2)-(($D$50/12)-(U1713/12)))/(($D$50/12)/2))))/2))/((PI()*($D$50/12))-((2*ACOS(((($D$50/12)/2)-(($D$50/12)-(U1713/12)))/(($D$50/12)/2)))*(($D$50/12)/2))))^(2/3)*$H$21^0.5)*(((PI()*($D$50/12)^2)/4)-((($D$50/12)/2)^2*((2*ACOS(((($D$50/12)/2)-(($D$50/12)-(U1713/12)))/(($D$50/12)/2)))-SIN(2*ACOS(((($D$50/12)/2)-(($D$50/12)-(U1713/12)))/(($D$50/12)/2))))/2))</f>
        <v>#VALUE!</v>
      </c>
      <c r="U1713">
        <v>16.010000000000002</v>
      </c>
      <c r="V1713" s="150" t="e">
        <f t="shared" ref="V1713:V1776" si="298">((1.486/$D$38)*((((PI()*($D$51/12)^2)/4)-((($D$51/12)/2)^2*((2*ACOS(((($D$51/12)/2)-(($D$51/12)-(W1713/12)))/(($D$51/12)/2)))-SIN(2*ACOS(((($D$51/12)/2)-(($D$51/12)-(W1713/12)))/(($D$51/12)/2))))/2))/((PI()*($D$51/12))-((2*ACOS(((($D$51/12)/2)-(($D$51/12)-(W1713/12)))/(($D$51/12)/2)))*(($D$51/12)/2))))^(2/3)*$H$22^0.5)*(((PI()*($D$51/12)^2)/4)-((($D$51/12)/2)^2*((2*ACOS(((($D$51/12)/2)-(($D$51/12)-(W1713/12)))/(($D$51/12)/2)))-SIN(2*ACOS(((($D$51/12)/2)-(($D$51/12)-(W1713/12)))/(($D$51/12)/2))))/2))</f>
        <v>#VALUE!</v>
      </c>
      <c r="W1713">
        <v>16.010000000000002</v>
      </c>
      <c r="X1713" s="153" t="e">
        <f t="shared" ref="X1713:X1776" si="299">((1.486/$D$39)*((((PI()*($D$52/12)^2)/4)-((($D$52/12)/2)^2*((2*ACOS(((($D$52/12)/2)-(($D$52/12)-(Y1713/12)))/(($D$52/12)/2)))-SIN(2*ACOS(((($D$52/12)/2)-(($D$52/12)-(Y1713/12)))/(($D$52/12)/2))))/2))/((PI()*($D$52/12))-((2*ACOS(((($D$52/12)/2)-(($D$52/12)-(Y1713/12)))/(($D$52/12)/2)))*(($D$52/12)/2))))^(2/3)*$H$23^0.5)*(((PI()*($D$52/12)^2)/4)-((($D$52/12)/2)^2*((2*ACOS(((($D$52/12)/2)-(($D$52/12)-(Y1713/12)))/(($D$52/12)/2)))-SIN(2*ACOS(((($D$52/12)/2)-(($D$52/12)-(Y1713/12)))/(($D$52/12)/2))))/2))</f>
        <v>#VALUE!</v>
      </c>
      <c r="Y1713">
        <v>16.010000000000002</v>
      </c>
      <c r="Z1713" s="150" t="e">
        <f t="shared" ref="Z1713:Z1776" si="300">((1.486/$D$40)*((((PI()*($D$53/12)^2)/4)-((($D$53/12)/2)^2*((2*ACOS(((($D$53/12)/2)-(($D$53/12)-(AA1713/12)))/(($D$53/12)/2)))-SIN(2*ACOS(((($D$53/12)/2)-(($D$53/12)-(AA1713/12)))/(($D$53/12)/2))))/2))/((PI()*($D$53/12))-((2*ACOS(((($D$53/12)/2)-(($D$53/12)-(AA1713/12)))/(($D$53/12)/2)))*(($D$53/12)/2))))^(2/3)*$H$24^0.5)*(((PI()*($D$53/12)^2)/4)-((($D$53/12)/2)^2*((2*ACOS(((($D$53/12)/2)-(($D$53/12)-(AA1713/12)))/(($D$53/12)/2)))-SIN(2*ACOS(((($D$53/12)/2)-(($D$53/12)-(AA1713/12)))/(($D$53/12)/2))))/2))</f>
        <v>#VALUE!</v>
      </c>
      <c r="AA1713">
        <v>16.010000000000002</v>
      </c>
      <c r="AB1713" s="150" t="e">
        <f t="shared" ref="AB1713:AB1776" si="301">((1.486/$D$41)*((((PI()*($D$54/12)^2)/4)-((($D$54/12)/2)^2*((2*ACOS(((($D$54/12)/2)-(($D$54/12)-(AC1713/12)))/(($D$54/12)/2)))-SIN(2*ACOS(((($D$54/12)/2)-(($D$54/12)-(AC1713/12)))/(($D$54/12)/2))))/2))/((PI()*($D$54/12))-((2*ACOS(((($D$54/12)/2)-(($D$54/12)-(AC1713/12)))/(($D$54/12)/2)))*(($D$54/12)/2))))^(2/3)*$H$25^0.5)*(((PI()*($D$54/12)^2)/4)-((($D$54/12)/2)^2*((2*ACOS(((($D$54/12)/2)-(($D$54/12)-(AC1713/12)))/(($D$54/12)/2)))-SIN(2*ACOS(((($D$54/12)/2)-(($D$54/12)-(AC1713/12)))/(($D$54/12)/2))))/2))</f>
        <v>#VALUE!</v>
      </c>
      <c r="AC1713">
        <v>16.010000000000002</v>
      </c>
      <c r="AD1713" s="150" t="e">
        <f t="shared" ref="AD1713:AD1776" si="302">((1.486/$D$42)*((((PI()*($D$55/12)^2)/4)-((($D$55/12)/2)^2*((2*ACOS(((($D$55/12)/2)-(($D$55/12)-(AE1713/12)))/(($D$55/12)/2)))-SIN(2*ACOS(((($D$55/12)/2)-(($D$55/12)-(AE1713/12)))/(($D$55/12)/2))))/2))/((PI()*($D$55/12))-((2*ACOS(((($D$55/12)/2)-(($D$55/12)-(AE1713/12)))/(($D$55/12)/2)))*(($D$55/12)/2))))^(2/3)*$H$26^0.5)*(((PI()*($D$55/12)^2)/4)-((($D$55/12)/2)^2*((2*ACOS(((($D$55/12)/2)-(($D$55/12)-(AE1713/12)))/(($D$55/12)/2)))-SIN(2*ACOS(((($D$55/12)/2)-(($D$55/12)-(AE1713/12)))/(($D$55/12)/2))))/2))</f>
        <v>#VALUE!</v>
      </c>
      <c r="AE1713">
        <v>16.010000000000002</v>
      </c>
    </row>
    <row r="1714" spans="12:31" ht="15" x14ac:dyDescent="0.2">
      <c r="L1714" s="150" t="e">
        <f t="shared" si="293"/>
        <v>#VALUE!</v>
      </c>
      <c r="M1714">
        <v>16.02</v>
      </c>
      <c r="N1714" s="150" t="e">
        <f t="shared" si="294"/>
        <v>#VALUE!</v>
      </c>
      <c r="O1714">
        <v>16.02</v>
      </c>
      <c r="P1714" s="150" t="e">
        <f t="shared" si="295"/>
        <v>#VALUE!</v>
      </c>
      <c r="Q1714">
        <v>16.02</v>
      </c>
      <c r="R1714" s="150" t="e">
        <f t="shared" si="296"/>
        <v>#VALUE!</v>
      </c>
      <c r="S1714">
        <v>16.02</v>
      </c>
      <c r="T1714" s="150" t="e">
        <f t="shared" si="297"/>
        <v>#VALUE!</v>
      </c>
      <c r="U1714">
        <v>16.02</v>
      </c>
      <c r="V1714" s="150" t="e">
        <f t="shared" si="298"/>
        <v>#VALUE!</v>
      </c>
      <c r="W1714">
        <v>16.02</v>
      </c>
      <c r="X1714" s="153" t="e">
        <f t="shared" si="299"/>
        <v>#VALUE!</v>
      </c>
      <c r="Y1714">
        <v>16.02</v>
      </c>
      <c r="Z1714" s="150" t="e">
        <f t="shared" si="300"/>
        <v>#VALUE!</v>
      </c>
      <c r="AA1714">
        <v>16.02</v>
      </c>
      <c r="AB1714" s="150" t="e">
        <f t="shared" si="301"/>
        <v>#VALUE!</v>
      </c>
      <c r="AC1714">
        <v>16.02</v>
      </c>
      <c r="AD1714" s="150" t="e">
        <f t="shared" si="302"/>
        <v>#VALUE!</v>
      </c>
      <c r="AE1714">
        <v>16.02</v>
      </c>
    </row>
    <row r="1715" spans="12:31" ht="15" x14ac:dyDescent="0.2">
      <c r="L1715" s="150" t="e">
        <f t="shared" si="293"/>
        <v>#VALUE!</v>
      </c>
      <c r="M1715">
        <v>16.03</v>
      </c>
      <c r="N1715" s="150" t="e">
        <f t="shared" si="294"/>
        <v>#VALUE!</v>
      </c>
      <c r="O1715">
        <v>16.03</v>
      </c>
      <c r="P1715" s="150" t="e">
        <f t="shared" si="295"/>
        <v>#VALUE!</v>
      </c>
      <c r="Q1715">
        <v>16.03</v>
      </c>
      <c r="R1715" s="150" t="e">
        <f t="shared" si="296"/>
        <v>#VALUE!</v>
      </c>
      <c r="S1715">
        <v>16.03</v>
      </c>
      <c r="T1715" s="150" t="e">
        <f t="shared" si="297"/>
        <v>#VALUE!</v>
      </c>
      <c r="U1715">
        <v>16.03</v>
      </c>
      <c r="V1715" s="150" t="e">
        <f t="shared" si="298"/>
        <v>#VALUE!</v>
      </c>
      <c r="W1715">
        <v>16.03</v>
      </c>
      <c r="X1715" s="153" t="e">
        <f t="shared" si="299"/>
        <v>#VALUE!</v>
      </c>
      <c r="Y1715">
        <v>16.03</v>
      </c>
      <c r="Z1715" s="150" t="e">
        <f t="shared" si="300"/>
        <v>#VALUE!</v>
      </c>
      <c r="AA1715">
        <v>16.03</v>
      </c>
      <c r="AB1715" s="150" t="e">
        <f t="shared" si="301"/>
        <v>#VALUE!</v>
      </c>
      <c r="AC1715">
        <v>16.03</v>
      </c>
      <c r="AD1715" s="150" t="e">
        <f t="shared" si="302"/>
        <v>#VALUE!</v>
      </c>
      <c r="AE1715">
        <v>16.03</v>
      </c>
    </row>
    <row r="1716" spans="12:31" ht="15" x14ac:dyDescent="0.2">
      <c r="L1716" s="150" t="e">
        <f t="shared" si="293"/>
        <v>#VALUE!</v>
      </c>
      <c r="M1716">
        <v>16.04</v>
      </c>
      <c r="N1716" s="150" t="e">
        <f t="shared" si="294"/>
        <v>#VALUE!</v>
      </c>
      <c r="O1716">
        <v>16.04</v>
      </c>
      <c r="P1716" s="150" t="e">
        <f t="shared" si="295"/>
        <v>#VALUE!</v>
      </c>
      <c r="Q1716">
        <v>16.04</v>
      </c>
      <c r="R1716" s="150" t="e">
        <f t="shared" si="296"/>
        <v>#VALUE!</v>
      </c>
      <c r="S1716">
        <v>16.04</v>
      </c>
      <c r="T1716" s="150" t="e">
        <f t="shared" si="297"/>
        <v>#VALUE!</v>
      </c>
      <c r="U1716">
        <v>16.04</v>
      </c>
      <c r="V1716" s="150" t="e">
        <f t="shared" si="298"/>
        <v>#VALUE!</v>
      </c>
      <c r="W1716">
        <v>16.04</v>
      </c>
      <c r="X1716" s="153" t="e">
        <f t="shared" si="299"/>
        <v>#VALUE!</v>
      </c>
      <c r="Y1716">
        <v>16.04</v>
      </c>
      <c r="Z1716" s="150" t="e">
        <f t="shared" si="300"/>
        <v>#VALUE!</v>
      </c>
      <c r="AA1716">
        <v>16.04</v>
      </c>
      <c r="AB1716" s="150" t="e">
        <f t="shared" si="301"/>
        <v>#VALUE!</v>
      </c>
      <c r="AC1716">
        <v>16.04</v>
      </c>
      <c r="AD1716" s="150" t="e">
        <f t="shared" si="302"/>
        <v>#VALUE!</v>
      </c>
      <c r="AE1716">
        <v>16.04</v>
      </c>
    </row>
    <row r="1717" spans="12:31" ht="15" x14ac:dyDescent="0.2">
      <c r="L1717" s="150" t="e">
        <f t="shared" si="293"/>
        <v>#VALUE!</v>
      </c>
      <c r="M1717">
        <v>16.05</v>
      </c>
      <c r="N1717" s="150" t="e">
        <f t="shared" si="294"/>
        <v>#VALUE!</v>
      </c>
      <c r="O1717">
        <v>16.05</v>
      </c>
      <c r="P1717" s="150" t="e">
        <f t="shared" si="295"/>
        <v>#VALUE!</v>
      </c>
      <c r="Q1717">
        <v>16.05</v>
      </c>
      <c r="R1717" s="150" t="e">
        <f t="shared" si="296"/>
        <v>#VALUE!</v>
      </c>
      <c r="S1717">
        <v>16.05</v>
      </c>
      <c r="T1717" s="150" t="e">
        <f t="shared" si="297"/>
        <v>#VALUE!</v>
      </c>
      <c r="U1717">
        <v>16.05</v>
      </c>
      <c r="V1717" s="150" t="e">
        <f t="shared" si="298"/>
        <v>#VALUE!</v>
      </c>
      <c r="W1717">
        <v>16.05</v>
      </c>
      <c r="X1717" s="153" t="e">
        <f t="shared" si="299"/>
        <v>#VALUE!</v>
      </c>
      <c r="Y1717">
        <v>16.05</v>
      </c>
      <c r="Z1717" s="150" t="e">
        <f t="shared" si="300"/>
        <v>#VALUE!</v>
      </c>
      <c r="AA1717">
        <v>16.05</v>
      </c>
      <c r="AB1717" s="150" t="e">
        <f t="shared" si="301"/>
        <v>#VALUE!</v>
      </c>
      <c r="AC1717">
        <v>16.05</v>
      </c>
      <c r="AD1717" s="150" t="e">
        <f t="shared" si="302"/>
        <v>#VALUE!</v>
      </c>
      <c r="AE1717">
        <v>16.05</v>
      </c>
    </row>
    <row r="1718" spans="12:31" ht="15" x14ac:dyDescent="0.2">
      <c r="L1718" s="150" t="e">
        <f t="shared" si="293"/>
        <v>#VALUE!</v>
      </c>
      <c r="M1718">
        <v>16.059999999999999</v>
      </c>
      <c r="N1718" s="150" t="e">
        <f t="shared" si="294"/>
        <v>#VALUE!</v>
      </c>
      <c r="O1718">
        <v>16.059999999999999</v>
      </c>
      <c r="P1718" s="150" t="e">
        <f t="shared" si="295"/>
        <v>#VALUE!</v>
      </c>
      <c r="Q1718">
        <v>16.059999999999999</v>
      </c>
      <c r="R1718" s="150" t="e">
        <f t="shared" si="296"/>
        <v>#VALUE!</v>
      </c>
      <c r="S1718">
        <v>16.059999999999999</v>
      </c>
      <c r="T1718" s="150" t="e">
        <f t="shared" si="297"/>
        <v>#VALUE!</v>
      </c>
      <c r="U1718">
        <v>16.059999999999999</v>
      </c>
      <c r="V1718" s="150" t="e">
        <f t="shared" si="298"/>
        <v>#VALUE!</v>
      </c>
      <c r="W1718">
        <v>16.059999999999999</v>
      </c>
      <c r="X1718" s="153" t="e">
        <f t="shared" si="299"/>
        <v>#VALUE!</v>
      </c>
      <c r="Y1718">
        <v>16.059999999999999</v>
      </c>
      <c r="Z1718" s="150" t="e">
        <f t="shared" si="300"/>
        <v>#VALUE!</v>
      </c>
      <c r="AA1718">
        <v>16.059999999999999</v>
      </c>
      <c r="AB1718" s="150" t="e">
        <f t="shared" si="301"/>
        <v>#VALUE!</v>
      </c>
      <c r="AC1718">
        <v>16.059999999999999</v>
      </c>
      <c r="AD1718" s="150" t="e">
        <f t="shared" si="302"/>
        <v>#VALUE!</v>
      </c>
      <c r="AE1718">
        <v>16.059999999999999</v>
      </c>
    </row>
    <row r="1719" spans="12:31" ht="15" x14ac:dyDescent="0.2">
      <c r="L1719" s="150" t="e">
        <f t="shared" si="293"/>
        <v>#VALUE!</v>
      </c>
      <c r="M1719">
        <v>16.07</v>
      </c>
      <c r="N1719" s="150" t="e">
        <f t="shared" si="294"/>
        <v>#VALUE!</v>
      </c>
      <c r="O1719">
        <v>16.07</v>
      </c>
      <c r="P1719" s="150" t="e">
        <f t="shared" si="295"/>
        <v>#VALUE!</v>
      </c>
      <c r="Q1719">
        <v>16.07</v>
      </c>
      <c r="R1719" s="150" t="e">
        <f t="shared" si="296"/>
        <v>#VALUE!</v>
      </c>
      <c r="S1719">
        <v>16.07</v>
      </c>
      <c r="T1719" s="150" t="e">
        <f t="shared" si="297"/>
        <v>#VALUE!</v>
      </c>
      <c r="U1719">
        <v>16.07</v>
      </c>
      <c r="V1719" s="150" t="e">
        <f t="shared" si="298"/>
        <v>#VALUE!</v>
      </c>
      <c r="W1719">
        <v>16.07</v>
      </c>
      <c r="X1719" s="153" t="e">
        <f t="shared" si="299"/>
        <v>#VALUE!</v>
      </c>
      <c r="Y1719">
        <v>16.07</v>
      </c>
      <c r="Z1719" s="150" t="e">
        <f t="shared" si="300"/>
        <v>#VALUE!</v>
      </c>
      <c r="AA1719">
        <v>16.07</v>
      </c>
      <c r="AB1719" s="150" t="e">
        <f t="shared" si="301"/>
        <v>#VALUE!</v>
      </c>
      <c r="AC1719">
        <v>16.07</v>
      </c>
      <c r="AD1719" s="150" t="e">
        <f t="shared" si="302"/>
        <v>#VALUE!</v>
      </c>
      <c r="AE1719">
        <v>16.07</v>
      </c>
    </row>
    <row r="1720" spans="12:31" ht="15" x14ac:dyDescent="0.2">
      <c r="L1720" s="150" t="e">
        <f t="shared" si="293"/>
        <v>#VALUE!</v>
      </c>
      <c r="M1720">
        <v>16.079999999999998</v>
      </c>
      <c r="N1720" s="150" t="e">
        <f t="shared" si="294"/>
        <v>#VALUE!</v>
      </c>
      <c r="O1720">
        <v>16.079999999999998</v>
      </c>
      <c r="P1720" s="150" t="e">
        <f t="shared" si="295"/>
        <v>#VALUE!</v>
      </c>
      <c r="Q1720">
        <v>16.079999999999998</v>
      </c>
      <c r="R1720" s="150" t="e">
        <f t="shared" si="296"/>
        <v>#VALUE!</v>
      </c>
      <c r="S1720">
        <v>16.079999999999998</v>
      </c>
      <c r="T1720" s="150" t="e">
        <f t="shared" si="297"/>
        <v>#VALUE!</v>
      </c>
      <c r="U1720">
        <v>16.079999999999998</v>
      </c>
      <c r="V1720" s="150" t="e">
        <f t="shared" si="298"/>
        <v>#VALUE!</v>
      </c>
      <c r="W1720">
        <v>16.079999999999998</v>
      </c>
      <c r="X1720" s="153" t="e">
        <f t="shared" si="299"/>
        <v>#VALUE!</v>
      </c>
      <c r="Y1720">
        <v>16.079999999999998</v>
      </c>
      <c r="Z1720" s="150" t="e">
        <f t="shared" si="300"/>
        <v>#VALUE!</v>
      </c>
      <c r="AA1720">
        <v>16.079999999999998</v>
      </c>
      <c r="AB1720" s="150" t="e">
        <f t="shared" si="301"/>
        <v>#VALUE!</v>
      </c>
      <c r="AC1720">
        <v>16.079999999999998</v>
      </c>
      <c r="AD1720" s="150" t="e">
        <f t="shared" si="302"/>
        <v>#VALUE!</v>
      </c>
      <c r="AE1720">
        <v>16.079999999999998</v>
      </c>
    </row>
    <row r="1721" spans="12:31" ht="15" x14ac:dyDescent="0.2">
      <c r="L1721" s="150" t="e">
        <f t="shared" si="293"/>
        <v>#VALUE!</v>
      </c>
      <c r="M1721">
        <v>16.09</v>
      </c>
      <c r="N1721" s="150" t="e">
        <f t="shared" si="294"/>
        <v>#VALUE!</v>
      </c>
      <c r="O1721">
        <v>16.09</v>
      </c>
      <c r="P1721" s="150" t="e">
        <f t="shared" si="295"/>
        <v>#VALUE!</v>
      </c>
      <c r="Q1721">
        <v>16.09</v>
      </c>
      <c r="R1721" s="150" t="e">
        <f t="shared" si="296"/>
        <v>#VALUE!</v>
      </c>
      <c r="S1721">
        <v>16.09</v>
      </c>
      <c r="T1721" s="150" t="e">
        <f t="shared" si="297"/>
        <v>#VALUE!</v>
      </c>
      <c r="U1721">
        <v>16.09</v>
      </c>
      <c r="V1721" s="150" t="e">
        <f t="shared" si="298"/>
        <v>#VALUE!</v>
      </c>
      <c r="W1721">
        <v>16.09</v>
      </c>
      <c r="X1721" s="153" t="e">
        <f t="shared" si="299"/>
        <v>#VALUE!</v>
      </c>
      <c r="Y1721">
        <v>16.09</v>
      </c>
      <c r="Z1721" s="150" t="e">
        <f t="shared" si="300"/>
        <v>#VALUE!</v>
      </c>
      <c r="AA1721">
        <v>16.09</v>
      </c>
      <c r="AB1721" s="150" t="e">
        <f t="shared" si="301"/>
        <v>#VALUE!</v>
      </c>
      <c r="AC1721">
        <v>16.09</v>
      </c>
      <c r="AD1721" s="150" t="e">
        <f t="shared" si="302"/>
        <v>#VALUE!</v>
      </c>
      <c r="AE1721">
        <v>16.09</v>
      </c>
    </row>
    <row r="1722" spans="12:31" ht="15" x14ac:dyDescent="0.2">
      <c r="L1722" s="150" t="e">
        <f t="shared" si="293"/>
        <v>#VALUE!</v>
      </c>
      <c r="M1722">
        <v>16.100000000000001</v>
      </c>
      <c r="N1722" s="150" t="e">
        <f t="shared" si="294"/>
        <v>#VALUE!</v>
      </c>
      <c r="O1722">
        <v>16.100000000000001</v>
      </c>
      <c r="P1722" s="150" t="e">
        <f t="shared" si="295"/>
        <v>#VALUE!</v>
      </c>
      <c r="Q1722">
        <v>16.100000000000001</v>
      </c>
      <c r="R1722" s="150" t="e">
        <f t="shared" si="296"/>
        <v>#VALUE!</v>
      </c>
      <c r="S1722">
        <v>16.100000000000001</v>
      </c>
      <c r="T1722" s="150" t="e">
        <f t="shared" si="297"/>
        <v>#VALUE!</v>
      </c>
      <c r="U1722">
        <v>16.100000000000001</v>
      </c>
      <c r="V1722" s="150" t="e">
        <f t="shared" si="298"/>
        <v>#VALUE!</v>
      </c>
      <c r="W1722">
        <v>16.100000000000001</v>
      </c>
      <c r="X1722" s="153" t="e">
        <f t="shared" si="299"/>
        <v>#VALUE!</v>
      </c>
      <c r="Y1722">
        <v>16.100000000000001</v>
      </c>
      <c r="Z1722" s="150" t="e">
        <f t="shared" si="300"/>
        <v>#VALUE!</v>
      </c>
      <c r="AA1722">
        <v>16.100000000000001</v>
      </c>
      <c r="AB1722" s="150" t="e">
        <f t="shared" si="301"/>
        <v>#VALUE!</v>
      </c>
      <c r="AC1722">
        <v>16.100000000000001</v>
      </c>
      <c r="AD1722" s="150" t="e">
        <f t="shared" si="302"/>
        <v>#VALUE!</v>
      </c>
      <c r="AE1722">
        <v>16.100000000000001</v>
      </c>
    </row>
    <row r="1723" spans="12:31" ht="15" x14ac:dyDescent="0.2">
      <c r="L1723" s="150" t="e">
        <f t="shared" si="293"/>
        <v>#VALUE!</v>
      </c>
      <c r="M1723">
        <v>16.11</v>
      </c>
      <c r="N1723" s="150" t="e">
        <f t="shared" si="294"/>
        <v>#VALUE!</v>
      </c>
      <c r="O1723">
        <v>16.11</v>
      </c>
      <c r="P1723" s="150" t="e">
        <f t="shared" si="295"/>
        <v>#VALUE!</v>
      </c>
      <c r="Q1723">
        <v>16.11</v>
      </c>
      <c r="R1723" s="150" t="e">
        <f t="shared" si="296"/>
        <v>#VALUE!</v>
      </c>
      <c r="S1723">
        <v>16.11</v>
      </c>
      <c r="T1723" s="150" t="e">
        <f t="shared" si="297"/>
        <v>#VALUE!</v>
      </c>
      <c r="U1723">
        <v>16.11</v>
      </c>
      <c r="V1723" s="150" t="e">
        <f t="shared" si="298"/>
        <v>#VALUE!</v>
      </c>
      <c r="W1723">
        <v>16.11</v>
      </c>
      <c r="X1723" s="153" t="e">
        <f t="shared" si="299"/>
        <v>#VALUE!</v>
      </c>
      <c r="Y1723">
        <v>16.11</v>
      </c>
      <c r="Z1723" s="150" t="e">
        <f t="shared" si="300"/>
        <v>#VALUE!</v>
      </c>
      <c r="AA1723">
        <v>16.11</v>
      </c>
      <c r="AB1723" s="150" t="e">
        <f t="shared" si="301"/>
        <v>#VALUE!</v>
      </c>
      <c r="AC1723">
        <v>16.11</v>
      </c>
      <c r="AD1723" s="150" t="e">
        <f t="shared" si="302"/>
        <v>#VALUE!</v>
      </c>
      <c r="AE1723">
        <v>16.11</v>
      </c>
    </row>
    <row r="1724" spans="12:31" ht="15" x14ac:dyDescent="0.2">
      <c r="L1724" s="150" t="e">
        <f t="shared" si="293"/>
        <v>#VALUE!</v>
      </c>
      <c r="M1724">
        <v>16.12</v>
      </c>
      <c r="N1724" s="150" t="e">
        <f t="shared" si="294"/>
        <v>#VALUE!</v>
      </c>
      <c r="O1724">
        <v>16.12</v>
      </c>
      <c r="P1724" s="150" t="e">
        <f t="shared" si="295"/>
        <v>#VALUE!</v>
      </c>
      <c r="Q1724">
        <v>16.12</v>
      </c>
      <c r="R1724" s="150" t="e">
        <f t="shared" si="296"/>
        <v>#VALUE!</v>
      </c>
      <c r="S1724">
        <v>16.12</v>
      </c>
      <c r="T1724" s="150" t="e">
        <f t="shared" si="297"/>
        <v>#VALUE!</v>
      </c>
      <c r="U1724">
        <v>16.12</v>
      </c>
      <c r="V1724" s="150" t="e">
        <f t="shared" si="298"/>
        <v>#VALUE!</v>
      </c>
      <c r="W1724">
        <v>16.12</v>
      </c>
      <c r="X1724" s="153" t="e">
        <f t="shared" si="299"/>
        <v>#VALUE!</v>
      </c>
      <c r="Y1724">
        <v>16.12</v>
      </c>
      <c r="Z1724" s="150" t="e">
        <f t="shared" si="300"/>
        <v>#VALUE!</v>
      </c>
      <c r="AA1724">
        <v>16.12</v>
      </c>
      <c r="AB1724" s="150" t="e">
        <f t="shared" si="301"/>
        <v>#VALUE!</v>
      </c>
      <c r="AC1724">
        <v>16.12</v>
      </c>
      <c r="AD1724" s="150" t="e">
        <f t="shared" si="302"/>
        <v>#VALUE!</v>
      </c>
      <c r="AE1724">
        <v>16.12</v>
      </c>
    </row>
    <row r="1725" spans="12:31" ht="15" x14ac:dyDescent="0.2">
      <c r="L1725" s="150" t="e">
        <f t="shared" si="293"/>
        <v>#VALUE!</v>
      </c>
      <c r="M1725">
        <v>16.13</v>
      </c>
      <c r="N1725" s="150" t="e">
        <f t="shared" si="294"/>
        <v>#VALUE!</v>
      </c>
      <c r="O1725">
        <v>16.13</v>
      </c>
      <c r="P1725" s="150" t="e">
        <f t="shared" si="295"/>
        <v>#VALUE!</v>
      </c>
      <c r="Q1725">
        <v>16.13</v>
      </c>
      <c r="R1725" s="150" t="e">
        <f t="shared" si="296"/>
        <v>#VALUE!</v>
      </c>
      <c r="S1725">
        <v>16.13</v>
      </c>
      <c r="T1725" s="150" t="e">
        <f t="shared" si="297"/>
        <v>#VALUE!</v>
      </c>
      <c r="U1725">
        <v>16.13</v>
      </c>
      <c r="V1725" s="150" t="e">
        <f t="shared" si="298"/>
        <v>#VALUE!</v>
      </c>
      <c r="W1725">
        <v>16.13</v>
      </c>
      <c r="X1725" s="153" t="e">
        <f t="shared" si="299"/>
        <v>#VALUE!</v>
      </c>
      <c r="Y1725">
        <v>16.13</v>
      </c>
      <c r="Z1725" s="150" t="e">
        <f t="shared" si="300"/>
        <v>#VALUE!</v>
      </c>
      <c r="AA1725">
        <v>16.13</v>
      </c>
      <c r="AB1725" s="150" t="e">
        <f t="shared" si="301"/>
        <v>#VALUE!</v>
      </c>
      <c r="AC1725">
        <v>16.13</v>
      </c>
      <c r="AD1725" s="150" t="e">
        <f t="shared" si="302"/>
        <v>#VALUE!</v>
      </c>
      <c r="AE1725">
        <v>16.13</v>
      </c>
    </row>
    <row r="1726" spans="12:31" ht="15" x14ac:dyDescent="0.2">
      <c r="L1726" s="150" t="e">
        <f t="shared" si="293"/>
        <v>#VALUE!</v>
      </c>
      <c r="M1726">
        <v>16.14</v>
      </c>
      <c r="N1726" s="150" t="e">
        <f t="shared" si="294"/>
        <v>#VALUE!</v>
      </c>
      <c r="O1726">
        <v>16.14</v>
      </c>
      <c r="P1726" s="150" t="e">
        <f t="shared" si="295"/>
        <v>#VALUE!</v>
      </c>
      <c r="Q1726">
        <v>16.14</v>
      </c>
      <c r="R1726" s="150" t="e">
        <f t="shared" si="296"/>
        <v>#VALUE!</v>
      </c>
      <c r="S1726">
        <v>16.14</v>
      </c>
      <c r="T1726" s="150" t="e">
        <f t="shared" si="297"/>
        <v>#VALUE!</v>
      </c>
      <c r="U1726">
        <v>16.14</v>
      </c>
      <c r="V1726" s="150" t="e">
        <f t="shared" si="298"/>
        <v>#VALUE!</v>
      </c>
      <c r="W1726">
        <v>16.14</v>
      </c>
      <c r="X1726" s="153" t="e">
        <f t="shared" si="299"/>
        <v>#VALUE!</v>
      </c>
      <c r="Y1726">
        <v>16.14</v>
      </c>
      <c r="Z1726" s="150" t="e">
        <f t="shared" si="300"/>
        <v>#VALUE!</v>
      </c>
      <c r="AA1726">
        <v>16.14</v>
      </c>
      <c r="AB1726" s="150" t="e">
        <f t="shared" si="301"/>
        <v>#VALUE!</v>
      </c>
      <c r="AC1726">
        <v>16.14</v>
      </c>
      <c r="AD1726" s="150" t="e">
        <f t="shared" si="302"/>
        <v>#VALUE!</v>
      </c>
      <c r="AE1726">
        <v>16.14</v>
      </c>
    </row>
    <row r="1727" spans="12:31" ht="15" x14ac:dyDescent="0.2">
      <c r="L1727" s="150" t="e">
        <f t="shared" si="293"/>
        <v>#VALUE!</v>
      </c>
      <c r="M1727">
        <v>16.149999999999999</v>
      </c>
      <c r="N1727" s="150" t="e">
        <f t="shared" si="294"/>
        <v>#VALUE!</v>
      </c>
      <c r="O1727">
        <v>16.149999999999999</v>
      </c>
      <c r="P1727" s="150" t="e">
        <f t="shared" si="295"/>
        <v>#VALUE!</v>
      </c>
      <c r="Q1727">
        <v>16.149999999999999</v>
      </c>
      <c r="R1727" s="150" t="e">
        <f t="shared" si="296"/>
        <v>#VALUE!</v>
      </c>
      <c r="S1727">
        <v>16.149999999999999</v>
      </c>
      <c r="T1727" s="150" t="e">
        <f t="shared" si="297"/>
        <v>#VALUE!</v>
      </c>
      <c r="U1727">
        <v>16.149999999999999</v>
      </c>
      <c r="V1727" s="150" t="e">
        <f t="shared" si="298"/>
        <v>#VALUE!</v>
      </c>
      <c r="W1727">
        <v>16.149999999999999</v>
      </c>
      <c r="X1727" s="153" t="e">
        <f t="shared" si="299"/>
        <v>#VALUE!</v>
      </c>
      <c r="Y1727">
        <v>16.149999999999999</v>
      </c>
      <c r="Z1727" s="150" t="e">
        <f t="shared" si="300"/>
        <v>#VALUE!</v>
      </c>
      <c r="AA1727">
        <v>16.149999999999999</v>
      </c>
      <c r="AB1727" s="150" t="e">
        <f t="shared" si="301"/>
        <v>#VALUE!</v>
      </c>
      <c r="AC1727">
        <v>16.149999999999999</v>
      </c>
      <c r="AD1727" s="150" t="e">
        <f t="shared" si="302"/>
        <v>#VALUE!</v>
      </c>
      <c r="AE1727">
        <v>16.149999999999999</v>
      </c>
    </row>
    <row r="1728" spans="12:31" ht="15" x14ac:dyDescent="0.2">
      <c r="L1728" s="150" t="e">
        <f t="shared" si="293"/>
        <v>#VALUE!</v>
      </c>
      <c r="M1728">
        <v>16.16</v>
      </c>
      <c r="N1728" s="150" t="e">
        <f t="shared" si="294"/>
        <v>#VALUE!</v>
      </c>
      <c r="O1728">
        <v>16.16</v>
      </c>
      <c r="P1728" s="150" t="e">
        <f t="shared" si="295"/>
        <v>#VALUE!</v>
      </c>
      <c r="Q1728">
        <v>16.16</v>
      </c>
      <c r="R1728" s="150" t="e">
        <f t="shared" si="296"/>
        <v>#VALUE!</v>
      </c>
      <c r="S1728">
        <v>16.16</v>
      </c>
      <c r="T1728" s="150" t="e">
        <f t="shared" si="297"/>
        <v>#VALUE!</v>
      </c>
      <c r="U1728">
        <v>16.16</v>
      </c>
      <c r="V1728" s="150" t="e">
        <f t="shared" si="298"/>
        <v>#VALUE!</v>
      </c>
      <c r="W1728">
        <v>16.16</v>
      </c>
      <c r="X1728" s="153" t="e">
        <f t="shared" si="299"/>
        <v>#VALUE!</v>
      </c>
      <c r="Y1728">
        <v>16.16</v>
      </c>
      <c r="Z1728" s="150" t="e">
        <f t="shared" si="300"/>
        <v>#VALUE!</v>
      </c>
      <c r="AA1728">
        <v>16.16</v>
      </c>
      <c r="AB1728" s="150" t="e">
        <f t="shared" si="301"/>
        <v>#VALUE!</v>
      </c>
      <c r="AC1728">
        <v>16.16</v>
      </c>
      <c r="AD1728" s="150" t="e">
        <f t="shared" si="302"/>
        <v>#VALUE!</v>
      </c>
      <c r="AE1728">
        <v>16.16</v>
      </c>
    </row>
    <row r="1729" spans="12:31" ht="15" x14ac:dyDescent="0.2">
      <c r="L1729" s="150" t="e">
        <f t="shared" si="293"/>
        <v>#VALUE!</v>
      </c>
      <c r="M1729">
        <v>16.170000000000002</v>
      </c>
      <c r="N1729" s="150" t="e">
        <f t="shared" si="294"/>
        <v>#VALUE!</v>
      </c>
      <c r="O1729">
        <v>16.170000000000002</v>
      </c>
      <c r="P1729" s="150" t="e">
        <f t="shared" si="295"/>
        <v>#VALUE!</v>
      </c>
      <c r="Q1729">
        <v>16.170000000000002</v>
      </c>
      <c r="R1729" s="150" t="e">
        <f t="shared" si="296"/>
        <v>#VALUE!</v>
      </c>
      <c r="S1729">
        <v>16.170000000000002</v>
      </c>
      <c r="T1729" s="150" t="e">
        <f t="shared" si="297"/>
        <v>#VALUE!</v>
      </c>
      <c r="U1729">
        <v>16.170000000000002</v>
      </c>
      <c r="V1729" s="150" t="e">
        <f t="shared" si="298"/>
        <v>#VALUE!</v>
      </c>
      <c r="W1729">
        <v>16.170000000000002</v>
      </c>
      <c r="X1729" s="153" t="e">
        <f t="shared" si="299"/>
        <v>#VALUE!</v>
      </c>
      <c r="Y1729">
        <v>16.170000000000002</v>
      </c>
      <c r="Z1729" s="150" t="e">
        <f t="shared" si="300"/>
        <v>#VALUE!</v>
      </c>
      <c r="AA1729">
        <v>16.170000000000002</v>
      </c>
      <c r="AB1729" s="150" t="e">
        <f t="shared" si="301"/>
        <v>#VALUE!</v>
      </c>
      <c r="AC1729">
        <v>16.170000000000002</v>
      </c>
      <c r="AD1729" s="150" t="e">
        <f t="shared" si="302"/>
        <v>#VALUE!</v>
      </c>
      <c r="AE1729">
        <v>16.170000000000002</v>
      </c>
    </row>
    <row r="1730" spans="12:31" ht="15" x14ac:dyDescent="0.2">
      <c r="L1730" s="150" t="e">
        <f t="shared" si="293"/>
        <v>#VALUE!</v>
      </c>
      <c r="M1730">
        <v>16.18</v>
      </c>
      <c r="N1730" s="150" t="e">
        <f t="shared" si="294"/>
        <v>#VALUE!</v>
      </c>
      <c r="O1730">
        <v>16.18</v>
      </c>
      <c r="P1730" s="150" t="e">
        <f t="shared" si="295"/>
        <v>#VALUE!</v>
      </c>
      <c r="Q1730">
        <v>16.18</v>
      </c>
      <c r="R1730" s="150" t="e">
        <f t="shared" si="296"/>
        <v>#VALUE!</v>
      </c>
      <c r="S1730">
        <v>16.18</v>
      </c>
      <c r="T1730" s="150" t="e">
        <f t="shared" si="297"/>
        <v>#VALUE!</v>
      </c>
      <c r="U1730">
        <v>16.18</v>
      </c>
      <c r="V1730" s="150" t="e">
        <f t="shared" si="298"/>
        <v>#VALUE!</v>
      </c>
      <c r="W1730">
        <v>16.18</v>
      </c>
      <c r="X1730" s="153" t="e">
        <f t="shared" si="299"/>
        <v>#VALUE!</v>
      </c>
      <c r="Y1730">
        <v>16.18</v>
      </c>
      <c r="Z1730" s="150" t="e">
        <f t="shared" si="300"/>
        <v>#VALUE!</v>
      </c>
      <c r="AA1730">
        <v>16.18</v>
      </c>
      <c r="AB1730" s="150" t="e">
        <f t="shared" si="301"/>
        <v>#VALUE!</v>
      </c>
      <c r="AC1730">
        <v>16.18</v>
      </c>
      <c r="AD1730" s="150" t="e">
        <f t="shared" si="302"/>
        <v>#VALUE!</v>
      </c>
      <c r="AE1730">
        <v>16.18</v>
      </c>
    </row>
    <row r="1731" spans="12:31" ht="15" x14ac:dyDescent="0.2">
      <c r="L1731" s="150" t="e">
        <f t="shared" si="293"/>
        <v>#VALUE!</v>
      </c>
      <c r="M1731">
        <v>16.190000000000001</v>
      </c>
      <c r="N1731" s="150" t="e">
        <f t="shared" si="294"/>
        <v>#VALUE!</v>
      </c>
      <c r="O1731">
        <v>16.190000000000001</v>
      </c>
      <c r="P1731" s="150" t="e">
        <f t="shared" si="295"/>
        <v>#VALUE!</v>
      </c>
      <c r="Q1731">
        <v>16.190000000000001</v>
      </c>
      <c r="R1731" s="150" t="e">
        <f t="shared" si="296"/>
        <v>#VALUE!</v>
      </c>
      <c r="S1731">
        <v>16.190000000000001</v>
      </c>
      <c r="T1731" s="150" t="e">
        <f t="shared" si="297"/>
        <v>#VALUE!</v>
      </c>
      <c r="U1731">
        <v>16.190000000000001</v>
      </c>
      <c r="V1731" s="150" t="e">
        <f t="shared" si="298"/>
        <v>#VALUE!</v>
      </c>
      <c r="W1731">
        <v>16.190000000000001</v>
      </c>
      <c r="X1731" s="153" t="e">
        <f t="shared" si="299"/>
        <v>#VALUE!</v>
      </c>
      <c r="Y1731">
        <v>16.190000000000001</v>
      </c>
      <c r="Z1731" s="150" t="e">
        <f t="shared" si="300"/>
        <v>#VALUE!</v>
      </c>
      <c r="AA1731">
        <v>16.190000000000001</v>
      </c>
      <c r="AB1731" s="150" t="e">
        <f t="shared" si="301"/>
        <v>#VALUE!</v>
      </c>
      <c r="AC1731">
        <v>16.190000000000001</v>
      </c>
      <c r="AD1731" s="150" t="e">
        <f t="shared" si="302"/>
        <v>#VALUE!</v>
      </c>
      <c r="AE1731">
        <v>16.190000000000001</v>
      </c>
    </row>
    <row r="1732" spans="12:31" ht="15" x14ac:dyDescent="0.2">
      <c r="L1732" s="150" t="e">
        <f t="shared" si="293"/>
        <v>#VALUE!</v>
      </c>
      <c r="M1732">
        <v>16.2</v>
      </c>
      <c r="N1732" s="150" t="e">
        <f t="shared" si="294"/>
        <v>#VALUE!</v>
      </c>
      <c r="O1732">
        <v>16.2</v>
      </c>
      <c r="P1732" s="150" t="e">
        <f t="shared" si="295"/>
        <v>#VALUE!</v>
      </c>
      <c r="Q1732">
        <v>16.2</v>
      </c>
      <c r="R1732" s="150" t="e">
        <f t="shared" si="296"/>
        <v>#VALUE!</v>
      </c>
      <c r="S1732">
        <v>16.2</v>
      </c>
      <c r="T1732" s="150" t="e">
        <f t="shared" si="297"/>
        <v>#VALUE!</v>
      </c>
      <c r="U1732">
        <v>16.2</v>
      </c>
      <c r="V1732" s="150" t="e">
        <f t="shared" si="298"/>
        <v>#VALUE!</v>
      </c>
      <c r="W1732">
        <v>16.2</v>
      </c>
      <c r="X1732" s="153" t="e">
        <f t="shared" si="299"/>
        <v>#VALUE!</v>
      </c>
      <c r="Y1732">
        <v>16.2</v>
      </c>
      <c r="Z1732" s="150" t="e">
        <f t="shared" si="300"/>
        <v>#VALUE!</v>
      </c>
      <c r="AA1732">
        <v>16.2</v>
      </c>
      <c r="AB1732" s="150" t="e">
        <f t="shared" si="301"/>
        <v>#VALUE!</v>
      </c>
      <c r="AC1732">
        <v>16.2</v>
      </c>
      <c r="AD1732" s="150" t="e">
        <f t="shared" si="302"/>
        <v>#VALUE!</v>
      </c>
      <c r="AE1732">
        <v>16.2</v>
      </c>
    </row>
    <row r="1733" spans="12:31" ht="15" x14ac:dyDescent="0.2">
      <c r="L1733" s="150" t="e">
        <f t="shared" si="293"/>
        <v>#VALUE!</v>
      </c>
      <c r="M1733">
        <v>16.21</v>
      </c>
      <c r="N1733" s="150" t="e">
        <f t="shared" si="294"/>
        <v>#VALUE!</v>
      </c>
      <c r="O1733">
        <v>16.21</v>
      </c>
      <c r="P1733" s="150" t="e">
        <f t="shared" si="295"/>
        <v>#VALUE!</v>
      </c>
      <c r="Q1733">
        <v>16.21</v>
      </c>
      <c r="R1733" s="150" t="e">
        <f t="shared" si="296"/>
        <v>#VALUE!</v>
      </c>
      <c r="S1733">
        <v>16.21</v>
      </c>
      <c r="T1733" s="150" t="e">
        <f t="shared" si="297"/>
        <v>#VALUE!</v>
      </c>
      <c r="U1733">
        <v>16.21</v>
      </c>
      <c r="V1733" s="150" t="e">
        <f t="shared" si="298"/>
        <v>#VALUE!</v>
      </c>
      <c r="W1733">
        <v>16.21</v>
      </c>
      <c r="X1733" s="153" t="e">
        <f t="shared" si="299"/>
        <v>#VALUE!</v>
      </c>
      <c r="Y1733">
        <v>16.21</v>
      </c>
      <c r="Z1733" s="150" t="e">
        <f t="shared" si="300"/>
        <v>#VALUE!</v>
      </c>
      <c r="AA1733">
        <v>16.21</v>
      </c>
      <c r="AB1733" s="150" t="e">
        <f t="shared" si="301"/>
        <v>#VALUE!</v>
      </c>
      <c r="AC1733">
        <v>16.21</v>
      </c>
      <c r="AD1733" s="150" t="e">
        <f t="shared" si="302"/>
        <v>#VALUE!</v>
      </c>
      <c r="AE1733">
        <v>16.21</v>
      </c>
    </row>
    <row r="1734" spans="12:31" ht="15" x14ac:dyDescent="0.2">
      <c r="L1734" s="150" t="e">
        <f t="shared" si="293"/>
        <v>#VALUE!</v>
      </c>
      <c r="M1734">
        <v>16.22</v>
      </c>
      <c r="N1734" s="150" t="e">
        <f t="shared" si="294"/>
        <v>#VALUE!</v>
      </c>
      <c r="O1734">
        <v>16.22</v>
      </c>
      <c r="P1734" s="150" t="e">
        <f t="shared" si="295"/>
        <v>#VALUE!</v>
      </c>
      <c r="Q1734">
        <v>16.22</v>
      </c>
      <c r="R1734" s="150" t="e">
        <f t="shared" si="296"/>
        <v>#VALUE!</v>
      </c>
      <c r="S1734">
        <v>16.22</v>
      </c>
      <c r="T1734" s="150" t="e">
        <f t="shared" si="297"/>
        <v>#VALUE!</v>
      </c>
      <c r="U1734">
        <v>16.22</v>
      </c>
      <c r="V1734" s="150" t="e">
        <f t="shared" si="298"/>
        <v>#VALUE!</v>
      </c>
      <c r="W1734">
        <v>16.22</v>
      </c>
      <c r="X1734" s="153" t="e">
        <f t="shared" si="299"/>
        <v>#VALUE!</v>
      </c>
      <c r="Y1734">
        <v>16.22</v>
      </c>
      <c r="Z1734" s="150" t="e">
        <f t="shared" si="300"/>
        <v>#VALUE!</v>
      </c>
      <c r="AA1734">
        <v>16.22</v>
      </c>
      <c r="AB1734" s="150" t="e">
        <f t="shared" si="301"/>
        <v>#VALUE!</v>
      </c>
      <c r="AC1734">
        <v>16.22</v>
      </c>
      <c r="AD1734" s="150" t="e">
        <f t="shared" si="302"/>
        <v>#VALUE!</v>
      </c>
      <c r="AE1734">
        <v>16.22</v>
      </c>
    </row>
    <row r="1735" spans="12:31" ht="15" x14ac:dyDescent="0.2">
      <c r="L1735" s="150" t="e">
        <f t="shared" si="293"/>
        <v>#VALUE!</v>
      </c>
      <c r="M1735">
        <v>16.23</v>
      </c>
      <c r="N1735" s="150" t="e">
        <f t="shared" si="294"/>
        <v>#VALUE!</v>
      </c>
      <c r="O1735">
        <v>16.23</v>
      </c>
      <c r="P1735" s="150" t="e">
        <f t="shared" si="295"/>
        <v>#VALUE!</v>
      </c>
      <c r="Q1735">
        <v>16.23</v>
      </c>
      <c r="R1735" s="150" t="e">
        <f t="shared" si="296"/>
        <v>#VALUE!</v>
      </c>
      <c r="S1735">
        <v>16.23</v>
      </c>
      <c r="T1735" s="150" t="e">
        <f t="shared" si="297"/>
        <v>#VALUE!</v>
      </c>
      <c r="U1735">
        <v>16.23</v>
      </c>
      <c r="V1735" s="150" t="e">
        <f t="shared" si="298"/>
        <v>#VALUE!</v>
      </c>
      <c r="W1735">
        <v>16.23</v>
      </c>
      <c r="X1735" s="153" t="e">
        <f t="shared" si="299"/>
        <v>#VALUE!</v>
      </c>
      <c r="Y1735">
        <v>16.23</v>
      </c>
      <c r="Z1735" s="150" t="e">
        <f t="shared" si="300"/>
        <v>#VALUE!</v>
      </c>
      <c r="AA1735">
        <v>16.23</v>
      </c>
      <c r="AB1735" s="150" t="e">
        <f t="shared" si="301"/>
        <v>#VALUE!</v>
      </c>
      <c r="AC1735">
        <v>16.23</v>
      </c>
      <c r="AD1735" s="150" t="e">
        <f t="shared" si="302"/>
        <v>#VALUE!</v>
      </c>
      <c r="AE1735">
        <v>16.23</v>
      </c>
    </row>
    <row r="1736" spans="12:31" ht="15" x14ac:dyDescent="0.2">
      <c r="L1736" s="150" t="e">
        <f t="shared" si="293"/>
        <v>#VALUE!</v>
      </c>
      <c r="M1736">
        <v>16.239999999999998</v>
      </c>
      <c r="N1736" s="150" t="e">
        <f t="shared" si="294"/>
        <v>#VALUE!</v>
      </c>
      <c r="O1736">
        <v>16.239999999999998</v>
      </c>
      <c r="P1736" s="150" t="e">
        <f t="shared" si="295"/>
        <v>#VALUE!</v>
      </c>
      <c r="Q1736">
        <v>16.239999999999998</v>
      </c>
      <c r="R1736" s="150" t="e">
        <f t="shared" si="296"/>
        <v>#VALUE!</v>
      </c>
      <c r="S1736">
        <v>16.239999999999998</v>
      </c>
      <c r="T1736" s="150" t="e">
        <f t="shared" si="297"/>
        <v>#VALUE!</v>
      </c>
      <c r="U1736">
        <v>16.239999999999998</v>
      </c>
      <c r="V1736" s="150" t="e">
        <f t="shared" si="298"/>
        <v>#VALUE!</v>
      </c>
      <c r="W1736">
        <v>16.239999999999998</v>
      </c>
      <c r="X1736" s="153" t="e">
        <f t="shared" si="299"/>
        <v>#VALUE!</v>
      </c>
      <c r="Y1736">
        <v>16.239999999999998</v>
      </c>
      <c r="Z1736" s="150" t="e">
        <f t="shared" si="300"/>
        <v>#VALUE!</v>
      </c>
      <c r="AA1736">
        <v>16.239999999999998</v>
      </c>
      <c r="AB1736" s="150" t="e">
        <f t="shared" si="301"/>
        <v>#VALUE!</v>
      </c>
      <c r="AC1736">
        <v>16.239999999999998</v>
      </c>
      <c r="AD1736" s="150" t="e">
        <f t="shared" si="302"/>
        <v>#VALUE!</v>
      </c>
      <c r="AE1736">
        <v>16.239999999999998</v>
      </c>
    </row>
    <row r="1737" spans="12:31" ht="15" x14ac:dyDescent="0.2">
      <c r="L1737" s="150" t="e">
        <f t="shared" si="293"/>
        <v>#VALUE!</v>
      </c>
      <c r="M1737">
        <v>16.25</v>
      </c>
      <c r="N1737" s="150" t="e">
        <f t="shared" si="294"/>
        <v>#VALUE!</v>
      </c>
      <c r="O1737">
        <v>16.25</v>
      </c>
      <c r="P1737" s="150" t="e">
        <f t="shared" si="295"/>
        <v>#VALUE!</v>
      </c>
      <c r="Q1737">
        <v>16.25</v>
      </c>
      <c r="R1737" s="150" t="e">
        <f t="shared" si="296"/>
        <v>#VALUE!</v>
      </c>
      <c r="S1737">
        <v>16.25</v>
      </c>
      <c r="T1737" s="150" t="e">
        <f t="shared" si="297"/>
        <v>#VALUE!</v>
      </c>
      <c r="U1737">
        <v>16.25</v>
      </c>
      <c r="V1737" s="150" t="e">
        <f t="shared" si="298"/>
        <v>#VALUE!</v>
      </c>
      <c r="W1737">
        <v>16.25</v>
      </c>
      <c r="X1737" s="153" t="e">
        <f t="shared" si="299"/>
        <v>#VALUE!</v>
      </c>
      <c r="Y1737">
        <v>16.25</v>
      </c>
      <c r="Z1737" s="150" t="e">
        <f t="shared" si="300"/>
        <v>#VALUE!</v>
      </c>
      <c r="AA1737">
        <v>16.25</v>
      </c>
      <c r="AB1737" s="150" t="e">
        <f t="shared" si="301"/>
        <v>#VALUE!</v>
      </c>
      <c r="AC1737">
        <v>16.25</v>
      </c>
      <c r="AD1737" s="150" t="e">
        <f t="shared" si="302"/>
        <v>#VALUE!</v>
      </c>
      <c r="AE1737">
        <v>16.25</v>
      </c>
    </row>
    <row r="1738" spans="12:31" ht="15" x14ac:dyDescent="0.2">
      <c r="L1738" s="150" t="e">
        <f t="shared" si="293"/>
        <v>#VALUE!</v>
      </c>
      <c r="M1738">
        <v>16.260000000000002</v>
      </c>
      <c r="N1738" s="150" t="e">
        <f t="shared" si="294"/>
        <v>#VALUE!</v>
      </c>
      <c r="O1738">
        <v>16.260000000000002</v>
      </c>
      <c r="P1738" s="150" t="e">
        <f t="shared" si="295"/>
        <v>#VALUE!</v>
      </c>
      <c r="Q1738">
        <v>16.260000000000002</v>
      </c>
      <c r="R1738" s="150" t="e">
        <f t="shared" si="296"/>
        <v>#VALUE!</v>
      </c>
      <c r="S1738">
        <v>16.260000000000002</v>
      </c>
      <c r="T1738" s="150" t="e">
        <f t="shared" si="297"/>
        <v>#VALUE!</v>
      </c>
      <c r="U1738">
        <v>16.260000000000002</v>
      </c>
      <c r="V1738" s="150" t="e">
        <f t="shared" si="298"/>
        <v>#VALUE!</v>
      </c>
      <c r="W1738">
        <v>16.260000000000002</v>
      </c>
      <c r="X1738" s="153" t="e">
        <f t="shared" si="299"/>
        <v>#VALUE!</v>
      </c>
      <c r="Y1738">
        <v>16.260000000000002</v>
      </c>
      <c r="Z1738" s="150" t="e">
        <f t="shared" si="300"/>
        <v>#VALUE!</v>
      </c>
      <c r="AA1738">
        <v>16.260000000000002</v>
      </c>
      <c r="AB1738" s="150" t="e">
        <f t="shared" si="301"/>
        <v>#VALUE!</v>
      </c>
      <c r="AC1738">
        <v>16.260000000000002</v>
      </c>
      <c r="AD1738" s="150" t="e">
        <f t="shared" si="302"/>
        <v>#VALUE!</v>
      </c>
      <c r="AE1738">
        <v>16.260000000000002</v>
      </c>
    </row>
    <row r="1739" spans="12:31" ht="15" x14ac:dyDescent="0.2">
      <c r="L1739" s="150" t="e">
        <f t="shared" si="293"/>
        <v>#VALUE!</v>
      </c>
      <c r="M1739">
        <v>16.27</v>
      </c>
      <c r="N1739" s="150" t="e">
        <f t="shared" si="294"/>
        <v>#VALUE!</v>
      </c>
      <c r="O1739">
        <v>16.27</v>
      </c>
      <c r="P1739" s="150" t="e">
        <f t="shared" si="295"/>
        <v>#VALUE!</v>
      </c>
      <c r="Q1739">
        <v>16.27</v>
      </c>
      <c r="R1739" s="150" t="e">
        <f t="shared" si="296"/>
        <v>#VALUE!</v>
      </c>
      <c r="S1739">
        <v>16.27</v>
      </c>
      <c r="T1739" s="150" t="e">
        <f t="shared" si="297"/>
        <v>#VALUE!</v>
      </c>
      <c r="U1739">
        <v>16.27</v>
      </c>
      <c r="V1739" s="150" t="e">
        <f t="shared" si="298"/>
        <v>#VALUE!</v>
      </c>
      <c r="W1739">
        <v>16.27</v>
      </c>
      <c r="X1739" s="153" t="e">
        <f t="shared" si="299"/>
        <v>#VALUE!</v>
      </c>
      <c r="Y1739">
        <v>16.27</v>
      </c>
      <c r="Z1739" s="150" t="e">
        <f t="shared" si="300"/>
        <v>#VALUE!</v>
      </c>
      <c r="AA1739">
        <v>16.27</v>
      </c>
      <c r="AB1739" s="150" t="e">
        <f t="shared" si="301"/>
        <v>#VALUE!</v>
      </c>
      <c r="AC1739">
        <v>16.27</v>
      </c>
      <c r="AD1739" s="150" t="e">
        <f t="shared" si="302"/>
        <v>#VALUE!</v>
      </c>
      <c r="AE1739">
        <v>16.27</v>
      </c>
    </row>
    <row r="1740" spans="12:31" ht="15" x14ac:dyDescent="0.2">
      <c r="L1740" s="150" t="e">
        <f t="shared" si="293"/>
        <v>#VALUE!</v>
      </c>
      <c r="M1740">
        <v>16.28</v>
      </c>
      <c r="N1740" s="150" t="e">
        <f t="shared" si="294"/>
        <v>#VALUE!</v>
      </c>
      <c r="O1740">
        <v>16.28</v>
      </c>
      <c r="P1740" s="150" t="e">
        <f t="shared" si="295"/>
        <v>#VALUE!</v>
      </c>
      <c r="Q1740">
        <v>16.28</v>
      </c>
      <c r="R1740" s="150" t="e">
        <f t="shared" si="296"/>
        <v>#VALUE!</v>
      </c>
      <c r="S1740">
        <v>16.28</v>
      </c>
      <c r="T1740" s="150" t="e">
        <f t="shared" si="297"/>
        <v>#VALUE!</v>
      </c>
      <c r="U1740">
        <v>16.28</v>
      </c>
      <c r="V1740" s="150" t="e">
        <f t="shared" si="298"/>
        <v>#VALUE!</v>
      </c>
      <c r="W1740">
        <v>16.28</v>
      </c>
      <c r="X1740" s="153" t="e">
        <f t="shared" si="299"/>
        <v>#VALUE!</v>
      </c>
      <c r="Y1740">
        <v>16.28</v>
      </c>
      <c r="Z1740" s="150" t="e">
        <f t="shared" si="300"/>
        <v>#VALUE!</v>
      </c>
      <c r="AA1740">
        <v>16.28</v>
      </c>
      <c r="AB1740" s="150" t="e">
        <f t="shared" si="301"/>
        <v>#VALUE!</v>
      </c>
      <c r="AC1740">
        <v>16.28</v>
      </c>
      <c r="AD1740" s="150" t="e">
        <f t="shared" si="302"/>
        <v>#VALUE!</v>
      </c>
      <c r="AE1740">
        <v>16.28</v>
      </c>
    </row>
    <row r="1741" spans="12:31" ht="15" x14ac:dyDescent="0.2">
      <c r="L1741" s="150" t="e">
        <f t="shared" si="293"/>
        <v>#VALUE!</v>
      </c>
      <c r="M1741">
        <v>16.29</v>
      </c>
      <c r="N1741" s="150" t="e">
        <f t="shared" si="294"/>
        <v>#VALUE!</v>
      </c>
      <c r="O1741">
        <v>16.29</v>
      </c>
      <c r="P1741" s="150" t="e">
        <f t="shared" si="295"/>
        <v>#VALUE!</v>
      </c>
      <c r="Q1741">
        <v>16.29</v>
      </c>
      <c r="R1741" s="150" t="e">
        <f t="shared" si="296"/>
        <v>#VALUE!</v>
      </c>
      <c r="S1741">
        <v>16.29</v>
      </c>
      <c r="T1741" s="150" t="e">
        <f t="shared" si="297"/>
        <v>#VALUE!</v>
      </c>
      <c r="U1741">
        <v>16.29</v>
      </c>
      <c r="V1741" s="150" t="e">
        <f t="shared" si="298"/>
        <v>#VALUE!</v>
      </c>
      <c r="W1741">
        <v>16.29</v>
      </c>
      <c r="X1741" s="153" t="e">
        <f t="shared" si="299"/>
        <v>#VALUE!</v>
      </c>
      <c r="Y1741">
        <v>16.29</v>
      </c>
      <c r="Z1741" s="150" t="e">
        <f t="shared" si="300"/>
        <v>#VALUE!</v>
      </c>
      <c r="AA1741">
        <v>16.29</v>
      </c>
      <c r="AB1741" s="150" t="e">
        <f t="shared" si="301"/>
        <v>#VALUE!</v>
      </c>
      <c r="AC1741">
        <v>16.29</v>
      </c>
      <c r="AD1741" s="150" t="e">
        <f t="shared" si="302"/>
        <v>#VALUE!</v>
      </c>
      <c r="AE1741">
        <v>16.29</v>
      </c>
    </row>
    <row r="1742" spans="12:31" ht="15" x14ac:dyDescent="0.2">
      <c r="L1742" s="150" t="e">
        <f t="shared" si="293"/>
        <v>#VALUE!</v>
      </c>
      <c r="M1742">
        <v>16.3</v>
      </c>
      <c r="N1742" s="150" t="e">
        <f t="shared" si="294"/>
        <v>#VALUE!</v>
      </c>
      <c r="O1742">
        <v>16.3</v>
      </c>
      <c r="P1742" s="150" t="e">
        <f t="shared" si="295"/>
        <v>#VALUE!</v>
      </c>
      <c r="Q1742">
        <v>16.3</v>
      </c>
      <c r="R1742" s="150" t="e">
        <f t="shared" si="296"/>
        <v>#VALUE!</v>
      </c>
      <c r="S1742">
        <v>16.3</v>
      </c>
      <c r="T1742" s="150" t="e">
        <f t="shared" si="297"/>
        <v>#VALUE!</v>
      </c>
      <c r="U1742">
        <v>16.3</v>
      </c>
      <c r="V1742" s="150" t="e">
        <f t="shared" si="298"/>
        <v>#VALUE!</v>
      </c>
      <c r="W1742">
        <v>16.3</v>
      </c>
      <c r="X1742" s="153" t="e">
        <f t="shared" si="299"/>
        <v>#VALUE!</v>
      </c>
      <c r="Y1742">
        <v>16.3</v>
      </c>
      <c r="Z1742" s="150" t="e">
        <f t="shared" si="300"/>
        <v>#VALUE!</v>
      </c>
      <c r="AA1742">
        <v>16.3</v>
      </c>
      <c r="AB1742" s="150" t="e">
        <f t="shared" si="301"/>
        <v>#VALUE!</v>
      </c>
      <c r="AC1742">
        <v>16.3</v>
      </c>
      <c r="AD1742" s="150" t="e">
        <f t="shared" si="302"/>
        <v>#VALUE!</v>
      </c>
      <c r="AE1742">
        <v>16.3</v>
      </c>
    </row>
    <row r="1743" spans="12:31" ht="15" x14ac:dyDescent="0.2">
      <c r="L1743" s="150" t="e">
        <f t="shared" si="293"/>
        <v>#VALUE!</v>
      </c>
      <c r="M1743">
        <v>16.309999999999999</v>
      </c>
      <c r="N1743" s="150" t="e">
        <f t="shared" si="294"/>
        <v>#VALUE!</v>
      </c>
      <c r="O1743">
        <v>16.309999999999999</v>
      </c>
      <c r="P1743" s="150" t="e">
        <f t="shared" si="295"/>
        <v>#VALUE!</v>
      </c>
      <c r="Q1743">
        <v>16.309999999999999</v>
      </c>
      <c r="R1743" s="150" t="e">
        <f t="shared" si="296"/>
        <v>#VALUE!</v>
      </c>
      <c r="S1743">
        <v>16.309999999999999</v>
      </c>
      <c r="T1743" s="150" t="e">
        <f t="shared" si="297"/>
        <v>#VALUE!</v>
      </c>
      <c r="U1743">
        <v>16.309999999999999</v>
      </c>
      <c r="V1743" s="150" t="e">
        <f t="shared" si="298"/>
        <v>#VALUE!</v>
      </c>
      <c r="W1743">
        <v>16.309999999999999</v>
      </c>
      <c r="X1743" s="153" t="e">
        <f t="shared" si="299"/>
        <v>#VALUE!</v>
      </c>
      <c r="Y1743">
        <v>16.309999999999999</v>
      </c>
      <c r="Z1743" s="150" t="e">
        <f t="shared" si="300"/>
        <v>#VALUE!</v>
      </c>
      <c r="AA1743">
        <v>16.309999999999999</v>
      </c>
      <c r="AB1743" s="150" t="e">
        <f t="shared" si="301"/>
        <v>#VALUE!</v>
      </c>
      <c r="AC1743">
        <v>16.309999999999999</v>
      </c>
      <c r="AD1743" s="150" t="e">
        <f t="shared" si="302"/>
        <v>#VALUE!</v>
      </c>
      <c r="AE1743">
        <v>16.309999999999999</v>
      </c>
    </row>
    <row r="1744" spans="12:31" ht="15" x14ac:dyDescent="0.2">
      <c r="L1744" s="150" t="e">
        <f t="shared" si="293"/>
        <v>#VALUE!</v>
      </c>
      <c r="M1744">
        <v>16.32</v>
      </c>
      <c r="N1744" s="150" t="e">
        <f t="shared" si="294"/>
        <v>#VALUE!</v>
      </c>
      <c r="O1744">
        <v>16.32</v>
      </c>
      <c r="P1744" s="150" t="e">
        <f t="shared" si="295"/>
        <v>#VALUE!</v>
      </c>
      <c r="Q1744">
        <v>16.32</v>
      </c>
      <c r="R1744" s="150" t="e">
        <f t="shared" si="296"/>
        <v>#VALUE!</v>
      </c>
      <c r="S1744">
        <v>16.32</v>
      </c>
      <c r="T1744" s="150" t="e">
        <f t="shared" si="297"/>
        <v>#VALUE!</v>
      </c>
      <c r="U1744">
        <v>16.32</v>
      </c>
      <c r="V1744" s="150" t="e">
        <f t="shared" si="298"/>
        <v>#VALUE!</v>
      </c>
      <c r="W1744">
        <v>16.32</v>
      </c>
      <c r="X1744" s="153" t="e">
        <f t="shared" si="299"/>
        <v>#VALUE!</v>
      </c>
      <c r="Y1744">
        <v>16.32</v>
      </c>
      <c r="Z1744" s="150" t="e">
        <f t="shared" si="300"/>
        <v>#VALUE!</v>
      </c>
      <c r="AA1744">
        <v>16.32</v>
      </c>
      <c r="AB1744" s="150" t="e">
        <f t="shared" si="301"/>
        <v>#VALUE!</v>
      </c>
      <c r="AC1744">
        <v>16.32</v>
      </c>
      <c r="AD1744" s="150" t="e">
        <f t="shared" si="302"/>
        <v>#VALUE!</v>
      </c>
      <c r="AE1744">
        <v>16.32</v>
      </c>
    </row>
    <row r="1745" spans="12:31" ht="15" x14ac:dyDescent="0.2">
      <c r="L1745" s="150" t="e">
        <f t="shared" si="293"/>
        <v>#VALUE!</v>
      </c>
      <c r="M1745">
        <v>16.329999999999998</v>
      </c>
      <c r="N1745" s="150" t="e">
        <f t="shared" si="294"/>
        <v>#VALUE!</v>
      </c>
      <c r="O1745">
        <v>16.329999999999998</v>
      </c>
      <c r="P1745" s="150" t="e">
        <f t="shared" si="295"/>
        <v>#VALUE!</v>
      </c>
      <c r="Q1745">
        <v>16.329999999999998</v>
      </c>
      <c r="R1745" s="150" t="e">
        <f t="shared" si="296"/>
        <v>#VALUE!</v>
      </c>
      <c r="S1745">
        <v>16.329999999999998</v>
      </c>
      <c r="T1745" s="150" t="e">
        <f t="shared" si="297"/>
        <v>#VALUE!</v>
      </c>
      <c r="U1745">
        <v>16.329999999999998</v>
      </c>
      <c r="V1745" s="150" t="e">
        <f t="shared" si="298"/>
        <v>#VALUE!</v>
      </c>
      <c r="W1745">
        <v>16.329999999999998</v>
      </c>
      <c r="X1745" s="153" t="e">
        <f t="shared" si="299"/>
        <v>#VALUE!</v>
      </c>
      <c r="Y1745">
        <v>16.329999999999998</v>
      </c>
      <c r="Z1745" s="150" t="e">
        <f t="shared" si="300"/>
        <v>#VALUE!</v>
      </c>
      <c r="AA1745">
        <v>16.329999999999998</v>
      </c>
      <c r="AB1745" s="150" t="e">
        <f t="shared" si="301"/>
        <v>#VALUE!</v>
      </c>
      <c r="AC1745">
        <v>16.329999999999998</v>
      </c>
      <c r="AD1745" s="150" t="e">
        <f t="shared" si="302"/>
        <v>#VALUE!</v>
      </c>
      <c r="AE1745">
        <v>16.329999999999998</v>
      </c>
    </row>
    <row r="1746" spans="12:31" ht="15" x14ac:dyDescent="0.2">
      <c r="L1746" s="150" t="e">
        <f t="shared" si="293"/>
        <v>#VALUE!</v>
      </c>
      <c r="M1746">
        <v>16.34</v>
      </c>
      <c r="N1746" s="150" t="e">
        <f t="shared" si="294"/>
        <v>#VALUE!</v>
      </c>
      <c r="O1746">
        <v>16.34</v>
      </c>
      <c r="P1746" s="150" t="e">
        <f t="shared" si="295"/>
        <v>#VALUE!</v>
      </c>
      <c r="Q1746">
        <v>16.34</v>
      </c>
      <c r="R1746" s="150" t="e">
        <f t="shared" si="296"/>
        <v>#VALUE!</v>
      </c>
      <c r="S1746">
        <v>16.34</v>
      </c>
      <c r="T1746" s="150" t="e">
        <f t="shared" si="297"/>
        <v>#VALUE!</v>
      </c>
      <c r="U1746">
        <v>16.34</v>
      </c>
      <c r="V1746" s="150" t="e">
        <f t="shared" si="298"/>
        <v>#VALUE!</v>
      </c>
      <c r="W1746">
        <v>16.34</v>
      </c>
      <c r="X1746" s="153" t="e">
        <f t="shared" si="299"/>
        <v>#VALUE!</v>
      </c>
      <c r="Y1746">
        <v>16.34</v>
      </c>
      <c r="Z1746" s="150" t="e">
        <f t="shared" si="300"/>
        <v>#VALUE!</v>
      </c>
      <c r="AA1746">
        <v>16.34</v>
      </c>
      <c r="AB1746" s="150" t="e">
        <f t="shared" si="301"/>
        <v>#VALUE!</v>
      </c>
      <c r="AC1746">
        <v>16.34</v>
      </c>
      <c r="AD1746" s="150" t="e">
        <f t="shared" si="302"/>
        <v>#VALUE!</v>
      </c>
      <c r="AE1746">
        <v>16.34</v>
      </c>
    </row>
    <row r="1747" spans="12:31" ht="15" x14ac:dyDescent="0.2">
      <c r="L1747" s="150" t="e">
        <f t="shared" si="293"/>
        <v>#VALUE!</v>
      </c>
      <c r="M1747">
        <v>16.350000000000001</v>
      </c>
      <c r="N1747" s="150" t="e">
        <f t="shared" si="294"/>
        <v>#VALUE!</v>
      </c>
      <c r="O1747">
        <v>16.350000000000001</v>
      </c>
      <c r="P1747" s="150" t="e">
        <f t="shared" si="295"/>
        <v>#VALUE!</v>
      </c>
      <c r="Q1747">
        <v>16.350000000000001</v>
      </c>
      <c r="R1747" s="150" t="e">
        <f t="shared" si="296"/>
        <v>#VALUE!</v>
      </c>
      <c r="S1747">
        <v>16.350000000000001</v>
      </c>
      <c r="T1747" s="150" t="e">
        <f t="shared" si="297"/>
        <v>#VALUE!</v>
      </c>
      <c r="U1747">
        <v>16.350000000000001</v>
      </c>
      <c r="V1747" s="150" t="e">
        <f t="shared" si="298"/>
        <v>#VALUE!</v>
      </c>
      <c r="W1747">
        <v>16.350000000000001</v>
      </c>
      <c r="X1747" s="153" t="e">
        <f t="shared" si="299"/>
        <v>#VALUE!</v>
      </c>
      <c r="Y1747">
        <v>16.350000000000001</v>
      </c>
      <c r="Z1747" s="150" t="e">
        <f t="shared" si="300"/>
        <v>#VALUE!</v>
      </c>
      <c r="AA1747">
        <v>16.350000000000001</v>
      </c>
      <c r="AB1747" s="150" t="e">
        <f t="shared" si="301"/>
        <v>#VALUE!</v>
      </c>
      <c r="AC1747">
        <v>16.350000000000001</v>
      </c>
      <c r="AD1747" s="150" t="e">
        <f t="shared" si="302"/>
        <v>#VALUE!</v>
      </c>
      <c r="AE1747">
        <v>16.350000000000001</v>
      </c>
    </row>
    <row r="1748" spans="12:31" ht="15" x14ac:dyDescent="0.2">
      <c r="L1748" s="150" t="e">
        <f t="shared" si="293"/>
        <v>#VALUE!</v>
      </c>
      <c r="M1748">
        <v>16.36</v>
      </c>
      <c r="N1748" s="150" t="e">
        <f t="shared" si="294"/>
        <v>#VALUE!</v>
      </c>
      <c r="O1748">
        <v>16.36</v>
      </c>
      <c r="P1748" s="150" t="e">
        <f t="shared" si="295"/>
        <v>#VALUE!</v>
      </c>
      <c r="Q1748">
        <v>16.36</v>
      </c>
      <c r="R1748" s="150" t="e">
        <f t="shared" si="296"/>
        <v>#VALUE!</v>
      </c>
      <c r="S1748">
        <v>16.36</v>
      </c>
      <c r="T1748" s="150" t="e">
        <f t="shared" si="297"/>
        <v>#VALUE!</v>
      </c>
      <c r="U1748">
        <v>16.36</v>
      </c>
      <c r="V1748" s="150" t="e">
        <f t="shared" si="298"/>
        <v>#VALUE!</v>
      </c>
      <c r="W1748">
        <v>16.36</v>
      </c>
      <c r="X1748" s="153" t="e">
        <f t="shared" si="299"/>
        <v>#VALUE!</v>
      </c>
      <c r="Y1748">
        <v>16.36</v>
      </c>
      <c r="Z1748" s="150" t="e">
        <f t="shared" si="300"/>
        <v>#VALUE!</v>
      </c>
      <c r="AA1748">
        <v>16.36</v>
      </c>
      <c r="AB1748" s="150" t="e">
        <f t="shared" si="301"/>
        <v>#VALUE!</v>
      </c>
      <c r="AC1748">
        <v>16.36</v>
      </c>
      <c r="AD1748" s="150" t="e">
        <f t="shared" si="302"/>
        <v>#VALUE!</v>
      </c>
      <c r="AE1748">
        <v>16.36</v>
      </c>
    </row>
    <row r="1749" spans="12:31" ht="15" x14ac:dyDescent="0.2">
      <c r="L1749" s="150" t="e">
        <f t="shared" si="293"/>
        <v>#VALUE!</v>
      </c>
      <c r="M1749">
        <v>16.37</v>
      </c>
      <c r="N1749" s="150" t="e">
        <f t="shared" si="294"/>
        <v>#VALUE!</v>
      </c>
      <c r="O1749">
        <v>16.37</v>
      </c>
      <c r="P1749" s="150" t="e">
        <f t="shared" si="295"/>
        <v>#VALUE!</v>
      </c>
      <c r="Q1749">
        <v>16.37</v>
      </c>
      <c r="R1749" s="150" t="e">
        <f t="shared" si="296"/>
        <v>#VALUE!</v>
      </c>
      <c r="S1749">
        <v>16.37</v>
      </c>
      <c r="T1749" s="150" t="e">
        <f t="shared" si="297"/>
        <v>#VALUE!</v>
      </c>
      <c r="U1749">
        <v>16.37</v>
      </c>
      <c r="V1749" s="150" t="e">
        <f t="shared" si="298"/>
        <v>#VALUE!</v>
      </c>
      <c r="W1749">
        <v>16.37</v>
      </c>
      <c r="X1749" s="153" t="e">
        <f t="shared" si="299"/>
        <v>#VALUE!</v>
      </c>
      <c r="Y1749">
        <v>16.37</v>
      </c>
      <c r="Z1749" s="150" t="e">
        <f t="shared" si="300"/>
        <v>#VALUE!</v>
      </c>
      <c r="AA1749">
        <v>16.37</v>
      </c>
      <c r="AB1749" s="150" t="e">
        <f t="shared" si="301"/>
        <v>#VALUE!</v>
      </c>
      <c r="AC1749">
        <v>16.37</v>
      </c>
      <c r="AD1749" s="150" t="e">
        <f t="shared" si="302"/>
        <v>#VALUE!</v>
      </c>
      <c r="AE1749">
        <v>16.37</v>
      </c>
    </row>
    <row r="1750" spans="12:31" ht="15" x14ac:dyDescent="0.2">
      <c r="L1750" s="150" t="e">
        <f t="shared" si="293"/>
        <v>#VALUE!</v>
      </c>
      <c r="M1750">
        <v>16.38</v>
      </c>
      <c r="N1750" s="150" t="e">
        <f t="shared" si="294"/>
        <v>#VALUE!</v>
      </c>
      <c r="O1750">
        <v>16.38</v>
      </c>
      <c r="P1750" s="150" t="e">
        <f t="shared" si="295"/>
        <v>#VALUE!</v>
      </c>
      <c r="Q1750">
        <v>16.38</v>
      </c>
      <c r="R1750" s="150" t="e">
        <f t="shared" si="296"/>
        <v>#VALUE!</v>
      </c>
      <c r="S1750">
        <v>16.38</v>
      </c>
      <c r="T1750" s="150" t="e">
        <f t="shared" si="297"/>
        <v>#VALUE!</v>
      </c>
      <c r="U1750">
        <v>16.38</v>
      </c>
      <c r="V1750" s="150" t="e">
        <f t="shared" si="298"/>
        <v>#VALUE!</v>
      </c>
      <c r="W1750">
        <v>16.38</v>
      </c>
      <c r="X1750" s="153" t="e">
        <f t="shared" si="299"/>
        <v>#VALUE!</v>
      </c>
      <c r="Y1750">
        <v>16.38</v>
      </c>
      <c r="Z1750" s="150" t="e">
        <f t="shared" si="300"/>
        <v>#VALUE!</v>
      </c>
      <c r="AA1750">
        <v>16.38</v>
      </c>
      <c r="AB1750" s="150" t="e">
        <f t="shared" si="301"/>
        <v>#VALUE!</v>
      </c>
      <c r="AC1750">
        <v>16.38</v>
      </c>
      <c r="AD1750" s="150" t="e">
        <f t="shared" si="302"/>
        <v>#VALUE!</v>
      </c>
      <c r="AE1750">
        <v>16.38</v>
      </c>
    </row>
    <row r="1751" spans="12:31" ht="15" x14ac:dyDescent="0.2">
      <c r="L1751" s="150" t="e">
        <f t="shared" si="293"/>
        <v>#VALUE!</v>
      </c>
      <c r="M1751">
        <v>16.39</v>
      </c>
      <c r="N1751" s="150" t="e">
        <f t="shared" si="294"/>
        <v>#VALUE!</v>
      </c>
      <c r="O1751">
        <v>16.39</v>
      </c>
      <c r="P1751" s="150" t="e">
        <f t="shared" si="295"/>
        <v>#VALUE!</v>
      </c>
      <c r="Q1751">
        <v>16.39</v>
      </c>
      <c r="R1751" s="150" t="e">
        <f t="shared" si="296"/>
        <v>#VALUE!</v>
      </c>
      <c r="S1751">
        <v>16.39</v>
      </c>
      <c r="T1751" s="150" t="e">
        <f t="shared" si="297"/>
        <v>#VALUE!</v>
      </c>
      <c r="U1751">
        <v>16.39</v>
      </c>
      <c r="V1751" s="150" t="e">
        <f t="shared" si="298"/>
        <v>#VALUE!</v>
      </c>
      <c r="W1751">
        <v>16.39</v>
      </c>
      <c r="X1751" s="153" t="e">
        <f t="shared" si="299"/>
        <v>#VALUE!</v>
      </c>
      <c r="Y1751">
        <v>16.39</v>
      </c>
      <c r="Z1751" s="150" t="e">
        <f t="shared" si="300"/>
        <v>#VALUE!</v>
      </c>
      <c r="AA1751">
        <v>16.39</v>
      </c>
      <c r="AB1751" s="150" t="e">
        <f t="shared" si="301"/>
        <v>#VALUE!</v>
      </c>
      <c r="AC1751">
        <v>16.39</v>
      </c>
      <c r="AD1751" s="150" t="e">
        <f t="shared" si="302"/>
        <v>#VALUE!</v>
      </c>
      <c r="AE1751">
        <v>16.39</v>
      </c>
    </row>
    <row r="1752" spans="12:31" ht="15" x14ac:dyDescent="0.2">
      <c r="L1752" s="150" t="e">
        <f t="shared" si="293"/>
        <v>#VALUE!</v>
      </c>
      <c r="M1752">
        <v>16.399999999999999</v>
      </c>
      <c r="N1752" s="150" t="e">
        <f t="shared" si="294"/>
        <v>#VALUE!</v>
      </c>
      <c r="O1752">
        <v>16.399999999999999</v>
      </c>
      <c r="P1752" s="150" t="e">
        <f t="shared" si="295"/>
        <v>#VALUE!</v>
      </c>
      <c r="Q1752">
        <v>16.399999999999999</v>
      </c>
      <c r="R1752" s="150" t="e">
        <f t="shared" si="296"/>
        <v>#VALUE!</v>
      </c>
      <c r="S1752">
        <v>16.399999999999999</v>
      </c>
      <c r="T1752" s="150" t="e">
        <f t="shared" si="297"/>
        <v>#VALUE!</v>
      </c>
      <c r="U1752">
        <v>16.399999999999999</v>
      </c>
      <c r="V1752" s="150" t="e">
        <f t="shared" si="298"/>
        <v>#VALUE!</v>
      </c>
      <c r="W1752">
        <v>16.399999999999999</v>
      </c>
      <c r="X1752" s="153" t="e">
        <f t="shared" si="299"/>
        <v>#VALUE!</v>
      </c>
      <c r="Y1752">
        <v>16.399999999999999</v>
      </c>
      <c r="Z1752" s="150" t="e">
        <f t="shared" si="300"/>
        <v>#VALUE!</v>
      </c>
      <c r="AA1752">
        <v>16.399999999999999</v>
      </c>
      <c r="AB1752" s="150" t="e">
        <f t="shared" si="301"/>
        <v>#VALUE!</v>
      </c>
      <c r="AC1752">
        <v>16.399999999999999</v>
      </c>
      <c r="AD1752" s="150" t="e">
        <f t="shared" si="302"/>
        <v>#VALUE!</v>
      </c>
      <c r="AE1752">
        <v>16.399999999999999</v>
      </c>
    </row>
    <row r="1753" spans="12:31" ht="15" x14ac:dyDescent="0.2">
      <c r="L1753" s="150" t="e">
        <f t="shared" si="293"/>
        <v>#VALUE!</v>
      </c>
      <c r="M1753">
        <v>16.41</v>
      </c>
      <c r="N1753" s="150" t="e">
        <f t="shared" si="294"/>
        <v>#VALUE!</v>
      </c>
      <c r="O1753">
        <v>16.41</v>
      </c>
      <c r="P1753" s="150" t="e">
        <f t="shared" si="295"/>
        <v>#VALUE!</v>
      </c>
      <c r="Q1753">
        <v>16.41</v>
      </c>
      <c r="R1753" s="150" t="e">
        <f t="shared" si="296"/>
        <v>#VALUE!</v>
      </c>
      <c r="S1753">
        <v>16.41</v>
      </c>
      <c r="T1753" s="150" t="e">
        <f t="shared" si="297"/>
        <v>#VALUE!</v>
      </c>
      <c r="U1753">
        <v>16.41</v>
      </c>
      <c r="V1753" s="150" t="e">
        <f t="shared" si="298"/>
        <v>#VALUE!</v>
      </c>
      <c r="W1753">
        <v>16.41</v>
      </c>
      <c r="X1753" s="153" t="e">
        <f t="shared" si="299"/>
        <v>#VALUE!</v>
      </c>
      <c r="Y1753">
        <v>16.41</v>
      </c>
      <c r="Z1753" s="150" t="e">
        <f t="shared" si="300"/>
        <v>#VALUE!</v>
      </c>
      <c r="AA1753">
        <v>16.41</v>
      </c>
      <c r="AB1753" s="150" t="e">
        <f t="shared" si="301"/>
        <v>#VALUE!</v>
      </c>
      <c r="AC1753">
        <v>16.41</v>
      </c>
      <c r="AD1753" s="150" t="e">
        <f t="shared" si="302"/>
        <v>#VALUE!</v>
      </c>
      <c r="AE1753">
        <v>16.41</v>
      </c>
    </row>
    <row r="1754" spans="12:31" ht="15" x14ac:dyDescent="0.2">
      <c r="L1754" s="150" t="e">
        <f t="shared" si="293"/>
        <v>#VALUE!</v>
      </c>
      <c r="M1754">
        <v>16.420000000000002</v>
      </c>
      <c r="N1754" s="150" t="e">
        <f t="shared" si="294"/>
        <v>#VALUE!</v>
      </c>
      <c r="O1754">
        <v>16.420000000000002</v>
      </c>
      <c r="P1754" s="150" t="e">
        <f t="shared" si="295"/>
        <v>#VALUE!</v>
      </c>
      <c r="Q1754">
        <v>16.420000000000002</v>
      </c>
      <c r="R1754" s="150" t="e">
        <f t="shared" si="296"/>
        <v>#VALUE!</v>
      </c>
      <c r="S1754">
        <v>16.420000000000002</v>
      </c>
      <c r="T1754" s="150" t="e">
        <f t="shared" si="297"/>
        <v>#VALUE!</v>
      </c>
      <c r="U1754">
        <v>16.420000000000002</v>
      </c>
      <c r="V1754" s="150" t="e">
        <f t="shared" si="298"/>
        <v>#VALUE!</v>
      </c>
      <c r="W1754">
        <v>16.420000000000002</v>
      </c>
      <c r="X1754" s="153" t="e">
        <f t="shared" si="299"/>
        <v>#VALUE!</v>
      </c>
      <c r="Y1754">
        <v>16.420000000000002</v>
      </c>
      <c r="Z1754" s="150" t="e">
        <f t="shared" si="300"/>
        <v>#VALUE!</v>
      </c>
      <c r="AA1754">
        <v>16.420000000000002</v>
      </c>
      <c r="AB1754" s="150" t="e">
        <f t="shared" si="301"/>
        <v>#VALUE!</v>
      </c>
      <c r="AC1754">
        <v>16.420000000000002</v>
      </c>
      <c r="AD1754" s="150" t="e">
        <f t="shared" si="302"/>
        <v>#VALUE!</v>
      </c>
      <c r="AE1754">
        <v>16.420000000000002</v>
      </c>
    </row>
    <row r="1755" spans="12:31" ht="15" x14ac:dyDescent="0.2">
      <c r="L1755" s="150" t="e">
        <f t="shared" si="293"/>
        <v>#VALUE!</v>
      </c>
      <c r="M1755">
        <v>16.43</v>
      </c>
      <c r="N1755" s="150" t="e">
        <f t="shared" si="294"/>
        <v>#VALUE!</v>
      </c>
      <c r="O1755">
        <v>16.43</v>
      </c>
      <c r="P1755" s="150" t="e">
        <f t="shared" si="295"/>
        <v>#VALUE!</v>
      </c>
      <c r="Q1755">
        <v>16.43</v>
      </c>
      <c r="R1755" s="150" t="e">
        <f t="shared" si="296"/>
        <v>#VALUE!</v>
      </c>
      <c r="S1755">
        <v>16.43</v>
      </c>
      <c r="T1755" s="150" t="e">
        <f t="shared" si="297"/>
        <v>#VALUE!</v>
      </c>
      <c r="U1755">
        <v>16.43</v>
      </c>
      <c r="V1755" s="150" t="e">
        <f t="shared" si="298"/>
        <v>#VALUE!</v>
      </c>
      <c r="W1755">
        <v>16.43</v>
      </c>
      <c r="X1755" s="153" t="e">
        <f t="shared" si="299"/>
        <v>#VALUE!</v>
      </c>
      <c r="Y1755">
        <v>16.43</v>
      </c>
      <c r="Z1755" s="150" t="e">
        <f t="shared" si="300"/>
        <v>#VALUE!</v>
      </c>
      <c r="AA1755">
        <v>16.43</v>
      </c>
      <c r="AB1755" s="150" t="e">
        <f t="shared" si="301"/>
        <v>#VALUE!</v>
      </c>
      <c r="AC1755">
        <v>16.43</v>
      </c>
      <c r="AD1755" s="150" t="e">
        <f t="shared" si="302"/>
        <v>#VALUE!</v>
      </c>
      <c r="AE1755">
        <v>16.43</v>
      </c>
    </row>
    <row r="1756" spans="12:31" ht="15" x14ac:dyDescent="0.2">
      <c r="L1756" s="150" t="e">
        <f t="shared" si="293"/>
        <v>#VALUE!</v>
      </c>
      <c r="M1756">
        <v>16.440000000000001</v>
      </c>
      <c r="N1756" s="150" t="e">
        <f t="shared" si="294"/>
        <v>#VALUE!</v>
      </c>
      <c r="O1756">
        <v>16.440000000000001</v>
      </c>
      <c r="P1756" s="150" t="e">
        <f t="shared" si="295"/>
        <v>#VALUE!</v>
      </c>
      <c r="Q1756">
        <v>16.440000000000001</v>
      </c>
      <c r="R1756" s="150" t="e">
        <f t="shared" si="296"/>
        <v>#VALUE!</v>
      </c>
      <c r="S1756">
        <v>16.440000000000001</v>
      </c>
      <c r="T1756" s="150" t="e">
        <f t="shared" si="297"/>
        <v>#VALUE!</v>
      </c>
      <c r="U1756">
        <v>16.440000000000001</v>
      </c>
      <c r="V1756" s="150" t="e">
        <f t="shared" si="298"/>
        <v>#VALUE!</v>
      </c>
      <c r="W1756">
        <v>16.440000000000001</v>
      </c>
      <c r="X1756" s="153" t="e">
        <f t="shared" si="299"/>
        <v>#VALUE!</v>
      </c>
      <c r="Y1756">
        <v>16.440000000000001</v>
      </c>
      <c r="Z1756" s="150" t="e">
        <f t="shared" si="300"/>
        <v>#VALUE!</v>
      </c>
      <c r="AA1756">
        <v>16.440000000000001</v>
      </c>
      <c r="AB1756" s="150" t="e">
        <f t="shared" si="301"/>
        <v>#VALUE!</v>
      </c>
      <c r="AC1756">
        <v>16.440000000000001</v>
      </c>
      <c r="AD1756" s="150" t="e">
        <f t="shared" si="302"/>
        <v>#VALUE!</v>
      </c>
      <c r="AE1756">
        <v>16.440000000000001</v>
      </c>
    </row>
    <row r="1757" spans="12:31" ht="15" x14ac:dyDescent="0.2">
      <c r="L1757" s="150" t="e">
        <f t="shared" si="293"/>
        <v>#VALUE!</v>
      </c>
      <c r="M1757">
        <v>16.45</v>
      </c>
      <c r="N1757" s="150" t="e">
        <f t="shared" si="294"/>
        <v>#VALUE!</v>
      </c>
      <c r="O1757">
        <v>16.45</v>
      </c>
      <c r="P1757" s="150" t="e">
        <f t="shared" si="295"/>
        <v>#VALUE!</v>
      </c>
      <c r="Q1757">
        <v>16.45</v>
      </c>
      <c r="R1757" s="150" t="e">
        <f t="shared" si="296"/>
        <v>#VALUE!</v>
      </c>
      <c r="S1757">
        <v>16.45</v>
      </c>
      <c r="T1757" s="150" t="e">
        <f t="shared" si="297"/>
        <v>#VALUE!</v>
      </c>
      <c r="U1757">
        <v>16.45</v>
      </c>
      <c r="V1757" s="150" t="e">
        <f t="shared" si="298"/>
        <v>#VALUE!</v>
      </c>
      <c r="W1757">
        <v>16.45</v>
      </c>
      <c r="X1757" s="153" t="e">
        <f t="shared" si="299"/>
        <v>#VALUE!</v>
      </c>
      <c r="Y1757">
        <v>16.45</v>
      </c>
      <c r="Z1757" s="150" t="e">
        <f t="shared" si="300"/>
        <v>#VALUE!</v>
      </c>
      <c r="AA1757">
        <v>16.45</v>
      </c>
      <c r="AB1757" s="150" t="e">
        <f t="shared" si="301"/>
        <v>#VALUE!</v>
      </c>
      <c r="AC1757">
        <v>16.45</v>
      </c>
      <c r="AD1757" s="150" t="e">
        <f t="shared" si="302"/>
        <v>#VALUE!</v>
      </c>
      <c r="AE1757">
        <v>16.45</v>
      </c>
    </row>
    <row r="1758" spans="12:31" ht="15" x14ac:dyDescent="0.2">
      <c r="L1758" s="150" t="e">
        <f t="shared" si="293"/>
        <v>#VALUE!</v>
      </c>
      <c r="M1758">
        <v>16.46</v>
      </c>
      <c r="N1758" s="150" t="e">
        <f t="shared" si="294"/>
        <v>#VALUE!</v>
      </c>
      <c r="O1758">
        <v>16.46</v>
      </c>
      <c r="P1758" s="150" t="e">
        <f t="shared" si="295"/>
        <v>#VALUE!</v>
      </c>
      <c r="Q1758">
        <v>16.46</v>
      </c>
      <c r="R1758" s="150" t="e">
        <f t="shared" si="296"/>
        <v>#VALUE!</v>
      </c>
      <c r="S1758">
        <v>16.46</v>
      </c>
      <c r="T1758" s="150" t="e">
        <f t="shared" si="297"/>
        <v>#VALUE!</v>
      </c>
      <c r="U1758">
        <v>16.46</v>
      </c>
      <c r="V1758" s="150" t="e">
        <f t="shared" si="298"/>
        <v>#VALUE!</v>
      </c>
      <c r="W1758">
        <v>16.46</v>
      </c>
      <c r="X1758" s="153" t="e">
        <f t="shared" si="299"/>
        <v>#VALUE!</v>
      </c>
      <c r="Y1758">
        <v>16.46</v>
      </c>
      <c r="Z1758" s="150" t="e">
        <f t="shared" si="300"/>
        <v>#VALUE!</v>
      </c>
      <c r="AA1758">
        <v>16.46</v>
      </c>
      <c r="AB1758" s="150" t="e">
        <f t="shared" si="301"/>
        <v>#VALUE!</v>
      </c>
      <c r="AC1758">
        <v>16.46</v>
      </c>
      <c r="AD1758" s="150" t="e">
        <f t="shared" si="302"/>
        <v>#VALUE!</v>
      </c>
      <c r="AE1758">
        <v>16.46</v>
      </c>
    </row>
    <row r="1759" spans="12:31" ht="15" x14ac:dyDescent="0.2">
      <c r="L1759" s="150" t="e">
        <f t="shared" si="293"/>
        <v>#VALUE!</v>
      </c>
      <c r="M1759">
        <v>16.47</v>
      </c>
      <c r="N1759" s="150" t="e">
        <f t="shared" si="294"/>
        <v>#VALUE!</v>
      </c>
      <c r="O1759">
        <v>16.47</v>
      </c>
      <c r="P1759" s="150" t="e">
        <f t="shared" si="295"/>
        <v>#VALUE!</v>
      </c>
      <c r="Q1759">
        <v>16.47</v>
      </c>
      <c r="R1759" s="150" t="e">
        <f t="shared" si="296"/>
        <v>#VALUE!</v>
      </c>
      <c r="S1759">
        <v>16.47</v>
      </c>
      <c r="T1759" s="150" t="e">
        <f t="shared" si="297"/>
        <v>#VALUE!</v>
      </c>
      <c r="U1759">
        <v>16.47</v>
      </c>
      <c r="V1759" s="150" t="e">
        <f t="shared" si="298"/>
        <v>#VALUE!</v>
      </c>
      <c r="W1759">
        <v>16.47</v>
      </c>
      <c r="X1759" s="153" t="e">
        <f t="shared" si="299"/>
        <v>#VALUE!</v>
      </c>
      <c r="Y1759">
        <v>16.47</v>
      </c>
      <c r="Z1759" s="150" t="e">
        <f t="shared" si="300"/>
        <v>#VALUE!</v>
      </c>
      <c r="AA1759">
        <v>16.47</v>
      </c>
      <c r="AB1759" s="150" t="e">
        <f t="shared" si="301"/>
        <v>#VALUE!</v>
      </c>
      <c r="AC1759">
        <v>16.47</v>
      </c>
      <c r="AD1759" s="150" t="e">
        <f t="shared" si="302"/>
        <v>#VALUE!</v>
      </c>
      <c r="AE1759">
        <v>16.47</v>
      </c>
    </row>
    <row r="1760" spans="12:31" ht="15" x14ac:dyDescent="0.2">
      <c r="L1760" s="150" t="e">
        <f t="shared" si="293"/>
        <v>#VALUE!</v>
      </c>
      <c r="M1760">
        <v>16.48</v>
      </c>
      <c r="N1760" s="150" t="e">
        <f t="shared" si="294"/>
        <v>#VALUE!</v>
      </c>
      <c r="O1760">
        <v>16.48</v>
      </c>
      <c r="P1760" s="150" t="e">
        <f t="shared" si="295"/>
        <v>#VALUE!</v>
      </c>
      <c r="Q1760">
        <v>16.48</v>
      </c>
      <c r="R1760" s="150" t="e">
        <f t="shared" si="296"/>
        <v>#VALUE!</v>
      </c>
      <c r="S1760">
        <v>16.48</v>
      </c>
      <c r="T1760" s="150" t="e">
        <f t="shared" si="297"/>
        <v>#VALUE!</v>
      </c>
      <c r="U1760">
        <v>16.48</v>
      </c>
      <c r="V1760" s="150" t="e">
        <f t="shared" si="298"/>
        <v>#VALUE!</v>
      </c>
      <c r="W1760">
        <v>16.48</v>
      </c>
      <c r="X1760" s="153" t="e">
        <f t="shared" si="299"/>
        <v>#VALUE!</v>
      </c>
      <c r="Y1760">
        <v>16.48</v>
      </c>
      <c r="Z1760" s="150" t="e">
        <f t="shared" si="300"/>
        <v>#VALUE!</v>
      </c>
      <c r="AA1760">
        <v>16.48</v>
      </c>
      <c r="AB1760" s="150" t="e">
        <f t="shared" si="301"/>
        <v>#VALUE!</v>
      </c>
      <c r="AC1760">
        <v>16.48</v>
      </c>
      <c r="AD1760" s="150" t="e">
        <f t="shared" si="302"/>
        <v>#VALUE!</v>
      </c>
      <c r="AE1760">
        <v>16.48</v>
      </c>
    </row>
    <row r="1761" spans="12:31" ht="15" x14ac:dyDescent="0.2">
      <c r="L1761" s="150" t="e">
        <f t="shared" si="293"/>
        <v>#VALUE!</v>
      </c>
      <c r="M1761">
        <v>16.489999999999998</v>
      </c>
      <c r="N1761" s="150" t="e">
        <f t="shared" si="294"/>
        <v>#VALUE!</v>
      </c>
      <c r="O1761">
        <v>16.489999999999998</v>
      </c>
      <c r="P1761" s="150" t="e">
        <f t="shared" si="295"/>
        <v>#VALUE!</v>
      </c>
      <c r="Q1761">
        <v>16.489999999999998</v>
      </c>
      <c r="R1761" s="150" t="e">
        <f t="shared" si="296"/>
        <v>#VALUE!</v>
      </c>
      <c r="S1761">
        <v>16.489999999999998</v>
      </c>
      <c r="T1761" s="150" t="e">
        <f t="shared" si="297"/>
        <v>#VALUE!</v>
      </c>
      <c r="U1761">
        <v>16.489999999999998</v>
      </c>
      <c r="V1761" s="150" t="e">
        <f t="shared" si="298"/>
        <v>#VALUE!</v>
      </c>
      <c r="W1761">
        <v>16.489999999999998</v>
      </c>
      <c r="X1761" s="153" t="e">
        <f t="shared" si="299"/>
        <v>#VALUE!</v>
      </c>
      <c r="Y1761">
        <v>16.489999999999998</v>
      </c>
      <c r="Z1761" s="150" t="e">
        <f t="shared" si="300"/>
        <v>#VALUE!</v>
      </c>
      <c r="AA1761">
        <v>16.489999999999998</v>
      </c>
      <c r="AB1761" s="150" t="e">
        <f t="shared" si="301"/>
        <v>#VALUE!</v>
      </c>
      <c r="AC1761">
        <v>16.489999999999998</v>
      </c>
      <c r="AD1761" s="150" t="e">
        <f t="shared" si="302"/>
        <v>#VALUE!</v>
      </c>
      <c r="AE1761">
        <v>16.489999999999998</v>
      </c>
    </row>
    <row r="1762" spans="12:31" ht="15" x14ac:dyDescent="0.2">
      <c r="L1762" s="150" t="e">
        <f t="shared" si="293"/>
        <v>#VALUE!</v>
      </c>
      <c r="M1762">
        <v>16.5</v>
      </c>
      <c r="N1762" s="150" t="e">
        <f t="shared" si="294"/>
        <v>#VALUE!</v>
      </c>
      <c r="O1762">
        <v>16.5</v>
      </c>
      <c r="P1762" s="150" t="e">
        <f t="shared" si="295"/>
        <v>#VALUE!</v>
      </c>
      <c r="Q1762">
        <v>16.5</v>
      </c>
      <c r="R1762" s="150" t="e">
        <f t="shared" si="296"/>
        <v>#VALUE!</v>
      </c>
      <c r="S1762">
        <v>16.5</v>
      </c>
      <c r="T1762" s="150" t="e">
        <f t="shared" si="297"/>
        <v>#VALUE!</v>
      </c>
      <c r="U1762">
        <v>16.5</v>
      </c>
      <c r="V1762" s="150" t="e">
        <f t="shared" si="298"/>
        <v>#VALUE!</v>
      </c>
      <c r="W1762">
        <v>16.5</v>
      </c>
      <c r="X1762" s="153" t="e">
        <f t="shared" si="299"/>
        <v>#VALUE!</v>
      </c>
      <c r="Y1762">
        <v>16.5</v>
      </c>
      <c r="Z1762" s="150" t="e">
        <f t="shared" si="300"/>
        <v>#VALUE!</v>
      </c>
      <c r="AA1762">
        <v>16.5</v>
      </c>
      <c r="AB1762" s="150" t="e">
        <f t="shared" si="301"/>
        <v>#VALUE!</v>
      </c>
      <c r="AC1762">
        <v>16.5</v>
      </c>
      <c r="AD1762" s="150" t="e">
        <f t="shared" si="302"/>
        <v>#VALUE!</v>
      </c>
      <c r="AE1762">
        <v>16.5</v>
      </c>
    </row>
    <row r="1763" spans="12:31" ht="15" x14ac:dyDescent="0.2">
      <c r="L1763" s="150" t="e">
        <f t="shared" si="293"/>
        <v>#VALUE!</v>
      </c>
      <c r="M1763">
        <v>16.510000000000002</v>
      </c>
      <c r="N1763" s="150" t="e">
        <f t="shared" si="294"/>
        <v>#VALUE!</v>
      </c>
      <c r="O1763">
        <v>16.510000000000002</v>
      </c>
      <c r="P1763" s="150" t="e">
        <f t="shared" si="295"/>
        <v>#VALUE!</v>
      </c>
      <c r="Q1763">
        <v>16.510000000000002</v>
      </c>
      <c r="R1763" s="150" t="e">
        <f t="shared" si="296"/>
        <v>#VALUE!</v>
      </c>
      <c r="S1763">
        <v>16.510000000000002</v>
      </c>
      <c r="T1763" s="150" t="e">
        <f t="shared" si="297"/>
        <v>#VALUE!</v>
      </c>
      <c r="U1763">
        <v>16.510000000000002</v>
      </c>
      <c r="V1763" s="150" t="e">
        <f t="shared" si="298"/>
        <v>#VALUE!</v>
      </c>
      <c r="W1763">
        <v>16.510000000000002</v>
      </c>
      <c r="X1763" s="153" t="e">
        <f t="shared" si="299"/>
        <v>#VALUE!</v>
      </c>
      <c r="Y1763">
        <v>16.510000000000002</v>
      </c>
      <c r="Z1763" s="150" t="e">
        <f t="shared" si="300"/>
        <v>#VALUE!</v>
      </c>
      <c r="AA1763">
        <v>16.510000000000002</v>
      </c>
      <c r="AB1763" s="150" t="e">
        <f t="shared" si="301"/>
        <v>#VALUE!</v>
      </c>
      <c r="AC1763">
        <v>16.510000000000002</v>
      </c>
      <c r="AD1763" s="150" t="e">
        <f t="shared" si="302"/>
        <v>#VALUE!</v>
      </c>
      <c r="AE1763">
        <v>16.510000000000002</v>
      </c>
    </row>
    <row r="1764" spans="12:31" ht="15" x14ac:dyDescent="0.2">
      <c r="L1764" s="150" t="e">
        <f t="shared" si="293"/>
        <v>#VALUE!</v>
      </c>
      <c r="M1764">
        <v>16.52</v>
      </c>
      <c r="N1764" s="150" t="e">
        <f t="shared" si="294"/>
        <v>#VALUE!</v>
      </c>
      <c r="O1764">
        <v>16.52</v>
      </c>
      <c r="P1764" s="150" t="e">
        <f t="shared" si="295"/>
        <v>#VALUE!</v>
      </c>
      <c r="Q1764">
        <v>16.52</v>
      </c>
      <c r="R1764" s="150" t="e">
        <f t="shared" si="296"/>
        <v>#VALUE!</v>
      </c>
      <c r="S1764">
        <v>16.52</v>
      </c>
      <c r="T1764" s="150" t="e">
        <f t="shared" si="297"/>
        <v>#VALUE!</v>
      </c>
      <c r="U1764">
        <v>16.52</v>
      </c>
      <c r="V1764" s="150" t="e">
        <f t="shared" si="298"/>
        <v>#VALUE!</v>
      </c>
      <c r="W1764">
        <v>16.52</v>
      </c>
      <c r="X1764" s="153" t="e">
        <f t="shared" si="299"/>
        <v>#VALUE!</v>
      </c>
      <c r="Y1764">
        <v>16.52</v>
      </c>
      <c r="Z1764" s="150" t="e">
        <f t="shared" si="300"/>
        <v>#VALUE!</v>
      </c>
      <c r="AA1764">
        <v>16.52</v>
      </c>
      <c r="AB1764" s="150" t="e">
        <f t="shared" si="301"/>
        <v>#VALUE!</v>
      </c>
      <c r="AC1764">
        <v>16.52</v>
      </c>
      <c r="AD1764" s="150" t="e">
        <f t="shared" si="302"/>
        <v>#VALUE!</v>
      </c>
      <c r="AE1764">
        <v>16.52</v>
      </c>
    </row>
    <row r="1765" spans="12:31" ht="15" x14ac:dyDescent="0.2">
      <c r="L1765" s="150" t="e">
        <f t="shared" si="293"/>
        <v>#VALUE!</v>
      </c>
      <c r="M1765">
        <v>16.53</v>
      </c>
      <c r="N1765" s="150" t="e">
        <f t="shared" si="294"/>
        <v>#VALUE!</v>
      </c>
      <c r="O1765">
        <v>16.53</v>
      </c>
      <c r="P1765" s="150" t="e">
        <f t="shared" si="295"/>
        <v>#VALUE!</v>
      </c>
      <c r="Q1765">
        <v>16.53</v>
      </c>
      <c r="R1765" s="150" t="e">
        <f t="shared" si="296"/>
        <v>#VALUE!</v>
      </c>
      <c r="S1765">
        <v>16.53</v>
      </c>
      <c r="T1765" s="150" t="e">
        <f t="shared" si="297"/>
        <v>#VALUE!</v>
      </c>
      <c r="U1765">
        <v>16.53</v>
      </c>
      <c r="V1765" s="150" t="e">
        <f t="shared" si="298"/>
        <v>#VALUE!</v>
      </c>
      <c r="W1765">
        <v>16.53</v>
      </c>
      <c r="X1765" s="153" t="e">
        <f t="shared" si="299"/>
        <v>#VALUE!</v>
      </c>
      <c r="Y1765">
        <v>16.53</v>
      </c>
      <c r="Z1765" s="150" t="e">
        <f t="shared" si="300"/>
        <v>#VALUE!</v>
      </c>
      <c r="AA1765">
        <v>16.53</v>
      </c>
      <c r="AB1765" s="150" t="e">
        <f t="shared" si="301"/>
        <v>#VALUE!</v>
      </c>
      <c r="AC1765">
        <v>16.53</v>
      </c>
      <c r="AD1765" s="150" t="e">
        <f t="shared" si="302"/>
        <v>#VALUE!</v>
      </c>
      <c r="AE1765">
        <v>16.53</v>
      </c>
    </row>
    <row r="1766" spans="12:31" ht="15" x14ac:dyDescent="0.2">
      <c r="L1766" s="150" t="e">
        <f t="shared" si="293"/>
        <v>#VALUE!</v>
      </c>
      <c r="M1766">
        <v>16.54</v>
      </c>
      <c r="N1766" s="150" t="e">
        <f t="shared" si="294"/>
        <v>#VALUE!</v>
      </c>
      <c r="O1766">
        <v>16.54</v>
      </c>
      <c r="P1766" s="150" t="e">
        <f t="shared" si="295"/>
        <v>#VALUE!</v>
      </c>
      <c r="Q1766">
        <v>16.54</v>
      </c>
      <c r="R1766" s="150" t="e">
        <f t="shared" si="296"/>
        <v>#VALUE!</v>
      </c>
      <c r="S1766">
        <v>16.54</v>
      </c>
      <c r="T1766" s="150" t="e">
        <f t="shared" si="297"/>
        <v>#VALUE!</v>
      </c>
      <c r="U1766">
        <v>16.54</v>
      </c>
      <c r="V1766" s="150" t="e">
        <f t="shared" si="298"/>
        <v>#VALUE!</v>
      </c>
      <c r="W1766">
        <v>16.54</v>
      </c>
      <c r="X1766" s="153" t="e">
        <f t="shared" si="299"/>
        <v>#VALUE!</v>
      </c>
      <c r="Y1766">
        <v>16.54</v>
      </c>
      <c r="Z1766" s="150" t="e">
        <f t="shared" si="300"/>
        <v>#VALUE!</v>
      </c>
      <c r="AA1766">
        <v>16.54</v>
      </c>
      <c r="AB1766" s="150" t="e">
        <f t="shared" si="301"/>
        <v>#VALUE!</v>
      </c>
      <c r="AC1766">
        <v>16.54</v>
      </c>
      <c r="AD1766" s="150" t="e">
        <f t="shared" si="302"/>
        <v>#VALUE!</v>
      </c>
      <c r="AE1766">
        <v>16.54</v>
      </c>
    </row>
    <row r="1767" spans="12:31" ht="15" x14ac:dyDescent="0.2">
      <c r="L1767" s="150" t="e">
        <f t="shared" si="293"/>
        <v>#VALUE!</v>
      </c>
      <c r="M1767">
        <v>16.55</v>
      </c>
      <c r="N1767" s="150" t="e">
        <f t="shared" si="294"/>
        <v>#VALUE!</v>
      </c>
      <c r="O1767">
        <v>16.55</v>
      </c>
      <c r="P1767" s="150" t="e">
        <f t="shared" si="295"/>
        <v>#VALUE!</v>
      </c>
      <c r="Q1767">
        <v>16.55</v>
      </c>
      <c r="R1767" s="150" t="e">
        <f t="shared" si="296"/>
        <v>#VALUE!</v>
      </c>
      <c r="S1767">
        <v>16.55</v>
      </c>
      <c r="T1767" s="150" t="e">
        <f t="shared" si="297"/>
        <v>#VALUE!</v>
      </c>
      <c r="U1767">
        <v>16.55</v>
      </c>
      <c r="V1767" s="150" t="e">
        <f t="shared" si="298"/>
        <v>#VALUE!</v>
      </c>
      <c r="W1767">
        <v>16.55</v>
      </c>
      <c r="X1767" s="153" t="e">
        <f t="shared" si="299"/>
        <v>#VALUE!</v>
      </c>
      <c r="Y1767">
        <v>16.55</v>
      </c>
      <c r="Z1767" s="150" t="e">
        <f t="shared" si="300"/>
        <v>#VALUE!</v>
      </c>
      <c r="AA1767">
        <v>16.55</v>
      </c>
      <c r="AB1767" s="150" t="e">
        <f t="shared" si="301"/>
        <v>#VALUE!</v>
      </c>
      <c r="AC1767">
        <v>16.55</v>
      </c>
      <c r="AD1767" s="150" t="e">
        <f t="shared" si="302"/>
        <v>#VALUE!</v>
      </c>
      <c r="AE1767">
        <v>16.55</v>
      </c>
    </row>
    <row r="1768" spans="12:31" ht="15" x14ac:dyDescent="0.2">
      <c r="L1768" s="150" t="e">
        <f t="shared" si="293"/>
        <v>#VALUE!</v>
      </c>
      <c r="M1768">
        <v>16.559999999999999</v>
      </c>
      <c r="N1768" s="150" t="e">
        <f t="shared" si="294"/>
        <v>#VALUE!</v>
      </c>
      <c r="O1768">
        <v>16.559999999999999</v>
      </c>
      <c r="P1768" s="150" t="e">
        <f t="shared" si="295"/>
        <v>#VALUE!</v>
      </c>
      <c r="Q1768">
        <v>16.559999999999999</v>
      </c>
      <c r="R1768" s="150" t="e">
        <f t="shared" si="296"/>
        <v>#VALUE!</v>
      </c>
      <c r="S1768">
        <v>16.559999999999999</v>
      </c>
      <c r="T1768" s="150" t="e">
        <f t="shared" si="297"/>
        <v>#VALUE!</v>
      </c>
      <c r="U1768">
        <v>16.559999999999999</v>
      </c>
      <c r="V1768" s="150" t="e">
        <f t="shared" si="298"/>
        <v>#VALUE!</v>
      </c>
      <c r="W1768">
        <v>16.559999999999999</v>
      </c>
      <c r="X1768" s="153" t="e">
        <f t="shared" si="299"/>
        <v>#VALUE!</v>
      </c>
      <c r="Y1768">
        <v>16.559999999999999</v>
      </c>
      <c r="Z1768" s="150" t="e">
        <f t="shared" si="300"/>
        <v>#VALUE!</v>
      </c>
      <c r="AA1768">
        <v>16.559999999999999</v>
      </c>
      <c r="AB1768" s="150" t="e">
        <f t="shared" si="301"/>
        <v>#VALUE!</v>
      </c>
      <c r="AC1768">
        <v>16.559999999999999</v>
      </c>
      <c r="AD1768" s="150" t="e">
        <f t="shared" si="302"/>
        <v>#VALUE!</v>
      </c>
      <c r="AE1768">
        <v>16.559999999999999</v>
      </c>
    </row>
    <row r="1769" spans="12:31" ht="15" x14ac:dyDescent="0.2">
      <c r="L1769" s="150" t="e">
        <f t="shared" si="293"/>
        <v>#VALUE!</v>
      </c>
      <c r="M1769">
        <v>16.57</v>
      </c>
      <c r="N1769" s="150" t="e">
        <f t="shared" si="294"/>
        <v>#VALUE!</v>
      </c>
      <c r="O1769">
        <v>16.57</v>
      </c>
      <c r="P1769" s="150" t="e">
        <f t="shared" si="295"/>
        <v>#VALUE!</v>
      </c>
      <c r="Q1769">
        <v>16.57</v>
      </c>
      <c r="R1769" s="150" t="e">
        <f t="shared" si="296"/>
        <v>#VALUE!</v>
      </c>
      <c r="S1769">
        <v>16.57</v>
      </c>
      <c r="T1769" s="150" t="e">
        <f t="shared" si="297"/>
        <v>#VALUE!</v>
      </c>
      <c r="U1769">
        <v>16.57</v>
      </c>
      <c r="V1769" s="150" t="e">
        <f t="shared" si="298"/>
        <v>#VALUE!</v>
      </c>
      <c r="W1769">
        <v>16.57</v>
      </c>
      <c r="X1769" s="153" t="e">
        <f t="shared" si="299"/>
        <v>#VALUE!</v>
      </c>
      <c r="Y1769">
        <v>16.57</v>
      </c>
      <c r="Z1769" s="150" t="e">
        <f t="shared" si="300"/>
        <v>#VALUE!</v>
      </c>
      <c r="AA1769">
        <v>16.57</v>
      </c>
      <c r="AB1769" s="150" t="e">
        <f t="shared" si="301"/>
        <v>#VALUE!</v>
      </c>
      <c r="AC1769">
        <v>16.57</v>
      </c>
      <c r="AD1769" s="150" t="e">
        <f t="shared" si="302"/>
        <v>#VALUE!</v>
      </c>
      <c r="AE1769">
        <v>16.57</v>
      </c>
    </row>
    <row r="1770" spans="12:31" ht="15" x14ac:dyDescent="0.2">
      <c r="L1770" s="150" t="e">
        <f t="shared" si="293"/>
        <v>#VALUE!</v>
      </c>
      <c r="M1770">
        <v>16.579999999999998</v>
      </c>
      <c r="N1770" s="150" t="e">
        <f t="shared" si="294"/>
        <v>#VALUE!</v>
      </c>
      <c r="O1770">
        <v>16.579999999999998</v>
      </c>
      <c r="P1770" s="150" t="e">
        <f t="shared" si="295"/>
        <v>#VALUE!</v>
      </c>
      <c r="Q1770">
        <v>16.579999999999998</v>
      </c>
      <c r="R1770" s="150" t="e">
        <f t="shared" si="296"/>
        <v>#VALUE!</v>
      </c>
      <c r="S1770">
        <v>16.579999999999998</v>
      </c>
      <c r="T1770" s="150" t="e">
        <f t="shared" si="297"/>
        <v>#VALUE!</v>
      </c>
      <c r="U1770">
        <v>16.579999999999998</v>
      </c>
      <c r="V1770" s="150" t="e">
        <f t="shared" si="298"/>
        <v>#VALUE!</v>
      </c>
      <c r="W1770">
        <v>16.579999999999998</v>
      </c>
      <c r="X1770" s="153" t="e">
        <f t="shared" si="299"/>
        <v>#VALUE!</v>
      </c>
      <c r="Y1770">
        <v>16.579999999999998</v>
      </c>
      <c r="Z1770" s="150" t="e">
        <f t="shared" si="300"/>
        <v>#VALUE!</v>
      </c>
      <c r="AA1770">
        <v>16.579999999999998</v>
      </c>
      <c r="AB1770" s="150" t="e">
        <f t="shared" si="301"/>
        <v>#VALUE!</v>
      </c>
      <c r="AC1770">
        <v>16.579999999999998</v>
      </c>
      <c r="AD1770" s="150" t="e">
        <f t="shared" si="302"/>
        <v>#VALUE!</v>
      </c>
      <c r="AE1770">
        <v>16.579999999999998</v>
      </c>
    </row>
    <row r="1771" spans="12:31" ht="15" x14ac:dyDescent="0.2">
      <c r="L1771" s="150" t="e">
        <f t="shared" si="293"/>
        <v>#VALUE!</v>
      </c>
      <c r="M1771">
        <v>16.59</v>
      </c>
      <c r="N1771" s="150" t="e">
        <f t="shared" si="294"/>
        <v>#VALUE!</v>
      </c>
      <c r="O1771">
        <v>16.59</v>
      </c>
      <c r="P1771" s="150" t="e">
        <f t="shared" si="295"/>
        <v>#VALUE!</v>
      </c>
      <c r="Q1771">
        <v>16.59</v>
      </c>
      <c r="R1771" s="150" t="e">
        <f t="shared" si="296"/>
        <v>#VALUE!</v>
      </c>
      <c r="S1771">
        <v>16.59</v>
      </c>
      <c r="T1771" s="150" t="e">
        <f t="shared" si="297"/>
        <v>#VALUE!</v>
      </c>
      <c r="U1771">
        <v>16.59</v>
      </c>
      <c r="V1771" s="150" t="e">
        <f t="shared" si="298"/>
        <v>#VALUE!</v>
      </c>
      <c r="W1771">
        <v>16.59</v>
      </c>
      <c r="X1771" s="153" t="e">
        <f t="shared" si="299"/>
        <v>#VALUE!</v>
      </c>
      <c r="Y1771">
        <v>16.59</v>
      </c>
      <c r="Z1771" s="150" t="e">
        <f t="shared" si="300"/>
        <v>#VALUE!</v>
      </c>
      <c r="AA1771">
        <v>16.59</v>
      </c>
      <c r="AB1771" s="150" t="e">
        <f t="shared" si="301"/>
        <v>#VALUE!</v>
      </c>
      <c r="AC1771">
        <v>16.59</v>
      </c>
      <c r="AD1771" s="150" t="e">
        <f t="shared" si="302"/>
        <v>#VALUE!</v>
      </c>
      <c r="AE1771">
        <v>16.59</v>
      </c>
    </row>
    <row r="1772" spans="12:31" ht="15" x14ac:dyDescent="0.2">
      <c r="L1772" s="150" t="e">
        <f t="shared" si="293"/>
        <v>#VALUE!</v>
      </c>
      <c r="M1772">
        <v>16.600000000000001</v>
      </c>
      <c r="N1772" s="150" t="e">
        <f t="shared" si="294"/>
        <v>#VALUE!</v>
      </c>
      <c r="O1772">
        <v>16.600000000000001</v>
      </c>
      <c r="P1772" s="150" t="e">
        <f t="shared" si="295"/>
        <v>#VALUE!</v>
      </c>
      <c r="Q1772">
        <v>16.600000000000001</v>
      </c>
      <c r="R1772" s="150" t="e">
        <f t="shared" si="296"/>
        <v>#VALUE!</v>
      </c>
      <c r="S1772">
        <v>16.600000000000001</v>
      </c>
      <c r="T1772" s="150" t="e">
        <f t="shared" si="297"/>
        <v>#VALUE!</v>
      </c>
      <c r="U1772">
        <v>16.600000000000001</v>
      </c>
      <c r="V1772" s="150" t="e">
        <f t="shared" si="298"/>
        <v>#VALUE!</v>
      </c>
      <c r="W1772">
        <v>16.600000000000001</v>
      </c>
      <c r="X1772" s="153" t="e">
        <f t="shared" si="299"/>
        <v>#VALUE!</v>
      </c>
      <c r="Y1772">
        <v>16.600000000000001</v>
      </c>
      <c r="Z1772" s="150" t="e">
        <f t="shared" si="300"/>
        <v>#VALUE!</v>
      </c>
      <c r="AA1772">
        <v>16.600000000000001</v>
      </c>
      <c r="AB1772" s="150" t="e">
        <f t="shared" si="301"/>
        <v>#VALUE!</v>
      </c>
      <c r="AC1772">
        <v>16.600000000000001</v>
      </c>
      <c r="AD1772" s="150" t="e">
        <f t="shared" si="302"/>
        <v>#VALUE!</v>
      </c>
      <c r="AE1772">
        <v>16.600000000000001</v>
      </c>
    </row>
    <row r="1773" spans="12:31" ht="15" x14ac:dyDescent="0.2">
      <c r="L1773" s="150" t="e">
        <f t="shared" si="293"/>
        <v>#VALUE!</v>
      </c>
      <c r="M1773">
        <v>16.61</v>
      </c>
      <c r="N1773" s="150" t="e">
        <f t="shared" si="294"/>
        <v>#VALUE!</v>
      </c>
      <c r="O1773">
        <v>16.61</v>
      </c>
      <c r="P1773" s="150" t="e">
        <f t="shared" si="295"/>
        <v>#VALUE!</v>
      </c>
      <c r="Q1773">
        <v>16.61</v>
      </c>
      <c r="R1773" s="150" t="e">
        <f t="shared" si="296"/>
        <v>#VALUE!</v>
      </c>
      <c r="S1773">
        <v>16.61</v>
      </c>
      <c r="T1773" s="150" t="e">
        <f t="shared" si="297"/>
        <v>#VALUE!</v>
      </c>
      <c r="U1773">
        <v>16.61</v>
      </c>
      <c r="V1773" s="150" t="e">
        <f t="shared" si="298"/>
        <v>#VALUE!</v>
      </c>
      <c r="W1773">
        <v>16.61</v>
      </c>
      <c r="X1773" s="153" t="e">
        <f t="shared" si="299"/>
        <v>#VALUE!</v>
      </c>
      <c r="Y1773">
        <v>16.61</v>
      </c>
      <c r="Z1773" s="150" t="e">
        <f t="shared" si="300"/>
        <v>#VALUE!</v>
      </c>
      <c r="AA1773">
        <v>16.61</v>
      </c>
      <c r="AB1773" s="150" t="e">
        <f t="shared" si="301"/>
        <v>#VALUE!</v>
      </c>
      <c r="AC1773">
        <v>16.61</v>
      </c>
      <c r="AD1773" s="150" t="e">
        <f t="shared" si="302"/>
        <v>#VALUE!</v>
      </c>
      <c r="AE1773">
        <v>16.61</v>
      </c>
    </row>
    <row r="1774" spans="12:31" ht="15" x14ac:dyDescent="0.2">
      <c r="L1774" s="150" t="e">
        <f t="shared" si="293"/>
        <v>#VALUE!</v>
      </c>
      <c r="M1774">
        <v>16.62</v>
      </c>
      <c r="N1774" s="150" t="e">
        <f t="shared" si="294"/>
        <v>#VALUE!</v>
      </c>
      <c r="O1774">
        <v>16.62</v>
      </c>
      <c r="P1774" s="150" t="e">
        <f t="shared" si="295"/>
        <v>#VALUE!</v>
      </c>
      <c r="Q1774">
        <v>16.62</v>
      </c>
      <c r="R1774" s="150" t="e">
        <f t="shared" si="296"/>
        <v>#VALUE!</v>
      </c>
      <c r="S1774">
        <v>16.62</v>
      </c>
      <c r="T1774" s="150" t="e">
        <f t="shared" si="297"/>
        <v>#VALUE!</v>
      </c>
      <c r="U1774">
        <v>16.62</v>
      </c>
      <c r="V1774" s="150" t="e">
        <f t="shared" si="298"/>
        <v>#VALUE!</v>
      </c>
      <c r="W1774">
        <v>16.62</v>
      </c>
      <c r="X1774" s="153" t="e">
        <f t="shared" si="299"/>
        <v>#VALUE!</v>
      </c>
      <c r="Y1774">
        <v>16.62</v>
      </c>
      <c r="Z1774" s="150" t="e">
        <f t="shared" si="300"/>
        <v>#VALUE!</v>
      </c>
      <c r="AA1774">
        <v>16.62</v>
      </c>
      <c r="AB1774" s="150" t="e">
        <f t="shared" si="301"/>
        <v>#VALUE!</v>
      </c>
      <c r="AC1774">
        <v>16.62</v>
      </c>
      <c r="AD1774" s="150" t="e">
        <f t="shared" si="302"/>
        <v>#VALUE!</v>
      </c>
      <c r="AE1774">
        <v>16.62</v>
      </c>
    </row>
    <row r="1775" spans="12:31" ht="15" x14ac:dyDescent="0.2">
      <c r="L1775" s="150" t="e">
        <f t="shared" si="293"/>
        <v>#VALUE!</v>
      </c>
      <c r="M1775">
        <v>16.63</v>
      </c>
      <c r="N1775" s="150" t="e">
        <f t="shared" si="294"/>
        <v>#VALUE!</v>
      </c>
      <c r="O1775">
        <v>16.63</v>
      </c>
      <c r="P1775" s="150" t="e">
        <f t="shared" si="295"/>
        <v>#VALUE!</v>
      </c>
      <c r="Q1775">
        <v>16.63</v>
      </c>
      <c r="R1775" s="150" t="e">
        <f t="shared" si="296"/>
        <v>#VALUE!</v>
      </c>
      <c r="S1775">
        <v>16.63</v>
      </c>
      <c r="T1775" s="150" t="e">
        <f t="shared" si="297"/>
        <v>#VALUE!</v>
      </c>
      <c r="U1775">
        <v>16.63</v>
      </c>
      <c r="V1775" s="150" t="e">
        <f t="shared" si="298"/>
        <v>#VALUE!</v>
      </c>
      <c r="W1775">
        <v>16.63</v>
      </c>
      <c r="X1775" s="153" t="e">
        <f t="shared" si="299"/>
        <v>#VALUE!</v>
      </c>
      <c r="Y1775">
        <v>16.63</v>
      </c>
      <c r="Z1775" s="150" t="e">
        <f t="shared" si="300"/>
        <v>#VALUE!</v>
      </c>
      <c r="AA1775">
        <v>16.63</v>
      </c>
      <c r="AB1775" s="150" t="e">
        <f t="shared" si="301"/>
        <v>#VALUE!</v>
      </c>
      <c r="AC1775">
        <v>16.63</v>
      </c>
      <c r="AD1775" s="150" t="e">
        <f t="shared" si="302"/>
        <v>#VALUE!</v>
      </c>
      <c r="AE1775">
        <v>16.63</v>
      </c>
    </row>
    <row r="1776" spans="12:31" ht="15" x14ac:dyDescent="0.2">
      <c r="L1776" s="150" t="e">
        <f t="shared" si="293"/>
        <v>#VALUE!</v>
      </c>
      <c r="M1776">
        <v>16.64</v>
      </c>
      <c r="N1776" s="150" t="e">
        <f t="shared" si="294"/>
        <v>#VALUE!</v>
      </c>
      <c r="O1776">
        <v>16.64</v>
      </c>
      <c r="P1776" s="150" t="e">
        <f t="shared" si="295"/>
        <v>#VALUE!</v>
      </c>
      <c r="Q1776">
        <v>16.64</v>
      </c>
      <c r="R1776" s="150" t="e">
        <f t="shared" si="296"/>
        <v>#VALUE!</v>
      </c>
      <c r="S1776">
        <v>16.64</v>
      </c>
      <c r="T1776" s="150" t="e">
        <f t="shared" si="297"/>
        <v>#VALUE!</v>
      </c>
      <c r="U1776">
        <v>16.64</v>
      </c>
      <c r="V1776" s="150" t="e">
        <f t="shared" si="298"/>
        <v>#VALUE!</v>
      </c>
      <c r="W1776">
        <v>16.64</v>
      </c>
      <c r="X1776" s="153" t="e">
        <f t="shared" si="299"/>
        <v>#VALUE!</v>
      </c>
      <c r="Y1776">
        <v>16.64</v>
      </c>
      <c r="Z1776" s="150" t="e">
        <f t="shared" si="300"/>
        <v>#VALUE!</v>
      </c>
      <c r="AA1776">
        <v>16.64</v>
      </c>
      <c r="AB1776" s="150" t="e">
        <f t="shared" si="301"/>
        <v>#VALUE!</v>
      </c>
      <c r="AC1776">
        <v>16.64</v>
      </c>
      <c r="AD1776" s="150" t="e">
        <f t="shared" si="302"/>
        <v>#VALUE!</v>
      </c>
      <c r="AE1776">
        <v>16.64</v>
      </c>
    </row>
    <row r="1777" spans="12:31" ht="15" x14ac:dyDescent="0.2">
      <c r="L1777" s="150" t="e">
        <f t="shared" ref="L1777:L1840" si="303">((1.486/$D$33)*((((PI()*($D$46/12)^2)/4)-((($D$46/12)/2)^2*((2*ACOS(((($D$46/12)/2)-(($D$46/12)-(M1777/12)))/(($D$46/12)/2)))-SIN(2*ACOS(((($D$46/12)/2)-(($D$46/12)-(M1777/12)))/(($D$46/12)/2))))/2))/((PI()*($D$46/12))-((2*ACOS(((($D$46/12)/2)-(($D$46/12)-(M1777/12)))/(($D$46/12)/2)))*(($D$46/12)/2))))^(2/3)*$H$17^0.5)*(((PI()*($D$46/12)^2)/4)-((($D$46/12)/2)^2*((2*ACOS(((($D$46/12)/2)-(($D$46/12)-(M1777/12)))/(($D$46/12)/2)))-SIN(2*ACOS(((($D$46/12)/2)-(($D$46/12)-(M1777/12)))/(($D$46/12)/2))))/2))</f>
        <v>#VALUE!</v>
      </c>
      <c r="M1777">
        <v>16.649999999999999</v>
      </c>
      <c r="N1777" s="150" t="e">
        <f t="shared" ref="N1777:N1840" si="304">((1.486/$D$34)*((((PI()*($D$47/12)^2)/4)-((($D$47/12)/2)^2*((2*ACOS(((($D$47/12)/2)-(($D$47/12)-(O1777/12)))/(($D$47/12)/2)))-SIN(2*ACOS(((($D$47/12)/2)-(($D$47/12)-(O1777/12)))/(($D$47/12)/2))))/2))/((PI()*($D$47/12))-((2*ACOS(((($D$47/12)/2)-(($D$47/12)-(O1777/12)))/(($D$47/12)/2)))*(($D$47/12)/2))))^(2/3)*$H$18^0.5)*(((PI()*($D$47/12)^2)/4)-((($D$47/12)/2)^2*((2*ACOS(((($D$47/12)/2)-(($D$47/12)-(O1777/12)))/(($D$47/12)/2)))-SIN(2*ACOS(((($D$47/12)/2)-(($D$47/12)-(O1777/12)))/(($D$47/12)/2))))/2))</f>
        <v>#VALUE!</v>
      </c>
      <c r="O1777">
        <v>16.649999999999999</v>
      </c>
      <c r="P1777" s="150" t="e">
        <f t="shared" ref="P1777:P1840" si="305">((1.486/$D$35)*((((PI()*($D$48/12)^2)/4)-((($D$48/12)/2)^2*((2*ACOS(((($D$48/12)/2)-(($D$48/12)-(Q1777/12)))/(($D$48/12)/2)))-SIN(2*ACOS(((($D$48/12)/2)-(($D$48/12)-(Q1777/12)))/(($D$48/12)/2))))/2))/((PI()*($D$48/12))-((2*ACOS(((($D$48/12)/2)-(($D$48/12)-(Q1777/12)))/(($D$48/12)/2)))*(($D$48/12)/2))))^(2/3)*$H$19^0.5)*(((PI()*($D$48/12)^2)/4)-((($D$48/12)/2)^2*((2*ACOS(((($D$48/12)/2)-(($D$48/12)-(Q1777/12)))/(($D$48/12)/2)))-SIN(2*ACOS(((($D$48/12)/2)-(($D$48/12)-(Q1777/12)))/(($D$48/12)/2))))/2))</f>
        <v>#VALUE!</v>
      </c>
      <c r="Q1777">
        <v>16.649999999999999</v>
      </c>
      <c r="R1777" s="150" t="e">
        <f t="shared" ref="R1777:R1840" si="306">((1.486/$D$36)*((((PI()*($D$49/12)^2)/4)-((($D$49/12)/2)^2*((2*ACOS(((($D$49/12)/2)-(($D$49/12)-(S1777/12)))/(($D$49/12)/2)))-SIN(2*ACOS(((($D$49/12)/2)-(($D$49/12)-(S1777/12)))/(($D$49/12)/2))))/2))/((PI()*($D$49/12))-((2*ACOS(((($D$49/12)/2)-(($D$49/12)-(S1777/12)))/(($D$49/12)/2)))*(($D$49/12)/2))))^(2/3)*$H$20^0.5)*(((PI()*($D$49/12)^2)/4)-((($D$49/12)/2)^2*((2*ACOS(((($D$49/12)/2)-(($D$49/12)-(S1777/12)))/(($D$49/12)/2)))-SIN(2*ACOS(((($D$49/12)/2)-(($D$49/12)-(S1777/12)))/(($D$49/12)/2))))/2))</f>
        <v>#VALUE!</v>
      </c>
      <c r="S1777">
        <v>16.649999999999999</v>
      </c>
      <c r="T1777" s="150" t="e">
        <f t="shared" ref="T1777:T1840" si="307">((1.486/$D$37)*((((PI()*($D$50/12)^2)/4)-((($D$50/12)/2)^2*((2*ACOS(((($D$50/12)/2)-(($D$50/12)-(U1777/12)))/(($D$50/12)/2)))-SIN(2*ACOS(((($D$50/12)/2)-(($D$50/12)-(U1777/12)))/(($D$50/12)/2))))/2))/((PI()*($D$50/12))-((2*ACOS(((($D$50/12)/2)-(($D$50/12)-(U1777/12)))/(($D$50/12)/2)))*(($D$50/12)/2))))^(2/3)*$H$21^0.5)*(((PI()*($D$50/12)^2)/4)-((($D$50/12)/2)^2*((2*ACOS(((($D$50/12)/2)-(($D$50/12)-(U1777/12)))/(($D$50/12)/2)))-SIN(2*ACOS(((($D$50/12)/2)-(($D$50/12)-(U1777/12)))/(($D$50/12)/2))))/2))</f>
        <v>#VALUE!</v>
      </c>
      <c r="U1777">
        <v>16.649999999999999</v>
      </c>
      <c r="V1777" s="150" t="e">
        <f t="shared" ref="V1777:V1840" si="308">((1.486/$D$38)*((((PI()*($D$51/12)^2)/4)-((($D$51/12)/2)^2*((2*ACOS(((($D$51/12)/2)-(($D$51/12)-(W1777/12)))/(($D$51/12)/2)))-SIN(2*ACOS(((($D$51/12)/2)-(($D$51/12)-(W1777/12)))/(($D$51/12)/2))))/2))/((PI()*($D$51/12))-((2*ACOS(((($D$51/12)/2)-(($D$51/12)-(W1777/12)))/(($D$51/12)/2)))*(($D$51/12)/2))))^(2/3)*$H$22^0.5)*(((PI()*($D$51/12)^2)/4)-((($D$51/12)/2)^2*((2*ACOS(((($D$51/12)/2)-(($D$51/12)-(W1777/12)))/(($D$51/12)/2)))-SIN(2*ACOS(((($D$51/12)/2)-(($D$51/12)-(W1777/12)))/(($D$51/12)/2))))/2))</f>
        <v>#VALUE!</v>
      </c>
      <c r="W1777">
        <v>16.649999999999999</v>
      </c>
      <c r="X1777" s="153" t="e">
        <f t="shared" ref="X1777:X1840" si="309">((1.486/$D$39)*((((PI()*($D$52/12)^2)/4)-((($D$52/12)/2)^2*((2*ACOS(((($D$52/12)/2)-(($D$52/12)-(Y1777/12)))/(($D$52/12)/2)))-SIN(2*ACOS(((($D$52/12)/2)-(($D$52/12)-(Y1777/12)))/(($D$52/12)/2))))/2))/((PI()*($D$52/12))-((2*ACOS(((($D$52/12)/2)-(($D$52/12)-(Y1777/12)))/(($D$52/12)/2)))*(($D$52/12)/2))))^(2/3)*$H$23^0.5)*(((PI()*($D$52/12)^2)/4)-((($D$52/12)/2)^2*((2*ACOS(((($D$52/12)/2)-(($D$52/12)-(Y1777/12)))/(($D$52/12)/2)))-SIN(2*ACOS(((($D$52/12)/2)-(($D$52/12)-(Y1777/12)))/(($D$52/12)/2))))/2))</f>
        <v>#VALUE!</v>
      </c>
      <c r="Y1777">
        <v>16.649999999999999</v>
      </c>
      <c r="Z1777" s="150" t="e">
        <f t="shared" ref="Z1777:Z1840" si="310">((1.486/$D$40)*((((PI()*($D$53/12)^2)/4)-((($D$53/12)/2)^2*((2*ACOS(((($D$53/12)/2)-(($D$53/12)-(AA1777/12)))/(($D$53/12)/2)))-SIN(2*ACOS(((($D$53/12)/2)-(($D$53/12)-(AA1777/12)))/(($D$53/12)/2))))/2))/((PI()*($D$53/12))-((2*ACOS(((($D$53/12)/2)-(($D$53/12)-(AA1777/12)))/(($D$53/12)/2)))*(($D$53/12)/2))))^(2/3)*$H$24^0.5)*(((PI()*($D$53/12)^2)/4)-((($D$53/12)/2)^2*((2*ACOS(((($D$53/12)/2)-(($D$53/12)-(AA1777/12)))/(($D$53/12)/2)))-SIN(2*ACOS(((($D$53/12)/2)-(($D$53/12)-(AA1777/12)))/(($D$53/12)/2))))/2))</f>
        <v>#VALUE!</v>
      </c>
      <c r="AA1777">
        <v>16.649999999999999</v>
      </c>
      <c r="AB1777" s="150" t="e">
        <f t="shared" ref="AB1777:AB1840" si="311">((1.486/$D$41)*((((PI()*($D$54/12)^2)/4)-((($D$54/12)/2)^2*((2*ACOS(((($D$54/12)/2)-(($D$54/12)-(AC1777/12)))/(($D$54/12)/2)))-SIN(2*ACOS(((($D$54/12)/2)-(($D$54/12)-(AC1777/12)))/(($D$54/12)/2))))/2))/((PI()*($D$54/12))-((2*ACOS(((($D$54/12)/2)-(($D$54/12)-(AC1777/12)))/(($D$54/12)/2)))*(($D$54/12)/2))))^(2/3)*$H$25^0.5)*(((PI()*($D$54/12)^2)/4)-((($D$54/12)/2)^2*((2*ACOS(((($D$54/12)/2)-(($D$54/12)-(AC1777/12)))/(($D$54/12)/2)))-SIN(2*ACOS(((($D$54/12)/2)-(($D$54/12)-(AC1777/12)))/(($D$54/12)/2))))/2))</f>
        <v>#VALUE!</v>
      </c>
      <c r="AC1777">
        <v>16.649999999999999</v>
      </c>
      <c r="AD1777" s="150" t="e">
        <f t="shared" ref="AD1777:AD1840" si="312">((1.486/$D$42)*((((PI()*($D$55/12)^2)/4)-((($D$55/12)/2)^2*((2*ACOS(((($D$55/12)/2)-(($D$55/12)-(AE1777/12)))/(($D$55/12)/2)))-SIN(2*ACOS(((($D$55/12)/2)-(($D$55/12)-(AE1777/12)))/(($D$55/12)/2))))/2))/((PI()*($D$55/12))-((2*ACOS(((($D$55/12)/2)-(($D$55/12)-(AE1777/12)))/(($D$55/12)/2)))*(($D$55/12)/2))))^(2/3)*$H$26^0.5)*(((PI()*($D$55/12)^2)/4)-((($D$55/12)/2)^2*((2*ACOS(((($D$55/12)/2)-(($D$55/12)-(AE1777/12)))/(($D$55/12)/2)))-SIN(2*ACOS(((($D$55/12)/2)-(($D$55/12)-(AE1777/12)))/(($D$55/12)/2))))/2))</f>
        <v>#VALUE!</v>
      </c>
      <c r="AE1777">
        <v>16.649999999999999</v>
      </c>
    </row>
    <row r="1778" spans="12:31" ht="15" x14ac:dyDescent="0.2">
      <c r="L1778" s="150" t="e">
        <f t="shared" si="303"/>
        <v>#VALUE!</v>
      </c>
      <c r="M1778">
        <v>16.66</v>
      </c>
      <c r="N1778" s="150" t="e">
        <f t="shared" si="304"/>
        <v>#VALUE!</v>
      </c>
      <c r="O1778">
        <v>16.66</v>
      </c>
      <c r="P1778" s="150" t="e">
        <f t="shared" si="305"/>
        <v>#VALUE!</v>
      </c>
      <c r="Q1778">
        <v>16.66</v>
      </c>
      <c r="R1778" s="150" t="e">
        <f t="shared" si="306"/>
        <v>#VALUE!</v>
      </c>
      <c r="S1778">
        <v>16.66</v>
      </c>
      <c r="T1778" s="150" t="e">
        <f t="shared" si="307"/>
        <v>#VALUE!</v>
      </c>
      <c r="U1778">
        <v>16.66</v>
      </c>
      <c r="V1778" s="150" t="e">
        <f t="shared" si="308"/>
        <v>#VALUE!</v>
      </c>
      <c r="W1778">
        <v>16.66</v>
      </c>
      <c r="X1778" s="153" t="e">
        <f t="shared" si="309"/>
        <v>#VALUE!</v>
      </c>
      <c r="Y1778">
        <v>16.66</v>
      </c>
      <c r="Z1778" s="150" t="e">
        <f t="shared" si="310"/>
        <v>#VALUE!</v>
      </c>
      <c r="AA1778">
        <v>16.66</v>
      </c>
      <c r="AB1778" s="150" t="e">
        <f t="shared" si="311"/>
        <v>#VALUE!</v>
      </c>
      <c r="AC1778">
        <v>16.66</v>
      </c>
      <c r="AD1778" s="150" t="e">
        <f t="shared" si="312"/>
        <v>#VALUE!</v>
      </c>
      <c r="AE1778">
        <v>16.66</v>
      </c>
    </row>
    <row r="1779" spans="12:31" ht="15" x14ac:dyDescent="0.2">
      <c r="L1779" s="150" t="e">
        <f t="shared" si="303"/>
        <v>#VALUE!</v>
      </c>
      <c r="M1779">
        <v>16.670000000000002</v>
      </c>
      <c r="N1779" s="150" t="e">
        <f t="shared" si="304"/>
        <v>#VALUE!</v>
      </c>
      <c r="O1779">
        <v>16.670000000000002</v>
      </c>
      <c r="P1779" s="150" t="e">
        <f t="shared" si="305"/>
        <v>#VALUE!</v>
      </c>
      <c r="Q1779">
        <v>16.670000000000002</v>
      </c>
      <c r="R1779" s="150" t="e">
        <f t="shared" si="306"/>
        <v>#VALUE!</v>
      </c>
      <c r="S1779">
        <v>16.670000000000002</v>
      </c>
      <c r="T1779" s="150" t="e">
        <f t="shared" si="307"/>
        <v>#VALUE!</v>
      </c>
      <c r="U1779">
        <v>16.670000000000002</v>
      </c>
      <c r="V1779" s="150" t="e">
        <f t="shared" si="308"/>
        <v>#VALUE!</v>
      </c>
      <c r="W1779">
        <v>16.670000000000002</v>
      </c>
      <c r="X1779" s="153" t="e">
        <f t="shared" si="309"/>
        <v>#VALUE!</v>
      </c>
      <c r="Y1779">
        <v>16.670000000000002</v>
      </c>
      <c r="Z1779" s="150" t="e">
        <f t="shared" si="310"/>
        <v>#VALUE!</v>
      </c>
      <c r="AA1779">
        <v>16.670000000000002</v>
      </c>
      <c r="AB1779" s="150" t="e">
        <f t="shared" si="311"/>
        <v>#VALUE!</v>
      </c>
      <c r="AC1779">
        <v>16.670000000000002</v>
      </c>
      <c r="AD1779" s="150" t="e">
        <f t="shared" si="312"/>
        <v>#VALUE!</v>
      </c>
      <c r="AE1779">
        <v>16.670000000000002</v>
      </c>
    </row>
    <row r="1780" spans="12:31" ht="15" x14ac:dyDescent="0.2">
      <c r="L1780" s="150" t="e">
        <f t="shared" si="303"/>
        <v>#VALUE!</v>
      </c>
      <c r="M1780">
        <v>16.68</v>
      </c>
      <c r="N1780" s="150" t="e">
        <f t="shared" si="304"/>
        <v>#VALUE!</v>
      </c>
      <c r="O1780">
        <v>16.68</v>
      </c>
      <c r="P1780" s="150" t="e">
        <f t="shared" si="305"/>
        <v>#VALUE!</v>
      </c>
      <c r="Q1780">
        <v>16.68</v>
      </c>
      <c r="R1780" s="150" t="e">
        <f t="shared" si="306"/>
        <v>#VALUE!</v>
      </c>
      <c r="S1780">
        <v>16.68</v>
      </c>
      <c r="T1780" s="150" t="e">
        <f t="shared" si="307"/>
        <v>#VALUE!</v>
      </c>
      <c r="U1780">
        <v>16.68</v>
      </c>
      <c r="V1780" s="150" t="e">
        <f t="shared" si="308"/>
        <v>#VALUE!</v>
      </c>
      <c r="W1780">
        <v>16.68</v>
      </c>
      <c r="X1780" s="153" t="e">
        <f t="shared" si="309"/>
        <v>#VALUE!</v>
      </c>
      <c r="Y1780">
        <v>16.68</v>
      </c>
      <c r="Z1780" s="150" t="e">
        <f t="shared" si="310"/>
        <v>#VALUE!</v>
      </c>
      <c r="AA1780">
        <v>16.68</v>
      </c>
      <c r="AB1780" s="150" t="e">
        <f t="shared" si="311"/>
        <v>#VALUE!</v>
      </c>
      <c r="AC1780">
        <v>16.68</v>
      </c>
      <c r="AD1780" s="150" t="e">
        <f t="shared" si="312"/>
        <v>#VALUE!</v>
      </c>
      <c r="AE1780">
        <v>16.68</v>
      </c>
    </row>
    <row r="1781" spans="12:31" ht="15" x14ac:dyDescent="0.2">
      <c r="L1781" s="150" t="e">
        <f t="shared" si="303"/>
        <v>#VALUE!</v>
      </c>
      <c r="M1781">
        <v>16.690000000000001</v>
      </c>
      <c r="N1781" s="150" t="e">
        <f t="shared" si="304"/>
        <v>#VALUE!</v>
      </c>
      <c r="O1781">
        <v>16.690000000000001</v>
      </c>
      <c r="P1781" s="150" t="e">
        <f t="shared" si="305"/>
        <v>#VALUE!</v>
      </c>
      <c r="Q1781">
        <v>16.690000000000001</v>
      </c>
      <c r="R1781" s="150" t="e">
        <f t="shared" si="306"/>
        <v>#VALUE!</v>
      </c>
      <c r="S1781">
        <v>16.690000000000001</v>
      </c>
      <c r="T1781" s="150" t="e">
        <f t="shared" si="307"/>
        <v>#VALUE!</v>
      </c>
      <c r="U1781">
        <v>16.690000000000001</v>
      </c>
      <c r="V1781" s="150" t="e">
        <f t="shared" si="308"/>
        <v>#VALUE!</v>
      </c>
      <c r="W1781">
        <v>16.690000000000001</v>
      </c>
      <c r="X1781" s="153" t="e">
        <f t="shared" si="309"/>
        <v>#VALUE!</v>
      </c>
      <c r="Y1781">
        <v>16.690000000000001</v>
      </c>
      <c r="Z1781" s="150" t="e">
        <f t="shared" si="310"/>
        <v>#VALUE!</v>
      </c>
      <c r="AA1781">
        <v>16.690000000000001</v>
      </c>
      <c r="AB1781" s="150" t="e">
        <f t="shared" si="311"/>
        <v>#VALUE!</v>
      </c>
      <c r="AC1781">
        <v>16.690000000000001</v>
      </c>
      <c r="AD1781" s="150" t="e">
        <f t="shared" si="312"/>
        <v>#VALUE!</v>
      </c>
      <c r="AE1781">
        <v>16.690000000000001</v>
      </c>
    </row>
    <row r="1782" spans="12:31" ht="15" x14ac:dyDescent="0.2">
      <c r="L1782" s="150" t="e">
        <f t="shared" si="303"/>
        <v>#VALUE!</v>
      </c>
      <c r="M1782">
        <v>16.7</v>
      </c>
      <c r="N1782" s="150" t="e">
        <f t="shared" si="304"/>
        <v>#VALUE!</v>
      </c>
      <c r="O1782">
        <v>16.7</v>
      </c>
      <c r="P1782" s="150" t="e">
        <f t="shared" si="305"/>
        <v>#VALUE!</v>
      </c>
      <c r="Q1782">
        <v>16.7</v>
      </c>
      <c r="R1782" s="150" t="e">
        <f t="shared" si="306"/>
        <v>#VALUE!</v>
      </c>
      <c r="S1782">
        <v>16.7</v>
      </c>
      <c r="T1782" s="150" t="e">
        <f t="shared" si="307"/>
        <v>#VALUE!</v>
      </c>
      <c r="U1782">
        <v>16.7</v>
      </c>
      <c r="V1782" s="150" t="e">
        <f t="shared" si="308"/>
        <v>#VALUE!</v>
      </c>
      <c r="W1782">
        <v>16.7</v>
      </c>
      <c r="X1782" s="153" t="e">
        <f t="shared" si="309"/>
        <v>#VALUE!</v>
      </c>
      <c r="Y1782">
        <v>16.7</v>
      </c>
      <c r="Z1782" s="150" t="e">
        <f t="shared" si="310"/>
        <v>#VALUE!</v>
      </c>
      <c r="AA1782">
        <v>16.7</v>
      </c>
      <c r="AB1782" s="150" t="e">
        <f t="shared" si="311"/>
        <v>#VALUE!</v>
      </c>
      <c r="AC1782">
        <v>16.7</v>
      </c>
      <c r="AD1782" s="150" t="e">
        <f t="shared" si="312"/>
        <v>#VALUE!</v>
      </c>
      <c r="AE1782">
        <v>16.7</v>
      </c>
    </row>
    <row r="1783" spans="12:31" ht="15" x14ac:dyDescent="0.2">
      <c r="L1783" s="150" t="e">
        <f t="shared" si="303"/>
        <v>#VALUE!</v>
      </c>
      <c r="M1783">
        <v>16.71</v>
      </c>
      <c r="N1783" s="150" t="e">
        <f t="shared" si="304"/>
        <v>#VALUE!</v>
      </c>
      <c r="O1783">
        <v>16.71</v>
      </c>
      <c r="P1783" s="150" t="e">
        <f t="shared" si="305"/>
        <v>#VALUE!</v>
      </c>
      <c r="Q1783">
        <v>16.71</v>
      </c>
      <c r="R1783" s="150" t="e">
        <f t="shared" si="306"/>
        <v>#VALUE!</v>
      </c>
      <c r="S1783">
        <v>16.71</v>
      </c>
      <c r="T1783" s="150" t="e">
        <f t="shared" si="307"/>
        <v>#VALUE!</v>
      </c>
      <c r="U1783">
        <v>16.71</v>
      </c>
      <c r="V1783" s="150" t="e">
        <f t="shared" si="308"/>
        <v>#VALUE!</v>
      </c>
      <c r="W1783">
        <v>16.71</v>
      </c>
      <c r="X1783" s="153" t="e">
        <f t="shared" si="309"/>
        <v>#VALUE!</v>
      </c>
      <c r="Y1783">
        <v>16.71</v>
      </c>
      <c r="Z1783" s="150" t="e">
        <f t="shared" si="310"/>
        <v>#VALUE!</v>
      </c>
      <c r="AA1783">
        <v>16.71</v>
      </c>
      <c r="AB1783" s="150" t="e">
        <f t="shared" si="311"/>
        <v>#VALUE!</v>
      </c>
      <c r="AC1783">
        <v>16.71</v>
      </c>
      <c r="AD1783" s="150" t="e">
        <f t="shared" si="312"/>
        <v>#VALUE!</v>
      </c>
      <c r="AE1783">
        <v>16.71</v>
      </c>
    </row>
    <row r="1784" spans="12:31" ht="15" x14ac:dyDescent="0.2">
      <c r="L1784" s="150" t="e">
        <f t="shared" si="303"/>
        <v>#VALUE!</v>
      </c>
      <c r="M1784">
        <v>16.72</v>
      </c>
      <c r="N1784" s="150" t="e">
        <f t="shared" si="304"/>
        <v>#VALUE!</v>
      </c>
      <c r="O1784">
        <v>16.72</v>
      </c>
      <c r="P1784" s="150" t="e">
        <f t="shared" si="305"/>
        <v>#VALUE!</v>
      </c>
      <c r="Q1784">
        <v>16.72</v>
      </c>
      <c r="R1784" s="150" t="e">
        <f t="shared" si="306"/>
        <v>#VALUE!</v>
      </c>
      <c r="S1784">
        <v>16.72</v>
      </c>
      <c r="T1784" s="150" t="e">
        <f t="shared" si="307"/>
        <v>#VALUE!</v>
      </c>
      <c r="U1784">
        <v>16.72</v>
      </c>
      <c r="V1784" s="150" t="e">
        <f t="shared" si="308"/>
        <v>#VALUE!</v>
      </c>
      <c r="W1784">
        <v>16.72</v>
      </c>
      <c r="X1784" s="153" t="e">
        <f t="shared" si="309"/>
        <v>#VALUE!</v>
      </c>
      <c r="Y1784">
        <v>16.72</v>
      </c>
      <c r="Z1784" s="150" t="e">
        <f t="shared" si="310"/>
        <v>#VALUE!</v>
      </c>
      <c r="AA1784">
        <v>16.72</v>
      </c>
      <c r="AB1784" s="150" t="e">
        <f t="shared" si="311"/>
        <v>#VALUE!</v>
      </c>
      <c r="AC1784">
        <v>16.72</v>
      </c>
      <c r="AD1784" s="150" t="e">
        <f t="shared" si="312"/>
        <v>#VALUE!</v>
      </c>
      <c r="AE1784">
        <v>16.72</v>
      </c>
    </row>
    <row r="1785" spans="12:31" ht="15" x14ac:dyDescent="0.2">
      <c r="L1785" s="150" t="e">
        <f t="shared" si="303"/>
        <v>#VALUE!</v>
      </c>
      <c r="M1785">
        <v>16.73</v>
      </c>
      <c r="N1785" s="150" t="e">
        <f t="shared" si="304"/>
        <v>#VALUE!</v>
      </c>
      <c r="O1785">
        <v>16.73</v>
      </c>
      <c r="P1785" s="150" t="e">
        <f t="shared" si="305"/>
        <v>#VALUE!</v>
      </c>
      <c r="Q1785">
        <v>16.73</v>
      </c>
      <c r="R1785" s="150" t="e">
        <f t="shared" si="306"/>
        <v>#VALUE!</v>
      </c>
      <c r="S1785">
        <v>16.73</v>
      </c>
      <c r="T1785" s="150" t="e">
        <f t="shared" si="307"/>
        <v>#VALUE!</v>
      </c>
      <c r="U1785">
        <v>16.73</v>
      </c>
      <c r="V1785" s="150" t="e">
        <f t="shared" si="308"/>
        <v>#VALUE!</v>
      </c>
      <c r="W1785">
        <v>16.73</v>
      </c>
      <c r="X1785" s="153" t="e">
        <f t="shared" si="309"/>
        <v>#VALUE!</v>
      </c>
      <c r="Y1785">
        <v>16.73</v>
      </c>
      <c r="Z1785" s="150" t="e">
        <f t="shared" si="310"/>
        <v>#VALUE!</v>
      </c>
      <c r="AA1785">
        <v>16.73</v>
      </c>
      <c r="AB1785" s="150" t="e">
        <f t="shared" si="311"/>
        <v>#VALUE!</v>
      </c>
      <c r="AC1785">
        <v>16.73</v>
      </c>
      <c r="AD1785" s="150" t="e">
        <f t="shared" si="312"/>
        <v>#VALUE!</v>
      </c>
      <c r="AE1785">
        <v>16.73</v>
      </c>
    </row>
    <row r="1786" spans="12:31" ht="15" x14ac:dyDescent="0.2">
      <c r="L1786" s="150" t="e">
        <f t="shared" si="303"/>
        <v>#VALUE!</v>
      </c>
      <c r="M1786">
        <v>16.739999999999998</v>
      </c>
      <c r="N1786" s="150" t="e">
        <f t="shared" si="304"/>
        <v>#VALUE!</v>
      </c>
      <c r="O1786">
        <v>16.739999999999998</v>
      </c>
      <c r="P1786" s="150" t="e">
        <f t="shared" si="305"/>
        <v>#VALUE!</v>
      </c>
      <c r="Q1786">
        <v>16.739999999999998</v>
      </c>
      <c r="R1786" s="150" t="e">
        <f t="shared" si="306"/>
        <v>#VALUE!</v>
      </c>
      <c r="S1786">
        <v>16.739999999999998</v>
      </c>
      <c r="T1786" s="150" t="e">
        <f t="shared" si="307"/>
        <v>#VALUE!</v>
      </c>
      <c r="U1786">
        <v>16.739999999999998</v>
      </c>
      <c r="V1786" s="150" t="e">
        <f t="shared" si="308"/>
        <v>#VALUE!</v>
      </c>
      <c r="W1786">
        <v>16.739999999999998</v>
      </c>
      <c r="X1786" s="153" t="e">
        <f t="shared" si="309"/>
        <v>#VALUE!</v>
      </c>
      <c r="Y1786">
        <v>16.739999999999998</v>
      </c>
      <c r="Z1786" s="150" t="e">
        <f t="shared" si="310"/>
        <v>#VALUE!</v>
      </c>
      <c r="AA1786">
        <v>16.739999999999998</v>
      </c>
      <c r="AB1786" s="150" t="e">
        <f t="shared" si="311"/>
        <v>#VALUE!</v>
      </c>
      <c r="AC1786">
        <v>16.739999999999998</v>
      </c>
      <c r="AD1786" s="150" t="e">
        <f t="shared" si="312"/>
        <v>#VALUE!</v>
      </c>
      <c r="AE1786">
        <v>16.739999999999998</v>
      </c>
    </row>
    <row r="1787" spans="12:31" ht="15" x14ac:dyDescent="0.2">
      <c r="L1787" s="150" t="e">
        <f t="shared" si="303"/>
        <v>#VALUE!</v>
      </c>
      <c r="M1787">
        <v>16.75</v>
      </c>
      <c r="N1787" s="150" t="e">
        <f t="shared" si="304"/>
        <v>#VALUE!</v>
      </c>
      <c r="O1787">
        <v>16.75</v>
      </c>
      <c r="P1787" s="150" t="e">
        <f t="shared" si="305"/>
        <v>#VALUE!</v>
      </c>
      <c r="Q1787">
        <v>16.75</v>
      </c>
      <c r="R1787" s="150" t="e">
        <f t="shared" si="306"/>
        <v>#VALUE!</v>
      </c>
      <c r="S1787">
        <v>16.75</v>
      </c>
      <c r="T1787" s="150" t="e">
        <f t="shared" si="307"/>
        <v>#VALUE!</v>
      </c>
      <c r="U1787">
        <v>16.75</v>
      </c>
      <c r="V1787" s="150" t="e">
        <f t="shared" si="308"/>
        <v>#VALUE!</v>
      </c>
      <c r="W1787">
        <v>16.75</v>
      </c>
      <c r="X1787" s="153" t="e">
        <f t="shared" si="309"/>
        <v>#VALUE!</v>
      </c>
      <c r="Y1787">
        <v>16.75</v>
      </c>
      <c r="Z1787" s="150" t="e">
        <f t="shared" si="310"/>
        <v>#VALUE!</v>
      </c>
      <c r="AA1787">
        <v>16.75</v>
      </c>
      <c r="AB1787" s="150" t="e">
        <f t="shared" si="311"/>
        <v>#VALUE!</v>
      </c>
      <c r="AC1787">
        <v>16.75</v>
      </c>
      <c r="AD1787" s="150" t="e">
        <f t="shared" si="312"/>
        <v>#VALUE!</v>
      </c>
      <c r="AE1787">
        <v>16.75</v>
      </c>
    </row>
    <row r="1788" spans="12:31" ht="15" x14ac:dyDescent="0.2">
      <c r="L1788" s="150" t="e">
        <f t="shared" si="303"/>
        <v>#VALUE!</v>
      </c>
      <c r="M1788">
        <v>16.760000000000002</v>
      </c>
      <c r="N1788" s="150" t="e">
        <f t="shared" si="304"/>
        <v>#VALUE!</v>
      </c>
      <c r="O1788">
        <v>16.760000000000002</v>
      </c>
      <c r="P1788" s="150" t="e">
        <f t="shared" si="305"/>
        <v>#VALUE!</v>
      </c>
      <c r="Q1788">
        <v>16.760000000000002</v>
      </c>
      <c r="R1788" s="150" t="e">
        <f t="shared" si="306"/>
        <v>#VALUE!</v>
      </c>
      <c r="S1788">
        <v>16.760000000000002</v>
      </c>
      <c r="T1788" s="150" t="e">
        <f t="shared" si="307"/>
        <v>#VALUE!</v>
      </c>
      <c r="U1788">
        <v>16.760000000000002</v>
      </c>
      <c r="V1788" s="150" t="e">
        <f t="shared" si="308"/>
        <v>#VALUE!</v>
      </c>
      <c r="W1788">
        <v>16.760000000000002</v>
      </c>
      <c r="X1788" s="153" t="e">
        <f t="shared" si="309"/>
        <v>#VALUE!</v>
      </c>
      <c r="Y1788">
        <v>16.760000000000002</v>
      </c>
      <c r="Z1788" s="150" t="e">
        <f t="shared" si="310"/>
        <v>#VALUE!</v>
      </c>
      <c r="AA1788">
        <v>16.760000000000002</v>
      </c>
      <c r="AB1788" s="150" t="e">
        <f t="shared" si="311"/>
        <v>#VALUE!</v>
      </c>
      <c r="AC1788">
        <v>16.760000000000002</v>
      </c>
      <c r="AD1788" s="150" t="e">
        <f t="shared" si="312"/>
        <v>#VALUE!</v>
      </c>
      <c r="AE1788">
        <v>16.760000000000002</v>
      </c>
    </row>
    <row r="1789" spans="12:31" ht="15" x14ac:dyDescent="0.2">
      <c r="L1789" s="150" t="e">
        <f t="shared" si="303"/>
        <v>#VALUE!</v>
      </c>
      <c r="M1789">
        <v>16.77</v>
      </c>
      <c r="N1789" s="150" t="e">
        <f t="shared" si="304"/>
        <v>#VALUE!</v>
      </c>
      <c r="O1789">
        <v>16.77</v>
      </c>
      <c r="P1789" s="150" t="e">
        <f t="shared" si="305"/>
        <v>#VALUE!</v>
      </c>
      <c r="Q1789">
        <v>16.77</v>
      </c>
      <c r="R1789" s="150" t="e">
        <f t="shared" si="306"/>
        <v>#VALUE!</v>
      </c>
      <c r="S1789">
        <v>16.77</v>
      </c>
      <c r="T1789" s="150" t="e">
        <f t="shared" si="307"/>
        <v>#VALUE!</v>
      </c>
      <c r="U1789">
        <v>16.77</v>
      </c>
      <c r="V1789" s="150" t="e">
        <f t="shared" si="308"/>
        <v>#VALUE!</v>
      </c>
      <c r="W1789">
        <v>16.77</v>
      </c>
      <c r="X1789" s="153" t="e">
        <f t="shared" si="309"/>
        <v>#VALUE!</v>
      </c>
      <c r="Y1789">
        <v>16.77</v>
      </c>
      <c r="Z1789" s="150" t="e">
        <f t="shared" si="310"/>
        <v>#VALUE!</v>
      </c>
      <c r="AA1789">
        <v>16.77</v>
      </c>
      <c r="AB1789" s="150" t="e">
        <f t="shared" si="311"/>
        <v>#VALUE!</v>
      </c>
      <c r="AC1789">
        <v>16.77</v>
      </c>
      <c r="AD1789" s="150" t="e">
        <f t="shared" si="312"/>
        <v>#VALUE!</v>
      </c>
      <c r="AE1789">
        <v>16.77</v>
      </c>
    </row>
    <row r="1790" spans="12:31" ht="15" x14ac:dyDescent="0.2">
      <c r="L1790" s="150" t="e">
        <f t="shared" si="303"/>
        <v>#VALUE!</v>
      </c>
      <c r="M1790">
        <v>16.78</v>
      </c>
      <c r="N1790" s="150" t="e">
        <f t="shared" si="304"/>
        <v>#VALUE!</v>
      </c>
      <c r="O1790">
        <v>16.78</v>
      </c>
      <c r="P1790" s="150" t="e">
        <f t="shared" si="305"/>
        <v>#VALUE!</v>
      </c>
      <c r="Q1790">
        <v>16.78</v>
      </c>
      <c r="R1790" s="150" t="e">
        <f t="shared" si="306"/>
        <v>#VALUE!</v>
      </c>
      <c r="S1790">
        <v>16.78</v>
      </c>
      <c r="T1790" s="150" t="e">
        <f t="shared" si="307"/>
        <v>#VALUE!</v>
      </c>
      <c r="U1790">
        <v>16.78</v>
      </c>
      <c r="V1790" s="150" t="e">
        <f t="shared" si="308"/>
        <v>#VALUE!</v>
      </c>
      <c r="W1790">
        <v>16.78</v>
      </c>
      <c r="X1790" s="153" t="e">
        <f t="shared" si="309"/>
        <v>#VALUE!</v>
      </c>
      <c r="Y1790">
        <v>16.78</v>
      </c>
      <c r="Z1790" s="150" t="e">
        <f t="shared" si="310"/>
        <v>#VALUE!</v>
      </c>
      <c r="AA1790">
        <v>16.78</v>
      </c>
      <c r="AB1790" s="150" t="e">
        <f t="shared" si="311"/>
        <v>#VALUE!</v>
      </c>
      <c r="AC1790">
        <v>16.78</v>
      </c>
      <c r="AD1790" s="150" t="e">
        <f t="shared" si="312"/>
        <v>#VALUE!</v>
      </c>
      <c r="AE1790">
        <v>16.78</v>
      </c>
    </row>
    <row r="1791" spans="12:31" ht="15" x14ac:dyDescent="0.2">
      <c r="L1791" s="150" t="e">
        <f t="shared" si="303"/>
        <v>#VALUE!</v>
      </c>
      <c r="M1791">
        <v>16.79</v>
      </c>
      <c r="N1791" s="150" t="e">
        <f t="shared" si="304"/>
        <v>#VALUE!</v>
      </c>
      <c r="O1791">
        <v>16.79</v>
      </c>
      <c r="P1791" s="150" t="e">
        <f t="shared" si="305"/>
        <v>#VALUE!</v>
      </c>
      <c r="Q1791">
        <v>16.79</v>
      </c>
      <c r="R1791" s="150" t="e">
        <f t="shared" si="306"/>
        <v>#VALUE!</v>
      </c>
      <c r="S1791">
        <v>16.79</v>
      </c>
      <c r="T1791" s="150" t="e">
        <f t="shared" si="307"/>
        <v>#VALUE!</v>
      </c>
      <c r="U1791">
        <v>16.79</v>
      </c>
      <c r="V1791" s="150" t="e">
        <f t="shared" si="308"/>
        <v>#VALUE!</v>
      </c>
      <c r="W1791">
        <v>16.79</v>
      </c>
      <c r="X1791" s="153" t="e">
        <f t="shared" si="309"/>
        <v>#VALUE!</v>
      </c>
      <c r="Y1791">
        <v>16.79</v>
      </c>
      <c r="Z1791" s="150" t="e">
        <f t="shared" si="310"/>
        <v>#VALUE!</v>
      </c>
      <c r="AA1791">
        <v>16.79</v>
      </c>
      <c r="AB1791" s="150" t="e">
        <f t="shared" si="311"/>
        <v>#VALUE!</v>
      </c>
      <c r="AC1791">
        <v>16.79</v>
      </c>
      <c r="AD1791" s="150" t="e">
        <f t="shared" si="312"/>
        <v>#VALUE!</v>
      </c>
      <c r="AE1791">
        <v>16.79</v>
      </c>
    </row>
    <row r="1792" spans="12:31" ht="15" x14ac:dyDescent="0.2">
      <c r="L1792" s="150" t="e">
        <f t="shared" si="303"/>
        <v>#VALUE!</v>
      </c>
      <c r="M1792">
        <v>16.8</v>
      </c>
      <c r="N1792" s="150" t="e">
        <f t="shared" si="304"/>
        <v>#VALUE!</v>
      </c>
      <c r="O1792">
        <v>16.8</v>
      </c>
      <c r="P1792" s="150" t="e">
        <f t="shared" si="305"/>
        <v>#VALUE!</v>
      </c>
      <c r="Q1792">
        <v>16.8</v>
      </c>
      <c r="R1792" s="150" t="e">
        <f t="shared" si="306"/>
        <v>#VALUE!</v>
      </c>
      <c r="S1792">
        <v>16.8</v>
      </c>
      <c r="T1792" s="150" t="e">
        <f t="shared" si="307"/>
        <v>#VALUE!</v>
      </c>
      <c r="U1792">
        <v>16.8</v>
      </c>
      <c r="V1792" s="150" t="e">
        <f t="shared" si="308"/>
        <v>#VALUE!</v>
      </c>
      <c r="W1792">
        <v>16.8</v>
      </c>
      <c r="X1792" s="153" t="e">
        <f t="shared" si="309"/>
        <v>#VALUE!</v>
      </c>
      <c r="Y1792">
        <v>16.8</v>
      </c>
      <c r="Z1792" s="150" t="e">
        <f t="shared" si="310"/>
        <v>#VALUE!</v>
      </c>
      <c r="AA1792">
        <v>16.8</v>
      </c>
      <c r="AB1792" s="150" t="e">
        <f t="shared" si="311"/>
        <v>#VALUE!</v>
      </c>
      <c r="AC1792">
        <v>16.8</v>
      </c>
      <c r="AD1792" s="150" t="e">
        <f t="shared" si="312"/>
        <v>#VALUE!</v>
      </c>
      <c r="AE1792">
        <v>16.8</v>
      </c>
    </row>
    <row r="1793" spans="12:31" ht="15" x14ac:dyDescent="0.2">
      <c r="L1793" s="150" t="e">
        <f t="shared" si="303"/>
        <v>#VALUE!</v>
      </c>
      <c r="M1793">
        <v>16.809999999999999</v>
      </c>
      <c r="N1793" s="150" t="e">
        <f t="shared" si="304"/>
        <v>#VALUE!</v>
      </c>
      <c r="O1793">
        <v>16.809999999999999</v>
      </c>
      <c r="P1793" s="150" t="e">
        <f t="shared" si="305"/>
        <v>#VALUE!</v>
      </c>
      <c r="Q1793">
        <v>16.809999999999999</v>
      </c>
      <c r="R1793" s="150" t="e">
        <f t="shared" si="306"/>
        <v>#VALUE!</v>
      </c>
      <c r="S1793">
        <v>16.809999999999999</v>
      </c>
      <c r="T1793" s="150" t="e">
        <f t="shared" si="307"/>
        <v>#VALUE!</v>
      </c>
      <c r="U1793">
        <v>16.809999999999999</v>
      </c>
      <c r="V1793" s="150" t="e">
        <f t="shared" si="308"/>
        <v>#VALUE!</v>
      </c>
      <c r="W1793">
        <v>16.809999999999999</v>
      </c>
      <c r="X1793" s="153" t="e">
        <f t="shared" si="309"/>
        <v>#VALUE!</v>
      </c>
      <c r="Y1793">
        <v>16.809999999999999</v>
      </c>
      <c r="Z1793" s="150" t="e">
        <f t="shared" si="310"/>
        <v>#VALUE!</v>
      </c>
      <c r="AA1793">
        <v>16.809999999999999</v>
      </c>
      <c r="AB1793" s="150" t="e">
        <f t="shared" si="311"/>
        <v>#VALUE!</v>
      </c>
      <c r="AC1793">
        <v>16.809999999999999</v>
      </c>
      <c r="AD1793" s="150" t="e">
        <f t="shared" si="312"/>
        <v>#VALUE!</v>
      </c>
      <c r="AE1793">
        <v>16.809999999999999</v>
      </c>
    </row>
    <row r="1794" spans="12:31" ht="15" x14ac:dyDescent="0.2">
      <c r="L1794" s="150" t="e">
        <f t="shared" si="303"/>
        <v>#VALUE!</v>
      </c>
      <c r="M1794">
        <v>16.82</v>
      </c>
      <c r="N1794" s="150" t="e">
        <f t="shared" si="304"/>
        <v>#VALUE!</v>
      </c>
      <c r="O1794">
        <v>16.82</v>
      </c>
      <c r="P1794" s="150" t="e">
        <f t="shared" si="305"/>
        <v>#VALUE!</v>
      </c>
      <c r="Q1794">
        <v>16.82</v>
      </c>
      <c r="R1794" s="150" t="e">
        <f t="shared" si="306"/>
        <v>#VALUE!</v>
      </c>
      <c r="S1794">
        <v>16.82</v>
      </c>
      <c r="T1794" s="150" t="e">
        <f t="shared" si="307"/>
        <v>#VALUE!</v>
      </c>
      <c r="U1794">
        <v>16.82</v>
      </c>
      <c r="V1794" s="150" t="e">
        <f t="shared" si="308"/>
        <v>#VALUE!</v>
      </c>
      <c r="W1794">
        <v>16.82</v>
      </c>
      <c r="X1794" s="153" t="e">
        <f t="shared" si="309"/>
        <v>#VALUE!</v>
      </c>
      <c r="Y1794">
        <v>16.82</v>
      </c>
      <c r="Z1794" s="150" t="e">
        <f t="shared" si="310"/>
        <v>#VALUE!</v>
      </c>
      <c r="AA1794">
        <v>16.82</v>
      </c>
      <c r="AB1794" s="150" t="e">
        <f t="shared" si="311"/>
        <v>#VALUE!</v>
      </c>
      <c r="AC1794">
        <v>16.82</v>
      </c>
      <c r="AD1794" s="150" t="e">
        <f t="shared" si="312"/>
        <v>#VALUE!</v>
      </c>
      <c r="AE1794">
        <v>16.82</v>
      </c>
    </row>
    <row r="1795" spans="12:31" ht="15" x14ac:dyDescent="0.2">
      <c r="L1795" s="150" t="e">
        <f t="shared" si="303"/>
        <v>#VALUE!</v>
      </c>
      <c r="M1795">
        <v>16.829999999999998</v>
      </c>
      <c r="N1795" s="150" t="e">
        <f t="shared" si="304"/>
        <v>#VALUE!</v>
      </c>
      <c r="O1795">
        <v>16.829999999999998</v>
      </c>
      <c r="P1795" s="150" t="e">
        <f t="shared" si="305"/>
        <v>#VALUE!</v>
      </c>
      <c r="Q1795">
        <v>16.829999999999998</v>
      </c>
      <c r="R1795" s="150" t="e">
        <f t="shared" si="306"/>
        <v>#VALUE!</v>
      </c>
      <c r="S1795">
        <v>16.829999999999998</v>
      </c>
      <c r="T1795" s="150" t="e">
        <f t="shared" si="307"/>
        <v>#VALUE!</v>
      </c>
      <c r="U1795">
        <v>16.829999999999998</v>
      </c>
      <c r="V1795" s="150" t="e">
        <f t="shared" si="308"/>
        <v>#VALUE!</v>
      </c>
      <c r="W1795">
        <v>16.829999999999998</v>
      </c>
      <c r="X1795" s="153" t="e">
        <f t="shared" si="309"/>
        <v>#VALUE!</v>
      </c>
      <c r="Y1795">
        <v>16.829999999999998</v>
      </c>
      <c r="Z1795" s="150" t="e">
        <f t="shared" si="310"/>
        <v>#VALUE!</v>
      </c>
      <c r="AA1795">
        <v>16.829999999999998</v>
      </c>
      <c r="AB1795" s="150" t="e">
        <f t="shared" si="311"/>
        <v>#VALUE!</v>
      </c>
      <c r="AC1795">
        <v>16.829999999999998</v>
      </c>
      <c r="AD1795" s="150" t="e">
        <f t="shared" si="312"/>
        <v>#VALUE!</v>
      </c>
      <c r="AE1795">
        <v>16.829999999999998</v>
      </c>
    </row>
    <row r="1796" spans="12:31" ht="15" x14ac:dyDescent="0.2">
      <c r="L1796" s="150" t="e">
        <f t="shared" si="303"/>
        <v>#VALUE!</v>
      </c>
      <c r="M1796">
        <v>16.84</v>
      </c>
      <c r="N1796" s="150" t="e">
        <f t="shared" si="304"/>
        <v>#VALUE!</v>
      </c>
      <c r="O1796">
        <v>16.84</v>
      </c>
      <c r="P1796" s="150" t="e">
        <f t="shared" si="305"/>
        <v>#VALUE!</v>
      </c>
      <c r="Q1796">
        <v>16.84</v>
      </c>
      <c r="R1796" s="150" t="e">
        <f t="shared" si="306"/>
        <v>#VALUE!</v>
      </c>
      <c r="S1796">
        <v>16.84</v>
      </c>
      <c r="T1796" s="150" t="e">
        <f t="shared" si="307"/>
        <v>#VALUE!</v>
      </c>
      <c r="U1796">
        <v>16.84</v>
      </c>
      <c r="V1796" s="150" t="e">
        <f t="shared" si="308"/>
        <v>#VALUE!</v>
      </c>
      <c r="W1796">
        <v>16.84</v>
      </c>
      <c r="X1796" s="153" t="e">
        <f t="shared" si="309"/>
        <v>#VALUE!</v>
      </c>
      <c r="Y1796">
        <v>16.84</v>
      </c>
      <c r="Z1796" s="150" t="e">
        <f t="shared" si="310"/>
        <v>#VALUE!</v>
      </c>
      <c r="AA1796">
        <v>16.84</v>
      </c>
      <c r="AB1796" s="150" t="e">
        <f t="shared" si="311"/>
        <v>#VALUE!</v>
      </c>
      <c r="AC1796">
        <v>16.84</v>
      </c>
      <c r="AD1796" s="150" t="e">
        <f t="shared" si="312"/>
        <v>#VALUE!</v>
      </c>
      <c r="AE1796">
        <v>16.84</v>
      </c>
    </row>
    <row r="1797" spans="12:31" ht="15" x14ac:dyDescent="0.2">
      <c r="L1797" s="150" t="e">
        <f t="shared" si="303"/>
        <v>#VALUE!</v>
      </c>
      <c r="M1797">
        <v>16.850000000000001</v>
      </c>
      <c r="N1797" s="150" t="e">
        <f t="shared" si="304"/>
        <v>#VALUE!</v>
      </c>
      <c r="O1797">
        <v>16.850000000000001</v>
      </c>
      <c r="P1797" s="150" t="e">
        <f t="shared" si="305"/>
        <v>#VALUE!</v>
      </c>
      <c r="Q1797">
        <v>16.850000000000001</v>
      </c>
      <c r="R1797" s="150" t="e">
        <f t="shared" si="306"/>
        <v>#VALUE!</v>
      </c>
      <c r="S1797">
        <v>16.850000000000001</v>
      </c>
      <c r="T1797" s="150" t="e">
        <f t="shared" si="307"/>
        <v>#VALUE!</v>
      </c>
      <c r="U1797">
        <v>16.850000000000001</v>
      </c>
      <c r="V1797" s="150" t="e">
        <f t="shared" si="308"/>
        <v>#VALUE!</v>
      </c>
      <c r="W1797">
        <v>16.850000000000001</v>
      </c>
      <c r="X1797" s="153" t="e">
        <f t="shared" si="309"/>
        <v>#VALUE!</v>
      </c>
      <c r="Y1797">
        <v>16.850000000000001</v>
      </c>
      <c r="Z1797" s="150" t="e">
        <f t="shared" si="310"/>
        <v>#VALUE!</v>
      </c>
      <c r="AA1797">
        <v>16.850000000000001</v>
      </c>
      <c r="AB1797" s="150" t="e">
        <f t="shared" si="311"/>
        <v>#VALUE!</v>
      </c>
      <c r="AC1797">
        <v>16.850000000000001</v>
      </c>
      <c r="AD1797" s="150" t="e">
        <f t="shared" si="312"/>
        <v>#VALUE!</v>
      </c>
      <c r="AE1797">
        <v>16.850000000000001</v>
      </c>
    </row>
    <row r="1798" spans="12:31" ht="15" x14ac:dyDescent="0.2">
      <c r="L1798" s="150" t="e">
        <f t="shared" si="303"/>
        <v>#VALUE!</v>
      </c>
      <c r="M1798">
        <v>16.86</v>
      </c>
      <c r="N1798" s="150" t="e">
        <f t="shared" si="304"/>
        <v>#VALUE!</v>
      </c>
      <c r="O1798">
        <v>16.86</v>
      </c>
      <c r="P1798" s="150" t="e">
        <f t="shared" si="305"/>
        <v>#VALUE!</v>
      </c>
      <c r="Q1798">
        <v>16.86</v>
      </c>
      <c r="R1798" s="150" t="e">
        <f t="shared" si="306"/>
        <v>#VALUE!</v>
      </c>
      <c r="S1798">
        <v>16.86</v>
      </c>
      <c r="T1798" s="150" t="e">
        <f t="shared" si="307"/>
        <v>#VALUE!</v>
      </c>
      <c r="U1798">
        <v>16.86</v>
      </c>
      <c r="V1798" s="150" t="e">
        <f t="shared" si="308"/>
        <v>#VALUE!</v>
      </c>
      <c r="W1798">
        <v>16.86</v>
      </c>
      <c r="X1798" s="153" t="e">
        <f t="shared" si="309"/>
        <v>#VALUE!</v>
      </c>
      <c r="Y1798">
        <v>16.86</v>
      </c>
      <c r="Z1798" s="150" t="e">
        <f t="shared" si="310"/>
        <v>#VALUE!</v>
      </c>
      <c r="AA1798">
        <v>16.86</v>
      </c>
      <c r="AB1798" s="150" t="e">
        <f t="shared" si="311"/>
        <v>#VALUE!</v>
      </c>
      <c r="AC1798">
        <v>16.86</v>
      </c>
      <c r="AD1798" s="150" t="e">
        <f t="shared" si="312"/>
        <v>#VALUE!</v>
      </c>
      <c r="AE1798">
        <v>16.86</v>
      </c>
    </row>
    <row r="1799" spans="12:31" ht="15" x14ac:dyDescent="0.2">
      <c r="L1799" s="150" t="e">
        <f t="shared" si="303"/>
        <v>#VALUE!</v>
      </c>
      <c r="M1799">
        <v>16.87</v>
      </c>
      <c r="N1799" s="150" t="e">
        <f t="shared" si="304"/>
        <v>#VALUE!</v>
      </c>
      <c r="O1799">
        <v>16.87</v>
      </c>
      <c r="P1799" s="150" t="e">
        <f t="shared" si="305"/>
        <v>#VALUE!</v>
      </c>
      <c r="Q1799">
        <v>16.87</v>
      </c>
      <c r="R1799" s="150" t="e">
        <f t="shared" si="306"/>
        <v>#VALUE!</v>
      </c>
      <c r="S1799">
        <v>16.87</v>
      </c>
      <c r="T1799" s="150" t="e">
        <f t="shared" si="307"/>
        <v>#VALUE!</v>
      </c>
      <c r="U1799">
        <v>16.87</v>
      </c>
      <c r="V1799" s="150" t="e">
        <f t="shared" si="308"/>
        <v>#VALUE!</v>
      </c>
      <c r="W1799">
        <v>16.87</v>
      </c>
      <c r="X1799" s="153" t="e">
        <f t="shared" si="309"/>
        <v>#VALUE!</v>
      </c>
      <c r="Y1799">
        <v>16.87</v>
      </c>
      <c r="Z1799" s="150" t="e">
        <f t="shared" si="310"/>
        <v>#VALUE!</v>
      </c>
      <c r="AA1799">
        <v>16.87</v>
      </c>
      <c r="AB1799" s="150" t="e">
        <f t="shared" si="311"/>
        <v>#VALUE!</v>
      </c>
      <c r="AC1799">
        <v>16.87</v>
      </c>
      <c r="AD1799" s="150" t="e">
        <f t="shared" si="312"/>
        <v>#VALUE!</v>
      </c>
      <c r="AE1799">
        <v>16.87</v>
      </c>
    </row>
    <row r="1800" spans="12:31" ht="15" x14ac:dyDescent="0.2">
      <c r="L1800" s="150" t="e">
        <f t="shared" si="303"/>
        <v>#VALUE!</v>
      </c>
      <c r="M1800">
        <v>16.88</v>
      </c>
      <c r="N1800" s="150" t="e">
        <f t="shared" si="304"/>
        <v>#VALUE!</v>
      </c>
      <c r="O1800">
        <v>16.88</v>
      </c>
      <c r="P1800" s="150" t="e">
        <f t="shared" si="305"/>
        <v>#VALUE!</v>
      </c>
      <c r="Q1800">
        <v>16.88</v>
      </c>
      <c r="R1800" s="150" t="e">
        <f t="shared" si="306"/>
        <v>#VALUE!</v>
      </c>
      <c r="S1800">
        <v>16.88</v>
      </c>
      <c r="T1800" s="150" t="e">
        <f t="shared" si="307"/>
        <v>#VALUE!</v>
      </c>
      <c r="U1800">
        <v>16.88</v>
      </c>
      <c r="V1800" s="150" t="e">
        <f t="shared" si="308"/>
        <v>#VALUE!</v>
      </c>
      <c r="W1800">
        <v>16.88</v>
      </c>
      <c r="X1800" s="153" t="e">
        <f t="shared" si="309"/>
        <v>#VALUE!</v>
      </c>
      <c r="Y1800">
        <v>16.88</v>
      </c>
      <c r="Z1800" s="150" t="e">
        <f t="shared" si="310"/>
        <v>#VALUE!</v>
      </c>
      <c r="AA1800">
        <v>16.88</v>
      </c>
      <c r="AB1800" s="150" t="e">
        <f t="shared" si="311"/>
        <v>#VALUE!</v>
      </c>
      <c r="AC1800">
        <v>16.88</v>
      </c>
      <c r="AD1800" s="150" t="e">
        <f t="shared" si="312"/>
        <v>#VALUE!</v>
      </c>
      <c r="AE1800">
        <v>16.88</v>
      </c>
    </row>
    <row r="1801" spans="12:31" ht="15" x14ac:dyDescent="0.2">
      <c r="L1801" s="150" t="e">
        <f t="shared" si="303"/>
        <v>#VALUE!</v>
      </c>
      <c r="M1801">
        <v>16.89</v>
      </c>
      <c r="N1801" s="150" t="e">
        <f t="shared" si="304"/>
        <v>#VALUE!</v>
      </c>
      <c r="O1801">
        <v>16.89</v>
      </c>
      <c r="P1801" s="150" t="e">
        <f t="shared" si="305"/>
        <v>#VALUE!</v>
      </c>
      <c r="Q1801">
        <v>16.89</v>
      </c>
      <c r="R1801" s="150" t="e">
        <f t="shared" si="306"/>
        <v>#VALUE!</v>
      </c>
      <c r="S1801">
        <v>16.89</v>
      </c>
      <c r="T1801" s="150" t="e">
        <f t="shared" si="307"/>
        <v>#VALUE!</v>
      </c>
      <c r="U1801">
        <v>16.89</v>
      </c>
      <c r="V1801" s="150" t="e">
        <f t="shared" si="308"/>
        <v>#VALUE!</v>
      </c>
      <c r="W1801">
        <v>16.89</v>
      </c>
      <c r="X1801" s="153" t="e">
        <f t="shared" si="309"/>
        <v>#VALUE!</v>
      </c>
      <c r="Y1801">
        <v>16.89</v>
      </c>
      <c r="Z1801" s="150" t="e">
        <f t="shared" si="310"/>
        <v>#VALUE!</v>
      </c>
      <c r="AA1801">
        <v>16.89</v>
      </c>
      <c r="AB1801" s="150" t="e">
        <f t="shared" si="311"/>
        <v>#VALUE!</v>
      </c>
      <c r="AC1801">
        <v>16.89</v>
      </c>
      <c r="AD1801" s="150" t="e">
        <f t="shared" si="312"/>
        <v>#VALUE!</v>
      </c>
      <c r="AE1801">
        <v>16.89</v>
      </c>
    </row>
    <row r="1802" spans="12:31" ht="15" x14ac:dyDescent="0.2">
      <c r="L1802" s="150" t="e">
        <f t="shared" si="303"/>
        <v>#VALUE!</v>
      </c>
      <c r="M1802">
        <v>16.899999999999999</v>
      </c>
      <c r="N1802" s="150" t="e">
        <f t="shared" si="304"/>
        <v>#VALUE!</v>
      </c>
      <c r="O1802">
        <v>16.899999999999999</v>
      </c>
      <c r="P1802" s="150" t="e">
        <f t="shared" si="305"/>
        <v>#VALUE!</v>
      </c>
      <c r="Q1802">
        <v>16.899999999999999</v>
      </c>
      <c r="R1802" s="150" t="e">
        <f t="shared" si="306"/>
        <v>#VALUE!</v>
      </c>
      <c r="S1802">
        <v>16.899999999999999</v>
      </c>
      <c r="T1802" s="150" t="e">
        <f t="shared" si="307"/>
        <v>#VALUE!</v>
      </c>
      <c r="U1802">
        <v>16.899999999999999</v>
      </c>
      <c r="V1802" s="150" t="e">
        <f t="shared" si="308"/>
        <v>#VALUE!</v>
      </c>
      <c r="W1802">
        <v>16.899999999999999</v>
      </c>
      <c r="X1802" s="153" t="e">
        <f t="shared" si="309"/>
        <v>#VALUE!</v>
      </c>
      <c r="Y1802">
        <v>16.899999999999999</v>
      </c>
      <c r="Z1802" s="150" t="e">
        <f t="shared" si="310"/>
        <v>#VALUE!</v>
      </c>
      <c r="AA1802">
        <v>16.899999999999999</v>
      </c>
      <c r="AB1802" s="150" t="e">
        <f t="shared" si="311"/>
        <v>#VALUE!</v>
      </c>
      <c r="AC1802">
        <v>16.899999999999999</v>
      </c>
      <c r="AD1802" s="150" t="e">
        <f t="shared" si="312"/>
        <v>#VALUE!</v>
      </c>
      <c r="AE1802">
        <v>16.899999999999999</v>
      </c>
    </row>
    <row r="1803" spans="12:31" ht="15" x14ac:dyDescent="0.2">
      <c r="L1803" s="150" t="e">
        <f t="shared" si="303"/>
        <v>#VALUE!</v>
      </c>
      <c r="M1803">
        <v>16.91</v>
      </c>
      <c r="N1803" s="150" t="e">
        <f t="shared" si="304"/>
        <v>#VALUE!</v>
      </c>
      <c r="O1803">
        <v>16.91</v>
      </c>
      <c r="P1803" s="150" t="e">
        <f t="shared" si="305"/>
        <v>#VALUE!</v>
      </c>
      <c r="Q1803">
        <v>16.91</v>
      </c>
      <c r="R1803" s="150" t="e">
        <f t="shared" si="306"/>
        <v>#VALUE!</v>
      </c>
      <c r="S1803">
        <v>16.91</v>
      </c>
      <c r="T1803" s="150" t="e">
        <f t="shared" si="307"/>
        <v>#VALUE!</v>
      </c>
      <c r="U1803">
        <v>16.91</v>
      </c>
      <c r="V1803" s="150" t="e">
        <f t="shared" si="308"/>
        <v>#VALUE!</v>
      </c>
      <c r="W1803">
        <v>16.91</v>
      </c>
      <c r="X1803" s="153" t="e">
        <f t="shared" si="309"/>
        <v>#VALUE!</v>
      </c>
      <c r="Y1803">
        <v>16.91</v>
      </c>
      <c r="Z1803" s="150" t="e">
        <f t="shared" si="310"/>
        <v>#VALUE!</v>
      </c>
      <c r="AA1803">
        <v>16.91</v>
      </c>
      <c r="AB1803" s="150" t="e">
        <f t="shared" si="311"/>
        <v>#VALUE!</v>
      </c>
      <c r="AC1803">
        <v>16.91</v>
      </c>
      <c r="AD1803" s="150" t="e">
        <f t="shared" si="312"/>
        <v>#VALUE!</v>
      </c>
      <c r="AE1803">
        <v>16.91</v>
      </c>
    </row>
    <row r="1804" spans="12:31" ht="15" x14ac:dyDescent="0.2">
      <c r="L1804" s="150" t="e">
        <f t="shared" si="303"/>
        <v>#VALUE!</v>
      </c>
      <c r="M1804">
        <v>16.920000000000002</v>
      </c>
      <c r="N1804" s="150" t="e">
        <f t="shared" si="304"/>
        <v>#VALUE!</v>
      </c>
      <c r="O1804">
        <v>16.920000000000002</v>
      </c>
      <c r="P1804" s="150" t="e">
        <f t="shared" si="305"/>
        <v>#VALUE!</v>
      </c>
      <c r="Q1804">
        <v>16.920000000000002</v>
      </c>
      <c r="R1804" s="150" t="e">
        <f t="shared" si="306"/>
        <v>#VALUE!</v>
      </c>
      <c r="S1804">
        <v>16.920000000000002</v>
      </c>
      <c r="T1804" s="150" t="e">
        <f t="shared" si="307"/>
        <v>#VALUE!</v>
      </c>
      <c r="U1804">
        <v>16.920000000000002</v>
      </c>
      <c r="V1804" s="150" t="e">
        <f t="shared" si="308"/>
        <v>#VALUE!</v>
      </c>
      <c r="W1804">
        <v>16.920000000000002</v>
      </c>
      <c r="X1804" s="153" t="e">
        <f t="shared" si="309"/>
        <v>#VALUE!</v>
      </c>
      <c r="Y1804">
        <v>16.920000000000002</v>
      </c>
      <c r="Z1804" s="150" t="e">
        <f t="shared" si="310"/>
        <v>#VALUE!</v>
      </c>
      <c r="AA1804">
        <v>16.920000000000002</v>
      </c>
      <c r="AB1804" s="150" t="e">
        <f t="shared" si="311"/>
        <v>#VALUE!</v>
      </c>
      <c r="AC1804">
        <v>16.920000000000002</v>
      </c>
      <c r="AD1804" s="150" t="e">
        <f t="shared" si="312"/>
        <v>#VALUE!</v>
      </c>
      <c r="AE1804">
        <v>16.920000000000002</v>
      </c>
    </row>
    <row r="1805" spans="12:31" ht="15" x14ac:dyDescent="0.2">
      <c r="L1805" s="150" t="e">
        <f t="shared" si="303"/>
        <v>#VALUE!</v>
      </c>
      <c r="M1805">
        <v>16.93</v>
      </c>
      <c r="N1805" s="150" t="e">
        <f t="shared" si="304"/>
        <v>#VALUE!</v>
      </c>
      <c r="O1805">
        <v>16.93</v>
      </c>
      <c r="P1805" s="150" t="e">
        <f t="shared" si="305"/>
        <v>#VALUE!</v>
      </c>
      <c r="Q1805">
        <v>16.93</v>
      </c>
      <c r="R1805" s="150" t="e">
        <f t="shared" si="306"/>
        <v>#VALUE!</v>
      </c>
      <c r="S1805">
        <v>16.93</v>
      </c>
      <c r="T1805" s="150" t="e">
        <f t="shared" si="307"/>
        <v>#VALUE!</v>
      </c>
      <c r="U1805">
        <v>16.93</v>
      </c>
      <c r="V1805" s="150" t="e">
        <f t="shared" si="308"/>
        <v>#VALUE!</v>
      </c>
      <c r="W1805">
        <v>16.93</v>
      </c>
      <c r="X1805" s="153" t="e">
        <f t="shared" si="309"/>
        <v>#VALUE!</v>
      </c>
      <c r="Y1805">
        <v>16.93</v>
      </c>
      <c r="Z1805" s="150" t="e">
        <f t="shared" si="310"/>
        <v>#VALUE!</v>
      </c>
      <c r="AA1805">
        <v>16.93</v>
      </c>
      <c r="AB1805" s="150" t="e">
        <f t="shared" si="311"/>
        <v>#VALUE!</v>
      </c>
      <c r="AC1805">
        <v>16.93</v>
      </c>
      <c r="AD1805" s="150" t="e">
        <f t="shared" si="312"/>
        <v>#VALUE!</v>
      </c>
      <c r="AE1805">
        <v>16.93</v>
      </c>
    </row>
    <row r="1806" spans="12:31" ht="15" x14ac:dyDescent="0.2">
      <c r="L1806" s="150" t="e">
        <f t="shared" si="303"/>
        <v>#VALUE!</v>
      </c>
      <c r="M1806">
        <v>16.940000000000001</v>
      </c>
      <c r="N1806" s="150" t="e">
        <f t="shared" si="304"/>
        <v>#VALUE!</v>
      </c>
      <c r="O1806">
        <v>16.940000000000001</v>
      </c>
      <c r="P1806" s="150" t="e">
        <f t="shared" si="305"/>
        <v>#VALUE!</v>
      </c>
      <c r="Q1806">
        <v>16.940000000000001</v>
      </c>
      <c r="R1806" s="150" t="e">
        <f t="shared" si="306"/>
        <v>#VALUE!</v>
      </c>
      <c r="S1806">
        <v>16.940000000000001</v>
      </c>
      <c r="T1806" s="150" t="e">
        <f t="shared" si="307"/>
        <v>#VALUE!</v>
      </c>
      <c r="U1806">
        <v>16.940000000000001</v>
      </c>
      <c r="V1806" s="150" t="e">
        <f t="shared" si="308"/>
        <v>#VALUE!</v>
      </c>
      <c r="W1806">
        <v>16.940000000000001</v>
      </c>
      <c r="X1806" s="153" t="e">
        <f t="shared" si="309"/>
        <v>#VALUE!</v>
      </c>
      <c r="Y1806">
        <v>16.940000000000001</v>
      </c>
      <c r="Z1806" s="150" t="e">
        <f t="shared" si="310"/>
        <v>#VALUE!</v>
      </c>
      <c r="AA1806">
        <v>16.940000000000001</v>
      </c>
      <c r="AB1806" s="150" t="e">
        <f t="shared" si="311"/>
        <v>#VALUE!</v>
      </c>
      <c r="AC1806">
        <v>16.940000000000001</v>
      </c>
      <c r="AD1806" s="150" t="e">
        <f t="shared" si="312"/>
        <v>#VALUE!</v>
      </c>
      <c r="AE1806">
        <v>16.940000000000001</v>
      </c>
    </row>
    <row r="1807" spans="12:31" ht="15" x14ac:dyDescent="0.2">
      <c r="L1807" s="150" t="e">
        <f t="shared" si="303"/>
        <v>#VALUE!</v>
      </c>
      <c r="M1807">
        <v>16.95</v>
      </c>
      <c r="N1807" s="150" t="e">
        <f t="shared" si="304"/>
        <v>#VALUE!</v>
      </c>
      <c r="O1807">
        <v>16.95</v>
      </c>
      <c r="P1807" s="150" t="e">
        <f t="shared" si="305"/>
        <v>#VALUE!</v>
      </c>
      <c r="Q1807">
        <v>16.95</v>
      </c>
      <c r="R1807" s="150" t="e">
        <f t="shared" si="306"/>
        <v>#VALUE!</v>
      </c>
      <c r="S1807">
        <v>16.95</v>
      </c>
      <c r="T1807" s="150" t="e">
        <f t="shared" si="307"/>
        <v>#VALUE!</v>
      </c>
      <c r="U1807">
        <v>16.95</v>
      </c>
      <c r="V1807" s="150" t="e">
        <f t="shared" si="308"/>
        <v>#VALUE!</v>
      </c>
      <c r="W1807">
        <v>16.95</v>
      </c>
      <c r="X1807" s="153" t="e">
        <f t="shared" si="309"/>
        <v>#VALUE!</v>
      </c>
      <c r="Y1807">
        <v>16.95</v>
      </c>
      <c r="Z1807" s="150" t="e">
        <f t="shared" si="310"/>
        <v>#VALUE!</v>
      </c>
      <c r="AA1807">
        <v>16.95</v>
      </c>
      <c r="AB1807" s="150" t="e">
        <f t="shared" si="311"/>
        <v>#VALUE!</v>
      </c>
      <c r="AC1807">
        <v>16.95</v>
      </c>
      <c r="AD1807" s="150" t="e">
        <f t="shared" si="312"/>
        <v>#VALUE!</v>
      </c>
      <c r="AE1807">
        <v>16.95</v>
      </c>
    </row>
    <row r="1808" spans="12:31" ht="15" x14ac:dyDescent="0.2">
      <c r="L1808" s="150" t="e">
        <f t="shared" si="303"/>
        <v>#VALUE!</v>
      </c>
      <c r="M1808">
        <v>16.96</v>
      </c>
      <c r="N1808" s="150" t="e">
        <f t="shared" si="304"/>
        <v>#VALUE!</v>
      </c>
      <c r="O1808">
        <v>16.96</v>
      </c>
      <c r="P1808" s="150" t="e">
        <f t="shared" si="305"/>
        <v>#VALUE!</v>
      </c>
      <c r="Q1808">
        <v>16.96</v>
      </c>
      <c r="R1808" s="150" t="e">
        <f t="shared" si="306"/>
        <v>#VALUE!</v>
      </c>
      <c r="S1808">
        <v>16.96</v>
      </c>
      <c r="T1808" s="150" t="e">
        <f t="shared" si="307"/>
        <v>#VALUE!</v>
      </c>
      <c r="U1808">
        <v>16.96</v>
      </c>
      <c r="V1808" s="150" t="e">
        <f t="shared" si="308"/>
        <v>#VALUE!</v>
      </c>
      <c r="W1808">
        <v>16.96</v>
      </c>
      <c r="X1808" s="153" t="e">
        <f t="shared" si="309"/>
        <v>#VALUE!</v>
      </c>
      <c r="Y1808">
        <v>16.96</v>
      </c>
      <c r="Z1808" s="150" t="e">
        <f t="shared" si="310"/>
        <v>#VALUE!</v>
      </c>
      <c r="AA1808">
        <v>16.96</v>
      </c>
      <c r="AB1808" s="150" t="e">
        <f t="shared" si="311"/>
        <v>#VALUE!</v>
      </c>
      <c r="AC1808">
        <v>16.96</v>
      </c>
      <c r="AD1808" s="150" t="e">
        <f t="shared" si="312"/>
        <v>#VALUE!</v>
      </c>
      <c r="AE1808">
        <v>16.96</v>
      </c>
    </row>
    <row r="1809" spans="12:31" ht="15" x14ac:dyDescent="0.2">
      <c r="L1809" s="150" t="e">
        <f t="shared" si="303"/>
        <v>#VALUE!</v>
      </c>
      <c r="M1809">
        <v>16.97</v>
      </c>
      <c r="N1809" s="150" t="e">
        <f t="shared" si="304"/>
        <v>#VALUE!</v>
      </c>
      <c r="O1809">
        <v>16.97</v>
      </c>
      <c r="P1809" s="150" t="e">
        <f t="shared" si="305"/>
        <v>#VALUE!</v>
      </c>
      <c r="Q1809">
        <v>16.97</v>
      </c>
      <c r="R1809" s="150" t="e">
        <f t="shared" si="306"/>
        <v>#VALUE!</v>
      </c>
      <c r="S1809">
        <v>16.97</v>
      </c>
      <c r="T1809" s="150" t="e">
        <f t="shared" si="307"/>
        <v>#VALUE!</v>
      </c>
      <c r="U1809">
        <v>16.97</v>
      </c>
      <c r="V1809" s="150" t="e">
        <f t="shared" si="308"/>
        <v>#VALUE!</v>
      </c>
      <c r="W1809">
        <v>16.97</v>
      </c>
      <c r="X1809" s="153" t="e">
        <f t="shared" si="309"/>
        <v>#VALUE!</v>
      </c>
      <c r="Y1809">
        <v>16.97</v>
      </c>
      <c r="Z1809" s="150" t="e">
        <f t="shared" si="310"/>
        <v>#VALUE!</v>
      </c>
      <c r="AA1809">
        <v>16.97</v>
      </c>
      <c r="AB1809" s="150" t="e">
        <f t="shared" si="311"/>
        <v>#VALUE!</v>
      </c>
      <c r="AC1809">
        <v>16.97</v>
      </c>
      <c r="AD1809" s="150" t="e">
        <f t="shared" si="312"/>
        <v>#VALUE!</v>
      </c>
      <c r="AE1809">
        <v>16.97</v>
      </c>
    </row>
    <row r="1810" spans="12:31" ht="15" x14ac:dyDescent="0.2">
      <c r="L1810" s="150" t="e">
        <f t="shared" si="303"/>
        <v>#VALUE!</v>
      </c>
      <c r="M1810">
        <v>16.98</v>
      </c>
      <c r="N1810" s="150" t="e">
        <f t="shared" si="304"/>
        <v>#VALUE!</v>
      </c>
      <c r="O1810">
        <v>16.98</v>
      </c>
      <c r="P1810" s="150" t="e">
        <f t="shared" si="305"/>
        <v>#VALUE!</v>
      </c>
      <c r="Q1810">
        <v>16.98</v>
      </c>
      <c r="R1810" s="150" t="e">
        <f t="shared" si="306"/>
        <v>#VALUE!</v>
      </c>
      <c r="S1810">
        <v>16.98</v>
      </c>
      <c r="T1810" s="150" t="e">
        <f t="shared" si="307"/>
        <v>#VALUE!</v>
      </c>
      <c r="U1810">
        <v>16.98</v>
      </c>
      <c r="V1810" s="150" t="e">
        <f t="shared" si="308"/>
        <v>#VALUE!</v>
      </c>
      <c r="W1810">
        <v>16.98</v>
      </c>
      <c r="X1810" s="153" t="e">
        <f t="shared" si="309"/>
        <v>#VALUE!</v>
      </c>
      <c r="Y1810">
        <v>16.98</v>
      </c>
      <c r="Z1810" s="150" t="e">
        <f t="shared" si="310"/>
        <v>#VALUE!</v>
      </c>
      <c r="AA1810">
        <v>16.98</v>
      </c>
      <c r="AB1810" s="150" t="e">
        <f t="shared" si="311"/>
        <v>#VALUE!</v>
      </c>
      <c r="AC1810">
        <v>16.98</v>
      </c>
      <c r="AD1810" s="150" t="e">
        <f t="shared" si="312"/>
        <v>#VALUE!</v>
      </c>
      <c r="AE1810">
        <v>16.98</v>
      </c>
    </row>
    <row r="1811" spans="12:31" ht="15" x14ac:dyDescent="0.2">
      <c r="L1811" s="150" t="e">
        <f t="shared" si="303"/>
        <v>#VALUE!</v>
      </c>
      <c r="M1811">
        <v>16.989999999999998</v>
      </c>
      <c r="N1811" s="150" t="e">
        <f t="shared" si="304"/>
        <v>#VALUE!</v>
      </c>
      <c r="O1811">
        <v>16.989999999999998</v>
      </c>
      <c r="P1811" s="150" t="e">
        <f t="shared" si="305"/>
        <v>#VALUE!</v>
      </c>
      <c r="Q1811">
        <v>16.989999999999998</v>
      </c>
      <c r="R1811" s="150" t="e">
        <f t="shared" si="306"/>
        <v>#VALUE!</v>
      </c>
      <c r="S1811">
        <v>16.989999999999998</v>
      </c>
      <c r="T1811" s="150" t="e">
        <f t="shared" si="307"/>
        <v>#VALUE!</v>
      </c>
      <c r="U1811">
        <v>16.989999999999998</v>
      </c>
      <c r="V1811" s="150" t="e">
        <f t="shared" si="308"/>
        <v>#VALUE!</v>
      </c>
      <c r="W1811">
        <v>16.989999999999998</v>
      </c>
      <c r="X1811" s="153" t="e">
        <f t="shared" si="309"/>
        <v>#VALUE!</v>
      </c>
      <c r="Y1811">
        <v>16.989999999999998</v>
      </c>
      <c r="Z1811" s="150" t="e">
        <f t="shared" si="310"/>
        <v>#VALUE!</v>
      </c>
      <c r="AA1811">
        <v>16.989999999999998</v>
      </c>
      <c r="AB1811" s="150" t="e">
        <f t="shared" si="311"/>
        <v>#VALUE!</v>
      </c>
      <c r="AC1811">
        <v>16.989999999999998</v>
      </c>
      <c r="AD1811" s="150" t="e">
        <f t="shared" si="312"/>
        <v>#VALUE!</v>
      </c>
      <c r="AE1811">
        <v>16.989999999999998</v>
      </c>
    </row>
    <row r="1812" spans="12:31" ht="15" x14ac:dyDescent="0.2">
      <c r="L1812" s="150" t="e">
        <f t="shared" si="303"/>
        <v>#VALUE!</v>
      </c>
      <c r="M1812">
        <v>17</v>
      </c>
      <c r="N1812" s="150" t="e">
        <f t="shared" si="304"/>
        <v>#VALUE!</v>
      </c>
      <c r="O1812">
        <v>17</v>
      </c>
      <c r="P1812" s="150" t="e">
        <f t="shared" si="305"/>
        <v>#VALUE!</v>
      </c>
      <c r="Q1812">
        <v>17</v>
      </c>
      <c r="R1812" s="150" t="e">
        <f t="shared" si="306"/>
        <v>#VALUE!</v>
      </c>
      <c r="S1812">
        <v>17</v>
      </c>
      <c r="T1812" s="150" t="e">
        <f t="shared" si="307"/>
        <v>#VALUE!</v>
      </c>
      <c r="U1812">
        <v>17</v>
      </c>
      <c r="V1812" s="150" t="e">
        <f t="shared" si="308"/>
        <v>#VALUE!</v>
      </c>
      <c r="W1812">
        <v>17</v>
      </c>
      <c r="X1812" s="153" t="e">
        <f t="shared" si="309"/>
        <v>#VALUE!</v>
      </c>
      <c r="Y1812">
        <v>17</v>
      </c>
      <c r="Z1812" s="150" t="e">
        <f t="shared" si="310"/>
        <v>#VALUE!</v>
      </c>
      <c r="AA1812">
        <v>17</v>
      </c>
      <c r="AB1812" s="150" t="e">
        <f t="shared" si="311"/>
        <v>#VALUE!</v>
      </c>
      <c r="AC1812">
        <v>17</v>
      </c>
      <c r="AD1812" s="150" t="e">
        <f t="shared" si="312"/>
        <v>#VALUE!</v>
      </c>
      <c r="AE1812">
        <v>17</v>
      </c>
    </row>
    <row r="1813" spans="12:31" ht="15" x14ac:dyDescent="0.2">
      <c r="L1813" s="150" t="e">
        <f t="shared" si="303"/>
        <v>#VALUE!</v>
      </c>
      <c r="M1813">
        <v>17.010000000000002</v>
      </c>
      <c r="N1813" s="150" t="e">
        <f t="shared" si="304"/>
        <v>#VALUE!</v>
      </c>
      <c r="O1813">
        <v>17.010000000000002</v>
      </c>
      <c r="P1813" s="150" t="e">
        <f t="shared" si="305"/>
        <v>#VALUE!</v>
      </c>
      <c r="Q1813">
        <v>17.010000000000002</v>
      </c>
      <c r="R1813" s="150" t="e">
        <f t="shared" si="306"/>
        <v>#VALUE!</v>
      </c>
      <c r="S1813">
        <v>17.010000000000002</v>
      </c>
      <c r="T1813" s="150" t="e">
        <f t="shared" si="307"/>
        <v>#VALUE!</v>
      </c>
      <c r="U1813">
        <v>17.010000000000002</v>
      </c>
      <c r="V1813" s="150" t="e">
        <f t="shared" si="308"/>
        <v>#VALUE!</v>
      </c>
      <c r="W1813">
        <v>17.010000000000002</v>
      </c>
      <c r="X1813" s="153" t="e">
        <f t="shared" si="309"/>
        <v>#VALUE!</v>
      </c>
      <c r="Y1813">
        <v>17.010000000000002</v>
      </c>
      <c r="Z1813" s="150" t="e">
        <f t="shared" si="310"/>
        <v>#VALUE!</v>
      </c>
      <c r="AA1813">
        <v>17.010000000000002</v>
      </c>
      <c r="AB1813" s="150" t="e">
        <f t="shared" si="311"/>
        <v>#VALUE!</v>
      </c>
      <c r="AC1813">
        <v>17.010000000000002</v>
      </c>
      <c r="AD1813" s="150" t="e">
        <f t="shared" si="312"/>
        <v>#VALUE!</v>
      </c>
      <c r="AE1813">
        <v>17.010000000000002</v>
      </c>
    </row>
    <row r="1814" spans="12:31" ht="15" x14ac:dyDescent="0.2">
      <c r="L1814" s="150" t="e">
        <f t="shared" si="303"/>
        <v>#VALUE!</v>
      </c>
      <c r="M1814">
        <v>17.02</v>
      </c>
      <c r="N1814" s="150" t="e">
        <f t="shared" si="304"/>
        <v>#VALUE!</v>
      </c>
      <c r="O1814">
        <v>17.02</v>
      </c>
      <c r="P1814" s="150" t="e">
        <f t="shared" si="305"/>
        <v>#VALUE!</v>
      </c>
      <c r="Q1814">
        <v>17.02</v>
      </c>
      <c r="R1814" s="150" t="e">
        <f t="shared" si="306"/>
        <v>#VALUE!</v>
      </c>
      <c r="S1814">
        <v>17.02</v>
      </c>
      <c r="T1814" s="150" t="e">
        <f t="shared" si="307"/>
        <v>#VALUE!</v>
      </c>
      <c r="U1814">
        <v>17.02</v>
      </c>
      <c r="V1814" s="150" t="e">
        <f t="shared" si="308"/>
        <v>#VALUE!</v>
      </c>
      <c r="W1814">
        <v>17.02</v>
      </c>
      <c r="X1814" s="153" t="e">
        <f t="shared" si="309"/>
        <v>#VALUE!</v>
      </c>
      <c r="Y1814">
        <v>17.02</v>
      </c>
      <c r="Z1814" s="150" t="e">
        <f t="shared" si="310"/>
        <v>#VALUE!</v>
      </c>
      <c r="AA1814">
        <v>17.02</v>
      </c>
      <c r="AB1814" s="150" t="e">
        <f t="shared" si="311"/>
        <v>#VALUE!</v>
      </c>
      <c r="AC1814">
        <v>17.02</v>
      </c>
      <c r="AD1814" s="150" t="e">
        <f t="shared" si="312"/>
        <v>#VALUE!</v>
      </c>
      <c r="AE1814">
        <v>17.02</v>
      </c>
    </row>
    <row r="1815" spans="12:31" ht="15" x14ac:dyDescent="0.2">
      <c r="L1815" s="150" t="e">
        <f t="shared" si="303"/>
        <v>#VALUE!</v>
      </c>
      <c r="M1815">
        <v>17.03</v>
      </c>
      <c r="N1815" s="150" t="e">
        <f t="shared" si="304"/>
        <v>#VALUE!</v>
      </c>
      <c r="O1815">
        <v>17.03</v>
      </c>
      <c r="P1815" s="150" t="e">
        <f t="shared" si="305"/>
        <v>#VALUE!</v>
      </c>
      <c r="Q1815">
        <v>17.03</v>
      </c>
      <c r="R1815" s="150" t="e">
        <f t="shared" si="306"/>
        <v>#VALUE!</v>
      </c>
      <c r="S1815">
        <v>17.03</v>
      </c>
      <c r="T1815" s="150" t="e">
        <f t="shared" si="307"/>
        <v>#VALUE!</v>
      </c>
      <c r="U1815">
        <v>17.03</v>
      </c>
      <c r="V1815" s="150" t="e">
        <f t="shared" si="308"/>
        <v>#VALUE!</v>
      </c>
      <c r="W1815">
        <v>17.03</v>
      </c>
      <c r="X1815" s="153" t="e">
        <f t="shared" si="309"/>
        <v>#VALUE!</v>
      </c>
      <c r="Y1815">
        <v>17.03</v>
      </c>
      <c r="Z1815" s="150" t="e">
        <f t="shared" si="310"/>
        <v>#VALUE!</v>
      </c>
      <c r="AA1815">
        <v>17.03</v>
      </c>
      <c r="AB1815" s="150" t="e">
        <f t="shared" si="311"/>
        <v>#VALUE!</v>
      </c>
      <c r="AC1815">
        <v>17.03</v>
      </c>
      <c r="AD1815" s="150" t="e">
        <f t="shared" si="312"/>
        <v>#VALUE!</v>
      </c>
      <c r="AE1815">
        <v>17.03</v>
      </c>
    </row>
    <row r="1816" spans="12:31" ht="15" x14ac:dyDescent="0.2">
      <c r="L1816" s="150" t="e">
        <f t="shared" si="303"/>
        <v>#VALUE!</v>
      </c>
      <c r="M1816">
        <v>17.04</v>
      </c>
      <c r="N1816" s="150" t="e">
        <f t="shared" si="304"/>
        <v>#VALUE!</v>
      </c>
      <c r="O1816">
        <v>17.04</v>
      </c>
      <c r="P1816" s="150" t="e">
        <f t="shared" si="305"/>
        <v>#VALUE!</v>
      </c>
      <c r="Q1816">
        <v>17.04</v>
      </c>
      <c r="R1816" s="150" t="e">
        <f t="shared" si="306"/>
        <v>#VALUE!</v>
      </c>
      <c r="S1816">
        <v>17.04</v>
      </c>
      <c r="T1816" s="150" t="e">
        <f t="shared" si="307"/>
        <v>#VALUE!</v>
      </c>
      <c r="U1816">
        <v>17.04</v>
      </c>
      <c r="V1816" s="150" t="e">
        <f t="shared" si="308"/>
        <v>#VALUE!</v>
      </c>
      <c r="W1816">
        <v>17.04</v>
      </c>
      <c r="X1816" s="153" t="e">
        <f t="shared" si="309"/>
        <v>#VALUE!</v>
      </c>
      <c r="Y1816">
        <v>17.04</v>
      </c>
      <c r="Z1816" s="150" t="e">
        <f t="shared" si="310"/>
        <v>#VALUE!</v>
      </c>
      <c r="AA1816">
        <v>17.04</v>
      </c>
      <c r="AB1816" s="150" t="e">
        <f t="shared" si="311"/>
        <v>#VALUE!</v>
      </c>
      <c r="AC1816">
        <v>17.04</v>
      </c>
      <c r="AD1816" s="150" t="e">
        <f t="shared" si="312"/>
        <v>#VALUE!</v>
      </c>
      <c r="AE1816">
        <v>17.04</v>
      </c>
    </row>
    <row r="1817" spans="12:31" ht="15" x14ac:dyDescent="0.2">
      <c r="L1817" s="150" t="e">
        <f t="shared" si="303"/>
        <v>#VALUE!</v>
      </c>
      <c r="M1817">
        <v>17.05</v>
      </c>
      <c r="N1817" s="150" t="e">
        <f t="shared" si="304"/>
        <v>#VALUE!</v>
      </c>
      <c r="O1817">
        <v>17.05</v>
      </c>
      <c r="P1817" s="150" t="e">
        <f t="shared" si="305"/>
        <v>#VALUE!</v>
      </c>
      <c r="Q1817">
        <v>17.05</v>
      </c>
      <c r="R1817" s="150" t="e">
        <f t="shared" si="306"/>
        <v>#VALUE!</v>
      </c>
      <c r="S1817">
        <v>17.05</v>
      </c>
      <c r="T1817" s="150" t="e">
        <f t="shared" si="307"/>
        <v>#VALUE!</v>
      </c>
      <c r="U1817">
        <v>17.05</v>
      </c>
      <c r="V1817" s="150" t="e">
        <f t="shared" si="308"/>
        <v>#VALUE!</v>
      </c>
      <c r="W1817">
        <v>17.05</v>
      </c>
      <c r="X1817" s="153" t="e">
        <f t="shared" si="309"/>
        <v>#VALUE!</v>
      </c>
      <c r="Y1817">
        <v>17.05</v>
      </c>
      <c r="Z1817" s="150" t="e">
        <f t="shared" si="310"/>
        <v>#VALUE!</v>
      </c>
      <c r="AA1817">
        <v>17.05</v>
      </c>
      <c r="AB1817" s="150" t="e">
        <f t="shared" si="311"/>
        <v>#VALUE!</v>
      </c>
      <c r="AC1817">
        <v>17.05</v>
      </c>
      <c r="AD1817" s="150" t="e">
        <f t="shared" si="312"/>
        <v>#VALUE!</v>
      </c>
      <c r="AE1817">
        <v>17.05</v>
      </c>
    </row>
    <row r="1818" spans="12:31" ht="15" x14ac:dyDescent="0.2">
      <c r="L1818" s="150" t="e">
        <f t="shared" si="303"/>
        <v>#VALUE!</v>
      </c>
      <c r="M1818">
        <v>17.059999999999999</v>
      </c>
      <c r="N1818" s="150" t="e">
        <f t="shared" si="304"/>
        <v>#VALUE!</v>
      </c>
      <c r="O1818">
        <v>17.059999999999999</v>
      </c>
      <c r="P1818" s="150" t="e">
        <f t="shared" si="305"/>
        <v>#VALUE!</v>
      </c>
      <c r="Q1818">
        <v>17.059999999999999</v>
      </c>
      <c r="R1818" s="150" t="e">
        <f t="shared" si="306"/>
        <v>#VALUE!</v>
      </c>
      <c r="S1818">
        <v>17.059999999999999</v>
      </c>
      <c r="T1818" s="150" t="e">
        <f t="shared" si="307"/>
        <v>#VALUE!</v>
      </c>
      <c r="U1818">
        <v>17.059999999999999</v>
      </c>
      <c r="V1818" s="150" t="e">
        <f t="shared" si="308"/>
        <v>#VALUE!</v>
      </c>
      <c r="W1818">
        <v>17.059999999999999</v>
      </c>
      <c r="X1818" s="153" t="e">
        <f t="shared" si="309"/>
        <v>#VALUE!</v>
      </c>
      <c r="Y1818">
        <v>17.059999999999999</v>
      </c>
      <c r="Z1818" s="150" t="e">
        <f t="shared" si="310"/>
        <v>#VALUE!</v>
      </c>
      <c r="AA1818">
        <v>17.059999999999999</v>
      </c>
      <c r="AB1818" s="150" t="e">
        <f t="shared" si="311"/>
        <v>#VALUE!</v>
      </c>
      <c r="AC1818">
        <v>17.059999999999999</v>
      </c>
      <c r="AD1818" s="150" t="e">
        <f t="shared" si="312"/>
        <v>#VALUE!</v>
      </c>
      <c r="AE1818">
        <v>17.059999999999999</v>
      </c>
    </row>
    <row r="1819" spans="12:31" ht="15" x14ac:dyDescent="0.2">
      <c r="L1819" s="150" t="e">
        <f t="shared" si="303"/>
        <v>#VALUE!</v>
      </c>
      <c r="M1819">
        <v>17.07</v>
      </c>
      <c r="N1819" s="150" t="e">
        <f t="shared" si="304"/>
        <v>#VALUE!</v>
      </c>
      <c r="O1819">
        <v>17.07</v>
      </c>
      <c r="P1819" s="150" t="e">
        <f t="shared" si="305"/>
        <v>#VALUE!</v>
      </c>
      <c r="Q1819">
        <v>17.07</v>
      </c>
      <c r="R1819" s="150" t="e">
        <f t="shared" si="306"/>
        <v>#VALUE!</v>
      </c>
      <c r="S1819">
        <v>17.07</v>
      </c>
      <c r="T1819" s="150" t="e">
        <f t="shared" si="307"/>
        <v>#VALUE!</v>
      </c>
      <c r="U1819">
        <v>17.07</v>
      </c>
      <c r="V1819" s="150" t="e">
        <f t="shared" si="308"/>
        <v>#VALUE!</v>
      </c>
      <c r="W1819">
        <v>17.07</v>
      </c>
      <c r="X1819" s="153" t="e">
        <f t="shared" si="309"/>
        <v>#VALUE!</v>
      </c>
      <c r="Y1819">
        <v>17.07</v>
      </c>
      <c r="Z1819" s="150" t="e">
        <f t="shared" si="310"/>
        <v>#VALUE!</v>
      </c>
      <c r="AA1819">
        <v>17.07</v>
      </c>
      <c r="AB1819" s="150" t="e">
        <f t="shared" si="311"/>
        <v>#VALUE!</v>
      </c>
      <c r="AC1819">
        <v>17.07</v>
      </c>
      <c r="AD1819" s="150" t="e">
        <f t="shared" si="312"/>
        <v>#VALUE!</v>
      </c>
      <c r="AE1819">
        <v>17.07</v>
      </c>
    </row>
    <row r="1820" spans="12:31" ht="15" x14ac:dyDescent="0.2">
      <c r="L1820" s="150" t="e">
        <f t="shared" si="303"/>
        <v>#VALUE!</v>
      </c>
      <c r="M1820">
        <v>17.079999999999998</v>
      </c>
      <c r="N1820" s="150" t="e">
        <f t="shared" si="304"/>
        <v>#VALUE!</v>
      </c>
      <c r="O1820">
        <v>17.079999999999998</v>
      </c>
      <c r="P1820" s="150" t="e">
        <f t="shared" si="305"/>
        <v>#VALUE!</v>
      </c>
      <c r="Q1820">
        <v>17.079999999999998</v>
      </c>
      <c r="R1820" s="150" t="e">
        <f t="shared" si="306"/>
        <v>#VALUE!</v>
      </c>
      <c r="S1820">
        <v>17.079999999999998</v>
      </c>
      <c r="T1820" s="150" t="e">
        <f t="shared" si="307"/>
        <v>#VALUE!</v>
      </c>
      <c r="U1820">
        <v>17.079999999999998</v>
      </c>
      <c r="V1820" s="150" t="e">
        <f t="shared" si="308"/>
        <v>#VALUE!</v>
      </c>
      <c r="W1820">
        <v>17.079999999999998</v>
      </c>
      <c r="X1820" s="153" t="e">
        <f t="shared" si="309"/>
        <v>#VALUE!</v>
      </c>
      <c r="Y1820">
        <v>17.079999999999998</v>
      </c>
      <c r="Z1820" s="150" t="e">
        <f t="shared" si="310"/>
        <v>#VALUE!</v>
      </c>
      <c r="AA1820">
        <v>17.079999999999998</v>
      </c>
      <c r="AB1820" s="150" t="e">
        <f t="shared" si="311"/>
        <v>#VALUE!</v>
      </c>
      <c r="AC1820">
        <v>17.079999999999998</v>
      </c>
      <c r="AD1820" s="150" t="e">
        <f t="shared" si="312"/>
        <v>#VALUE!</v>
      </c>
      <c r="AE1820">
        <v>17.079999999999998</v>
      </c>
    </row>
    <row r="1821" spans="12:31" ht="15" x14ac:dyDescent="0.2">
      <c r="L1821" s="150" t="e">
        <f t="shared" si="303"/>
        <v>#VALUE!</v>
      </c>
      <c r="M1821">
        <v>17.09</v>
      </c>
      <c r="N1821" s="150" t="e">
        <f t="shared" si="304"/>
        <v>#VALUE!</v>
      </c>
      <c r="O1821">
        <v>17.09</v>
      </c>
      <c r="P1821" s="150" t="e">
        <f t="shared" si="305"/>
        <v>#VALUE!</v>
      </c>
      <c r="Q1821">
        <v>17.09</v>
      </c>
      <c r="R1821" s="150" t="e">
        <f t="shared" si="306"/>
        <v>#VALUE!</v>
      </c>
      <c r="S1821">
        <v>17.09</v>
      </c>
      <c r="T1821" s="150" t="e">
        <f t="shared" si="307"/>
        <v>#VALUE!</v>
      </c>
      <c r="U1821">
        <v>17.09</v>
      </c>
      <c r="V1821" s="150" t="e">
        <f t="shared" si="308"/>
        <v>#VALUE!</v>
      </c>
      <c r="W1821">
        <v>17.09</v>
      </c>
      <c r="X1821" s="153" t="e">
        <f t="shared" si="309"/>
        <v>#VALUE!</v>
      </c>
      <c r="Y1821">
        <v>17.09</v>
      </c>
      <c r="Z1821" s="150" t="e">
        <f t="shared" si="310"/>
        <v>#VALUE!</v>
      </c>
      <c r="AA1821">
        <v>17.09</v>
      </c>
      <c r="AB1821" s="150" t="e">
        <f t="shared" si="311"/>
        <v>#VALUE!</v>
      </c>
      <c r="AC1821">
        <v>17.09</v>
      </c>
      <c r="AD1821" s="150" t="e">
        <f t="shared" si="312"/>
        <v>#VALUE!</v>
      </c>
      <c r="AE1821">
        <v>17.09</v>
      </c>
    </row>
    <row r="1822" spans="12:31" ht="15" x14ac:dyDescent="0.2">
      <c r="L1822" s="150" t="e">
        <f t="shared" si="303"/>
        <v>#VALUE!</v>
      </c>
      <c r="M1822">
        <v>17.100000000000001</v>
      </c>
      <c r="N1822" s="150" t="e">
        <f t="shared" si="304"/>
        <v>#VALUE!</v>
      </c>
      <c r="O1822">
        <v>17.100000000000001</v>
      </c>
      <c r="P1822" s="150" t="e">
        <f t="shared" si="305"/>
        <v>#VALUE!</v>
      </c>
      <c r="Q1822">
        <v>17.100000000000001</v>
      </c>
      <c r="R1822" s="150" t="e">
        <f t="shared" si="306"/>
        <v>#VALUE!</v>
      </c>
      <c r="S1822">
        <v>17.100000000000001</v>
      </c>
      <c r="T1822" s="150" t="e">
        <f t="shared" si="307"/>
        <v>#VALUE!</v>
      </c>
      <c r="U1822">
        <v>17.100000000000001</v>
      </c>
      <c r="V1822" s="150" t="e">
        <f t="shared" si="308"/>
        <v>#VALUE!</v>
      </c>
      <c r="W1822">
        <v>17.100000000000001</v>
      </c>
      <c r="X1822" s="153" t="e">
        <f t="shared" si="309"/>
        <v>#VALUE!</v>
      </c>
      <c r="Y1822">
        <v>17.100000000000001</v>
      </c>
      <c r="Z1822" s="150" t="e">
        <f t="shared" si="310"/>
        <v>#VALUE!</v>
      </c>
      <c r="AA1822">
        <v>17.100000000000001</v>
      </c>
      <c r="AB1822" s="150" t="e">
        <f t="shared" si="311"/>
        <v>#VALUE!</v>
      </c>
      <c r="AC1822">
        <v>17.100000000000001</v>
      </c>
      <c r="AD1822" s="150" t="e">
        <f t="shared" si="312"/>
        <v>#VALUE!</v>
      </c>
      <c r="AE1822">
        <v>17.100000000000001</v>
      </c>
    </row>
    <row r="1823" spans="12:31" ht="15" x14ac:dyDescent="0.2">
      <c r="L1823" s="150" t="e">
        <f t="shared" si="303"/>
        <v>#VALUE!</v>
      </c>
      <c r="M1823">
        <v>17.11</v>
      </c>
      <c r="N1823" s="150" t="e">
        <f t="shared" si="304"/>
        <v>#VALUE!</v>
      </c>
      <c r="O1823">
        <v>17.11</v>
      </c>
      <c r="P1823" s="150" t="e">
        <f t="shared" si="305"/>
        <v>#VALUE!</v>
      </c>
      <c r="Q1823">
        <v>17.11</v>
      </c>
      <c r="R1823" s="150" t="e">
        <f t="shared" si="306"/>
        <v>#VALUE!</v>
      </c>
      <c r="S1823">
        <v>17.11</v>
      </c>
      <c r="T1823" s="150" t="e">
        <f t="shared" si="307"/>
        <v>#VALUE!</v>
      </c>
      <c r="U1823">
        <v>17.11</v>
      </c>
      <c r="V1823" s="150" t="e">
        <f t="shared" si="308"/>
        <v>#VALUE!</v>
      </c>
      <c r="W1823">
        <v>17.11</v>
      </c>
      <c r="X1823" s="153" t="e">
        <f t="shared" si="309"/>
        <v>#VALUE!</v>
      </c>
      <c r="Y1823">
        <v>17.11</v>
      </c>
      <c r="Z1823" s="150" t="e">
        <f t="shared" si="310"/>
        <v>#VALUE!</v>
      </c>
      <c r="AA1823">
        <v>17.11</v>
      </c>
      <c r="AB1823" s="150" t="e">
        <f t="shared" si="311"/>
        <v>#VALUE!</v>
      </c>
      <c r="AC1823">
        <v>17.11</v>
      </c>
      <c r="AD1823" s="150" t="e">
        <f t="shared" si="312"/>
        <v>#VALUE!</v>
      </c>
      <c r="AE1823">
        <v>17.11</v>
      </c>
    </row>
    <row r="1824" spans="12:31" ht="15" x14ac:dyDescent="0.2">
      <c r="L1824" s="150" t="e">
        <f t="shared" si="303"/>
        <v>#VALUE!</v>
      </c>
      <c r="M1824">
        <v>17.12</v>
      </c>
      <c r="N1824" s="150" t="e">
        <f t="shared" si="304"/>
        <v>#VALUE!</v>
      </c>
      <c r="O1824">
        <v>17.12</v>
      </c>
      <c r="P1824" s="150" t="e">
        <f t="shared" si="305"/>
        <v>#VALUE!</v>
      </c>
      <c r="Q1824">
        <v>17.12</v>
      </c>
      <c r="R1824" s="150" t="e">
        <f t="shared" si="306"/>
        <v>#VALUE!</v>
      </c>
      <c r="S1824">
        <v>17.12</v>
      </c>
      <c r="T1824" s="150" t="e">
        <f t="shared" si="307"/>
        <v>#VALUE!</v>
      </c>
      <c r="U1824">
        <v>17.12</v>
      </c>
      <c r="V1824" s="150" t="e">
        <f t="shared" si="308"/>
        <v>#VALUE!</v>
      </c>
      <c r="W1824">
        <v>17.12</v>
      </c>
      <c r="X1824" s="153" t="e">
        <f t="shared" si="309"/>
        <v>#VALUE!</v>
      </c>
      <c r="Y1824">
        <v>17.12</v>
      </c>
      <c r="Z1824" s="150" t="e">
        <f t="shared" si="310"/>
        <v>#VALUE!</v>
      </c>
      <c r="AA1824">
        <v>17.12</v>
      </c>
      <c r="AB1824" s="150" t="e">
        <f t="shared" si="311"/>
        <v>#VALUE!</v>
      </c>
      <c r="AC1824">
        <v>17.12</v>
      </c>
      <c r="AD1824" s="150" t="e">
        <f t="shared" si="312"/>
        <v>#VALUE!</v>
      </c>
      <c r="AE1824">
        <v>17.12</v>
      </c>
    </row>
    <row r="1825" spans="12:31" ht="15" x14ac:dyDescent="0.2">
      <c r="L1825" s="150" t="e">
        <f t="shared" si="303"/>
        <v>#VALUE!</v>
      </c>
      <c r="M1825">
        <v>17.13</v>
      </c>
      <c r="N1825" s="150" t="e">
        <f t="shared" si="304"/>
        <v>#VALUE!</v>
      </c>
      <c r="O1825">
        <v>17.13</v>
      </c>
      <c r="P1825" s="150" t="e">
        <f t="shared" si="305"/>
        <v>#VALUE!</v>
      </c>
      <c r="Q1825">
        <v>17.13</v>
      </c>
      <c r="R1825" s="150" t="e">
        <f t="shared" si="306"/>
        <v>#VALUE!</v>
      </c>
      <c r="S1825">
        <v>17.13</v>
      </c>
      <c r="T1825" s="150" t="e">
        <f t="shared" si="307"/>
        <v>#VALUE!</v>
      </c>
      <c r="U1825">
        <v>17.13</v>
      </c>
      <c r="V1825" s="150" t="e">
        <f t="shared" si="308"/>
        <v>#VALUE!</v>
      </c>
      <c r="W1825">
        <v>17.13</v>
      </c>
      <c r="X1825" s="153" t="e">
        <f t="shared" si="309"/>
        <v>#VALUE!</v>
      </c>
      <c r="Y1825">
        <v>17.13</v>
      </c>
      <c r="Z1825" s="150" t="e">
        <f t="shared" si="310"/>
        <v>#VALUE!</v>
      </c>
      <c r="AA1825">
        <v>17.13</v>
      </c>
      <c r="AB1825" s="150" t="e">
        <f t="shared" si="311"/>
        <v>#VALUE!</v>
      </c>
      <c r="AC1825">
        <v>17.13</v>
      </c>
      <c r="AD1825" s="150" t="e">
        <f t="shared" si="312"/>
        <v>#VALUE!</v>
      </c>
      <c r="AE1825">
        <v>17.13</v>
      </c>
    </row>
    <row r="1826" spans="12:31" ht="15" x14ac:dyDescent="0.2">
      <c r="L1826" s="150" t="e">
        <f t="shared" si="303"/>
        <v>#VALUE!</v>
      </c>
      <c r="M1826">
        <v>17.14</v>
      </c>
      <c r="N1826" s="150" t="e">
        <f t="shared" si="304"/>
        <v>#VALUE!</v>
      </c>
      <c r="O1826">
        <v>17.14</v>
      </c>
      <c r="P1826" s="150" t="e">
        <f t="shared" si="305"/>
        <v>#VALUE!</v>
      </c>
      <c r="Q1826">
        <v>17.14</v>
      </c>
      <c r="R1826" s="150" t="e">
        <f t="shared" si="306"/>
        <v>#VALUE!</v>
      </c>
      <c r="S1826">
        <v>17.14</v>
      </c>
      <c r="T1826" s="150" t="e">
        <f t="shared" si="307"/>
        <v>#VALUE!</v>
      </c>
      <c r="U1826">
        <v>17.14</v>
      </c>
      <c r="V1826" s="150" t="e">
        <f t="shared" si="308"/>
        <v>#VALUE!</v>
      </c>
      <c r="W1826">
        <v>17.14</v>
      </c>
      <c r="X1826" s="153" t="e">
        <f t="shared" si="309"/>
        <v>#VALUE!</v>
      </c>
      <c r="Y1826">
        <v>17.14</v>
      </c>
      <c r="Z1826" s="150" t="e">
        <f t="shared" si="310"/>
        <v>#VALUE!</v>
      </c>
      <c r="AA1826">
        <v>17.14</v>
      </c>
      <c r="AB1826" s="150" t="e">
        <f t="shared" si="311"/>
        <v>#VALUE!</v>
      </c>
      <c r="AC1826">
        <v>17.14</v>
      </c>
      <c r="AD1826" s="150" t="e">
        <f t="shared" si="312"/>
        <v>#VALUE!</v>
      </c>
      <c r="AE1826">
        <v>17.14</v>
      </c>
    </row>
    <row r="1827" spans="12:31" ht="15" x14ac:dyDescent="0.2">
      <c r="L1827" s="150" t="e">
        <f t="shared" si="303"/>
        <v>#VALUE!</v>
      </c>
      <c r="M1827">
        <v>17.149999999999999</v>
      </c>
      <c r="N1827" s="150" t="e">
        <f t="shared" si="304"/>
        <v>#VALUE!</v>
      </c>
      <c r="O1827">
        <v>17.149999999999999</v>
      </c>
      <c r="P1827" s="150" t="e">
        <f t="shared" si="305"/>
        <v>#VALUE!</v>
      </c>
      <c r="Q1827">
        <v>17.149999999999999</v>
      </c>
      <c r="R1827" s="150" t="e">
        <f t="shared" si="306"/>
        <v>#VALUE!</v>
      </c>
      <c r="S1827">
        <v>17.149999999999999</v>
      </c>
      <c r="T1827" s="150" t="e">
        <f t="shared" si="307"/>
        <v>#VALUE!</v>
      </c>
      <c r="U1827">
        <v>17.149999999999999</v>
      </c>
      <c r="V1827" s="150" t="e">
        <f t="shared" si="308"/>
        <v>#VALUE!</v>
      </c>
      <c r="W1827">
        <v>17.149999999999999</v>
      </c>
      <c r="X1827" s="153" t="e">
        <f t="shared" si="309"/>
        <v>#VALUE!</v>
      </c>
      <c r="Y1827">
        <v>17.149999999999999</v>
      </c>
      <c r="Z1827" s="150" t="e">
        <f t="shared" si="310"/>
        <v>#VALUE!</v>
      </c>
      <c r="AA1827">
        <v>17.149999999999999</v>
      </c>
      <c r="AB1827" s="150" t="e">
        <f t="shared" si="311"/>
        <v>#VALUE!</v>
      </c>
      <c r="AC1827">
        <v>17.149999999999999</v>
      </c>
      <c r="AD1827" s="150" t="e">
        <f t="shared" si="312"/>
        <v>#VALUE!</v>
      </c>
      <c r="AE1827">
        <v>17.149999999999999</v>
      </c>
    </row>
    <row r="1828" spans="12:31" ht="15" x14ac:dyDescent="0.2">
      <c r="L1828" s="150" t="e">
        <f t="shared" si="303"/>
        <v>#VALUE!</v>
      </c>
      <c r="M1828">
        <v>17.16</v>
      </c>
      <c r="N1828" s="150" t="e">
        <f t="shared" si="304"/>
        <v>#VALUE!</v>
      </c>
      <c r="O1828">
        <v>17.16</v>
      </c>
      <c r="P1828" s="150" t="e">
        <f t="shared" si="305"/>
        <v>#VALUE!</v>
      </c>
      <c r="Q1828">
        <v>17.16</v>
      </c>
      <c r="R1828" s="150" t="e">
        <f t="shared" si="306"/>
        <v>#VALUE!</v>
      </c>
      <c r="S1828">
        <v>17.16</v>
      </c>
      <c r="T1828" s="150" t="e">
        <f t="shared" si="307"/>
        <v>#VALUE!</v>
      </c>
      <c r="U1828">
        <v>17.16</v>
      </c>
      <c r="V1828" s="150" t="e">
        <f t="shared" si="308"/>
        <v>#VALUE!</v>
      </c>
      <c r="W1828">
        <v>17.16</v>
      </c>
      <c r="X1828" s="153" t="e">
        <f t="shared" si="309"/>
        <v>#VALUE!</v>
      </c>
      <c r="Y1828">
        <v>17.16</v>
      </c>
      <c r="Z1828" s="150" t="e">
        <f t="shared" si="310"/>
        <v>#VALUE!</v>
      </c>
      <c r="AA1828">
        <v>17.16</v>
      </c>
      <c r="AB1828" s="150" t="e">
        <f t="shared" si="311"/>
        <v>#VALUE!</v>
      </c>
      <c r="AC1828">
        <v>17.16</v>
      </c>
      <c r="AD1828" s="150" t="e">
        <f t="shared" si="312"/>
        <v>#VALUE!</v>
      </c>
      <c r="AE1828">
        <v>17.16</v>
      </c>
    </row>
    <row r="1829" spans="12:31" ht="15" x14ac:dyDescent="0.2">
      <c r="L1829" s="150" t="e">
        <f t="shared" si="303"/>
        <v>#VALUE!</v>
      </c>
      <c r="M1829">
        <v>17.170000000000002</v>
      </c>
      <c r="N1829" s="150" t="e">
        <f t="shared" si="304"/>
        <v>#VALUE!</v>
      </c>
      <c r="O1829">
        <v>17.170000000000002</v>
      </c>
      <c r="P1829" s="150" t="e">
        <f t="shared" si="305"/>
        <v>#VALUE!</v>
      </c>
      <c r="Q1829">
        <v>17.170000000000002</v>
      </c>
      <c r="R1829" s="150" t="e">
        <f t="shared" si="306"/>
        <v>#VALUE!</v>
      </c>
      <c r="S1829">
        <v>17.170000000000002</v>
      </c>
      <c r="T1829" s="150" t="e">
        <f t="shared" si="307"/>
        <v>#VALUE!</v>
      </c>
      <c r="U1829">
        <v>17.170000000000002</v>
      </c>
      <c r="V1829" s="150" t="e">
        <f t="shared" si="308"/>
        <v>#VALUE!</v>
      </c>
      <c r="W1829">
        <v>17.170000000000002</v>
      </c>
      <c r="X1829" s="153" t="e">
        <f t="shared" si="309"/>
        <v>#VALUE!</v>
      </c>
      <c r="Y1829">
        <v>17.170000000000002</v>
      </c>
      <c r="Z1829" s="150" t="e">
        <f t="shared" si="310"/>
        <v>#VALUE!</v>
      </c>
      <c r="AA1829">
        <v>17.170000000000002</v>
      </c>
      <c r="AB1829" s="150" t="e">
        <f t="shared" si="311"/>
        <v>#VALUE!</v>
      </c>
      <c r="AC1829">
        <v>17.170000000000002</v>
      </c>
      <c r="AD1829" s="150" t="e">
        <f t="shared" si="312"/>
        <v>#VALUE!</v>
      </c>
      <c r="AE1829">
        <v>17.170000000000002</v>
      </c>
    </row>
    <row r="1830" spans="12:31" ht="15" x14ac:dyDescent="0.2">
      <c r="L1830" s="150" t="e">
        <f t="shared" si="303"/>
        <v>#VALUE!</v>
      </c>
      <c r="M1830">
        <v>17.18</v>
      </c>
      <c r="N1830" s="150" t="e">
        <f t="shared" si="304"/>
        <v>#VALUE!</v>
      </c>
      <c r="O1830">
        <v>17.18</v>
      </c>
      <c r="P1830" s="150" t="e">
        <f t="shared" si="305"/>
        <v>#VALUE!</v>
      </c>
      <c r="Q1830">
        <v>17.18</v>
      </c>
      <c r="R1830" s="150" t="e">
        <f t="shared" si="306"/>
        <v>#VALUE!</v>
      </c>
      <c r="S1830">
        <v>17.18</v>
      </c>
      <c r="T1830" s="150" t="e">
        <f t="shared" si="307"/>
        <v>#VALUE!</v>
      </c>
      <c r="U1830">
        <v>17.18</v>
      </c>
      <c r="V1830" s="150" t="e">
        <f t="shared" si="308"/>
        <v>#VALUE!</v>
      </c>
      <c r="W1830">
        <v>17.18</v>
      </c>
      <c r="X1830" s="153" t="e">
        <f t="shared" si="309"/>
        <v>#VALUE!</v>
      </c>
      <c r="Y1830">
        <v>17.18</v>
      </c>
      <c r="Z1830" s="150" t="e">
        <f t="shared" si="310"/>
        <v>#VALUE!</v>
      </c>
      <c r="AA1830">
        <v>17.18</v>
      </c>
      <c r="AB1830" s="150" t="e">
        <f t="shared" si="311"/>
        <v>#VALUE!</v>
      </c>
      <c r="AC1830">
        <v>17.18</v>
      </c>
      <c r="AD1830" s="150" t="e">
        <f t="shared" si="312"/>
        <v>#VALUE!</v>
      </c>
      <c r="AE1830">
        <v>17.18</v>
      </c>
    </row>
    <row r="1831" spans="12:31" ht="15" x14ac:dyDescent="0.2">
      <c r="L1831" s="150" t="e">
        <f t="shared" si="303"/>
        <v>#VALUE!</v>
      </c>
      <c r="M1831">
        <v>17.190000000000001</v>
      </c>
      <c r="N1831" s="150" t="e">
        <f t="shared" si="304"/>
        <v>#VALUE!</v>
      </c>
      <c r="O1831">
        <v>17.190000000000001</v>
      </c>
      <c r="P1831" s="150" t="e">
        <f t="shared" si="305"/>
        <v>#VALUE!</v>
      </c>
      <c r="Q1831">
        <v>17.190000000000001</v>
      </c>
      <c r="R1831" s="150" t="e">
        <f t="shared" si="306"/>
        <v>#VALUE!</v>
      </c>
      <c r="S1831">
        <v>17.190000000000001</v>
      </c>
      <c r="T1831" s="150" t="e">
        <f t="shared" si="307"/>
        <v>#VALUE!</v>
      </c>
      <c r="U1831">
        <v>17.190000000000001</v>
      </c>
      <c r="V1831" s="150" t="e">
        <f t="shared" si="308"/>
        <v>#VALUE!</v>
      </c>
      <c r="W1831">
        <v>17.190000000000001</v>
      </c>
      <c r="X1831" s="153" t="e">
        <f t="shared" si="309"/>
        <v>#VALUE!</v>
      </c>
      <c r="Y1831">
        <v>17.190000000000001</v>
      </c>
      <c r="Z1831" s="150" t="e">
        <f t="shared" si="310"/>
        <v>#VALUE!</v>
      </c>
      <c r="AA1831">
        <v>17.190000000000001</v>
      </c>
      <c r="AB1831" s="150" t="e">
        <f t="shared" si="311"/>
        <v>#VALUE!</v>
      </c>
      <c r="AC1831">
        <v>17.190000000000001</v>
      </c>
      <c r="AD1831" s="150" t="e">
        <f t="shared" si="312"/>
        <v>#VALUE!</v>
      </c>
      <c r="AE1831">
        <v>17.190000000000001</v>
      </c>
    </row>
    <row r="1832" spans="12:31" ht="15" x14ac:dyDescent="0.2">
      <c r="L1832" s="150" t="e">
        <f t="shared" si="303"/>
        <v>#VALUE!</v>
      </c>
      <c r="M1832">
        <v>17.2</v>
      </c>
      <c r="N1832" s="150" t="e">
        <f t="shared" si="304"/>
        <v>#VALUE!</v>
      </c>
      <c r="O1832">
        <v>17.2</v>
      </c>
      <c r="P1832" s="150" t="e">
        <f t="shared" si="305"/>
        <v>#VALUE!</v>
      </c>
      <c r="Q1832">
        <v>17.2</v>
      </c>
      <c r="R1832" s="150" t="e">
        <f t="shared" si="306"/>
        <v>#VALUE!</v>
      </c>
      <c r="S1832">
        <v>17.2</v>
      </c>
      <c r="T1832" s="150" t="e">
        <f t="shared" si="307"/>
        <v>#VALUE!</v>
      </c>
      <c r="U1832">
        <v>17.2</v>
      </c>
      <c r="V1832" s="150" t="e">
        <f t="shared" si="308"/>
        <v>#VALUE!</v>
      </c>
      <c r="W1832">
        <v>17.2</v>
      </c>
      <c r="X1832" s="153" t="e">
        <f t="shared" si="309"/>
        <v>#VALUE!</v>
      </c>
      <c r="Y1832">
        <v>17.2</v>
      </c>
      <c r="Z1832" s="150" t="e">
        <f t="shared" si="310"/>
        <v>#VALUE!</v>
      </c>
      <c r="AA1832">
        <v>17.2</v>
      </c>
      <c r="AB1832" s="150" t="e">
        <f t="shared" si="311"/>
        <v>#VALUE!</v>
      </c>
      <c r="AC1832">
        <v>17.2</v>
      </c>
      <c r="AD1832" s="150" t="e">
        <f t="shared" si="312"/>
        <v>#VALUE!</v>
      </c>
      <c r="AE1832">
        <v>17.2</v>
      </c>
    </row>
    <row r="1833" spans="12:31" ht="15" x14ac:dyDescent="0.2">
      <c r="L1833" s="150" t="e">
        <f t="shared" si="303"/>
        <v>#VALUE!</v>
      </c>
      <c r="M1833">
        <v>17.21</v>
      </c>
      <c r="N1833" s="150" t="e">
        <f t="shared" si="304"/>
        <v>#VALUE!</v>
      </c>
      <c r="O1833">
        <v>17.21</v>
      </c>
      <c r="P1833" s="150" t="e">
        <f t="shared" si="305"/>
        <v>#VALUE!</v>
      </c>
      <c r="Q1833">
        <v>17.21</v>
      </c>
      <c r="R1833" s="150" t="e">
        <f t="shared" si="306"/>
        <v>#VALUE!</v>
      </c>
      <c r="S1833">
        <v>17.21</v>
      </c>
      <c r="T1833" s="150" t="e">
        <f t="shared" si="307"/>
        <v>#VALUE!</v>
      </c>
      <c r="U1833">
        <v>17.21</v>
      </c>
      <c r="V1833" s="150" t="e">
        <f t="shared" si="308"/>
        <v>#VALUE!</v>
      </c>
      <c r="W1833">
        <v>17.21</v>
      </c>
      <c r="X1833" s="153" t="e">
        <f t="shared" si="309"/>
        <v>#VALUE!</v>
      </c>
      <c r="Y1833">
        <v>17.21</v>
      </c>
      <c r="Z1833" s="150" t="e">
        <f t="shared" si="310"/>
        <v>#VALUE!</v>
      </c>
      <c r="AA1833">
        <v>17.21</v>
      </c>
      <c r="AB1833" s="150" t="e">
        <f t="shared" si="311"/>
        <v>#VALUE!</v>
      </c>
      <c r="AC1833">
        <v>17.21</v>
      </c>
      <c r="AD1833" s="150" t="e">
        <f t="shared" si="312"/>
        <v>#VALUE!</v>
      </c>
      <c r="AE1833">
        <v>17.21</v>
      </c>
    </row>
    <row r="1834" spans="12:31" ht="15" x14ac:dyDescent="0.2">
      <c r="L1834" s="150" t="e">
        <f t="shared" si="303"/>
        <v>#VALUE!</v>
      </c>
      <c r="M1834">
        <v>17.22</v>
      </c>
      <c r="N1834" s="150" t="e">
        <f t="shared" si="304"/>
        <v>#VALUE!</v>
      </c>
      <c r="O1834">
        <v>17.22</v>
      </c>
      <c r="P1834" s="150" t="e">
        <f t="shared" si="305"/>
        <v>#VALUE!</v>
      </c>
      <c r="Q1834">
        <v>17.22</v>
      </c>
      <c r="R1834" s="150" t="e">
        <f t="shared" si="306"/>
        <v>#VALUE!</v>
      </c>
      <c r="S1834">
        <v>17.22</v>
      </c>
      <c r="T1834" s="150" t="e">
        <f t="shared" si="307"/>
        <v>#VALUE!</v>
      </c>
      <c r="U1834">
        <v>17.22</v>
      </c>
      <c r="V1834" s="150" t="e">
        <f t="shared" si="308"/>
        <v>#VALUE!</v>
      </c>
      <c r="W1834">
        <v>17.22</v>
      </c>
      <c r="X1834" s="153" t="e">
        <f t="shared" si="309"/>
        <v>#VALUE!</v>
      </c>
      <c r="Y1834">
        <v>17.22</v>
      </c>
      <c r="Z1834" s="150" t="e">
        <f t="shared" si="310"/>
        <v>#VALUE!</v>
      </c>
      <c r="AA1834">
        <v>17.22</v>
      </c>
      <c r="AB1834" s="150" t="e">
        <f t="shared" si="311"/>
        <v>#VALUE!</v>
      </c>
      <c r="AC1834">
        <v>17.22</v>
      </c>
      <c r="AD1834" s="150" t="e">
        <f t="shared" si="312"/>
        <v>#VALUE!</v>
      </c>
      <c r="AE1834">
        <v>17.22</v>
      </c>
    </row>
    <row r="1835" spans="12:31" ht="15" x14ac:dyDescent="0.2">
      <c r="L1835" s="150" t="e">
        <f t="shared" si="303"/>
        <v>#VALUE!</v>
      </c>
      <c r="M1835">
        <v>17.23</v>
      </c>
      <c r="N1835" s="150" t="e">
        <f t="shared" si="304"/>
        <v>#VALUE!</v>
      </c>
      <c r="O1835">
        <v>17.23</v>
      </c>
      <c r="P1835" s="150" t="e">
        <f t="shared" si="305"/>
        <v>#VALUE!</v>
      </c>
      <c r="Q1835">
        <v>17.23</v>
      </c>
      <c r="R1835" s="150" t="e">
        <f t="shared" si="306"/>
        <v>#VALUE!</v>
      </c>
      <c r="S1835">
        <v>17.23</v>
      </c>
      <c r="T1835" s="150" t="e">
        <f t="shared" si="307"/>
        <v>#VALUE!</v>
      </c>
      <c r="U1835">
        <v>17.23</v>
      </c>
      <c r="V1835" s="150" t="e">
        <f t="shared" si="308"/>
        <v>#VALUE!</v>
      </c>
      <c r="W1835">
        <v>17.23</v>
      </c>
      <c r="X1835" s="153" t="e">
        <f t="shared" si="309"/>
        <v>#VALUE!</v>
      </c>
      <c r="Y1835">
        <v>17.23</v>
      </c>
      <c r="Z1835" s="150" t="e">
        <f t="shared" si="310"/>
        <v>#VALUE!</v>
      </c>
      <c r="AA1835">
        <v>17.23</v>
      </c>
      <c r="AB1835" s="150" t="e">
        <f t="shared" si="311"/>
        <v>#VALUE!</v>
      </c>
      <c r="AC1835">
        <v>17.23</v>
      </c>
      <c r="AD1835" s="150" t="e">
        <f t="shared" si="312"/>
        <v>#VALUE!</v>
      </c>
      <c r="AE1835">
        <v>17.23</v>
      </c>
    </row>
    <row r="1836" spans="12:31" ht="15" x14ac:dyDescent="0.2">
      <c r="L1836" s="150" t="e">
        <f t="shared" si="303"/>
        <v>#VALUE!</v>
      </c>
      <c r="M1836">
        <v>17.239999999999998</v>
      </c>
      <c r="N1836" s="150" t="e">
        <f t="shared" si="304"/>
        <v>#VALUE!</v>
      </c>
      <c r="O1836">
        <v>17.239999999999998</v>
      </c>
      <c r="P1836" s="150" t="e">
        <f t="shared" si="305"/>
        <v>#VALUE!</v>
      </c>
      <c r="Q1836">
        <v>17.239999999999998</v>
      </c>
      <c r="R1836" s="150" t="e">
        <f t="shared" si="306"/>
        <v>#VALUE!</v>
      </c>
      <c r="S1836">
        <v>17.239999999999998</v>
      </c>
      <c r="T1836" s="150" t="e">
        <f t="shared" si="307"/>
        <v>#VALUE!</v>
      </c>
      <c r="U1836">
        <v>17.239999999999998</v>
      </c>
      <c r="V1836" s="150" t="e">
        <f t="shared" si="308"/>
        <v>#VALUE!</v>
      </c>
      <c r="W1836">
        <v>17.239999999999998</v>
      </c>
      <c r="X1836" s="153" t="e">
        <f t="shared" si="309"/>
        <v>#VALUE!</v>
      </c>
      <c r="Y1836">
        <v>17.239999999999998</v>
      </c>
      <c r="Z1836" s="150" t="e">
        <f t="shared" si="310"/>
        <v>#VALUE!</v>
      </c>
      <c r="AA1836">
        <v>17.239999999999998</v>
      </c>
      <c r="AB1836" s="150" t="e">
        <f t="shared" si="311"/>
        <v>#VALUE!</v>
      </c>
      <c r="AC1836">
        <v>17.239999999999998</v>
      </c>
      <c r="AD1836" s="150" t="e">
        <f t="shared" si="312"/>
        <v>#VALUE!</v>
      </c>
      <c r="AE1836">
        <v>17.239999999999998</v>
      </c>
    </row>
    <row r="1837" spans="12:31" ht="15" x14ac:dyDescent="0.2">
      <c r="L1837" s="150" t="e">
        <f t="shared" si="303"/>
        <v>#VALUE!</v>
      </c>
      <c r="M1837">
        <v>17.25</v>
      </c>
      <c r="N1837" s="150" t="e">
        <f t="shared" si="304"/>
        <v>#VALUE!</v>
      </c>
      <c r="O1837">
        <v>17.25</v>
      </c>
      <c r="P1837" s="150" t="e">
        <f t="shared" si="305"/>
        <v>#VALUE!</v>
      </c>
      <c r="Q1837">
        <v>17.25</v>
      </c>
      <c r="R1837" s="150" t="e">
        <f t="shared" si="306"/>
        <v>#VALUE!</v>
      </c>
      <c r="S1837">
        <v>17.25</v>
      </c>
      <c r="T1837" s="150" t="e">
        <f t="shared" si="307"/>
        <v>#VALUE!</v>
      </c>
      <c r="U1837">
        <v>17.25</v>
      </c>
      <c r="V1837" s="150" t="e">
        <f t="shared" si="308"/>
        <v>#VALUE!</v>
      </c>
      <c r="W1837">
        <v>17.25</v>
      </c>
      <c r="X1837" s="153" t="e">
        <f t="shared" si="309"/>
        <v>#VALUE!</v>
      </c>
      <c r="Y1837">
        <v>17.25</v>
      </c>
      <c r="Z1837" s="150" t="e">
        <f t="shared" si="310"/>
        <v>#VALUE!</v>
      </c>
      <c r="AA1837">
        <v>17.25</v>
      </c>
      <c r="AB1837" s="150" t="e">
        <f t="shared" si="311"/>
        <v>#VALUE!</v>
      </c>
      <c r="AC1837">
        <v>17.25</v>
      </c>
      <c r="AD1837" s="150" t="e">
        <f t="shared" si="312"/>
        <v>#VALUE!</v>
      </c>
      <c r="AE1837">
        <v>17.25</v>
      </c>
    </row>
    <row r="1838" spans="12:31" ht="15" x14ac:dyDescent="0.2">
      <c r="L1838" s="150" t="e">
        <f t="shared" si="303"/>
        <v>#VALUE!</v>
      </c>
      <c r="M1838">
        <v>17.260000000000002</v>
      </c>
      <c r="N1838" s="150" t="e">
        <f t="shared" si="304"/>
        <v>#VALUE!</v>
      </c>
      <c r="O1838">
        <v>17.260000000000002</v>
      </c>
      <c r="P1838" s="150" t="e">
        <f t="shared" si="305"/>
        <v>#VALUE!</v>
      </c>
      <c r="Q1838">
        <v>17.260000000000002</v>
      </c>
      <c r="R1838" s="150" t="e">
        <f t="shared" si="306"/>
        <v>#VALUE!</v>
      </c>
      <c r="S1838">
        <v>17.260000000000002</v>
      </c>
      <c r="T1838" s="150" t="e">
        <f t="shared" si="307"/>
        <v>#VALUE!</v>
      </c>
      <c r="U1838">
        <v>17.260000000000002</v>
      </c>
      <c r="V1838" s="150" t="e">
        <f t="shared" si="308"/>
        <v>#VALUE!</v>
      </c>
      <c r="W1838">
        <v>17.260000000000002</v>
      </c>
      <c r="X1838" s="153" t="e">
        <f t="shared" si="309"/>
        <v>#VALUE!</v>
      </c>
      <c r="Y1838">
        <v>17.260000000000002</v>
      </c>
      <c r="Z1838" s="150" t="e">
        <f t="shared" si="310"/>
        <v>#VALUE!</v>
      </c>
      <c r="AA1838">
        <v>17.260000000000002</v>
      </c>
      <c r="AB1838" s="150" t="e">
        <f t="shared" si="311"/>
        <v>#VALUE!</v>
      </c>
      <c r="AC1838">
        <v>17.260000000000002</v>
      </c>
      <c r="AD1838" s="150" t="e">
        <f t="shared" si="312"/>
        <v>#VALUE!</v>
      </c>
      <c r="AE1838">
        <v>17.260000000000002</v>
      </c>
    </row>
    <row r="1839" spans="12:31" ht="15" x14ac:dyDescent="0.2">
      <c r="L1839" s="150" t="e">
        <f t="shared" si="303"/>
        <v>#VALUE!</v>
      </c>
      <c r="M1839">
        <v>17.27</v>
      </c>
      <c r="N1839" s="150" t="e">
        <f t="shared" si="304"/>
        <v>#VALUE!</v>
      </c>
      <c r="O1839">
        <v>17.27</v>
      </c>
      <c r="P1839" s="150" t="e">
        <f t="shared" si="305"/>
        <v>#VALUE!</v>
      </c>
      <c r="Q1839">
        <v>17.27</v>
      </c>
      <c r="R1839" s="150" t="e">
        <f t="shared" si="306"/>
        <v>#VALUE!</v>
      </c>
      <c r="S1839">
        <v>17.27</v>
      </c>
      <c r="T1839" s="150" t="e">
        <f t="shared" si="307"/>
        <v>#VALUE!</v>
      </c>
      <c r="U1839">
        <v>17.27</v>
      </c>
      <c r="V1839" s="150" t="e">
        <f t="shared" si="308"/>
        <v>#VALUE!</v>
      </c>
      <c r="W1839">
        <v>17.27</v>
      </c>
      <c r="X1839" s="153" t="e">
        <f t="shared" si="309"/>
        <v>#VALUE!</v>
      </c>
      <c r="Y1839">
        <v>17.27</v>
      </c>
      <c r="Z1839" s="150" t="e">
        <f t="shared" si="310"/>
        <v>#VALUE!</v>
      </c>
      <c r="AA1839">
        <v>17.27</v>
      </c>
      <c r="AB1839" s="150" t="e">
        <f t="shared" si="311"/>
        <v>#VALUE!</v>
      </c>
      <c r="AC1839">
        <v>17.27</v>
      </c>
      <c r="AD1839" s="150" t="e">
        <f t="shared" si="312"/>
        <v>#VALUE!</v>
      </c>
      <c r="AE1839">
        <v>17.27</v>
      </c>
    </row>
    <row r="1840" spans="12:31" ht="15" x14ac:dyDescent="0.2">
      <c r="L1840" s="150" t="e">
        <f t="shared" si="303"/>
        <v>#VALUE!</v>
      </c>
      <c r="M1840">
        <v>17.28</v>
      </c>
      <c r="N1840" s="150" t="e">
        <f t="shared" si="304"/>
        <v>#VALUE!</v>
      </c>
      <c r="O1840">
        <v>17.28</v>
      </c>
      <c r="P1840" s="150" t="e">
        <f t="shared" si="305"/>
        <v>#VALUE!</v>
      </c>
      <c r="Q1840">
        <v>17.28</v>
      </c>
      <c r="R1840" s="150" t="e">
        <f t="shared" si="306"/>
        <v>#VALUE!</v>
      </c>
      <c r="S1840">
        <v>17.28</v>
      </c>
      <c r="T1840" s="150" t="e">
        <f t="shared" si="307"/>
        <v>#VALUE!</v>
      </c>
      <c r="U1840">
        <v>17.28</v>
      </c>
      <c r="V1840" s="150" t="e">
        <f t="shared" si="308"/>
        <v>#VALUE!</v>
      </c>
      <c r="W1840">
        <v>17.28</v>
      </c>
      <c r="X1840" s="153" t="e">
        <f t="shared" si="309"/>
        <v>#VALUE!</v>
      </c>
      <c r="Y1840">
        <v>17.28</v>
      </c>
      <c r="Z1840" s="150" t="e">
        <f t="shared" si="310"/>
        <v>#VALUE!</v>
      </c>
      <c r="AA1840">
        <v>17.28</v>
      </c>
      <c r="AB1840" s="150" t="e">
        <f t="shared" si="311"/>
        <v>#VALUE!</v>
      </c>
      <c r="AC1840">
        <v>17.28</v>
      </c>
      <c r="AD1840" s="150" t="e">
        <f t="shared" si="312"/>
        <v>#VALUE!</v>
      </c>
      <c r="AE1840">
        <v>17.28</v>
      </c>
    </row>
    <row r="1841" spans="12:31" ht="15" x14ac:dyDescent="0.2">
      <c r="L1841" s="150" t="e">
        <f t="shared" ref="L1841:L1904" si="313">((1.486/$D$33)*((((PI()*($D$46/12)^2)/4)-((($D$46/12)/2)^2*((2*ACOS(((($D$46/12)/2)-(($D$46/12)-(M1841/12)))/(($D$46/12)/2)))-SIN(2*ACOS(((($D$46/12)/2)-(($D$46/12)-(M1841/12)))/(($D$46/12)/2))))/2))/((PI()*($D$46/12))-((2*ACOS(((($D$46/12)/2)-(($D$46/12)-(M1841/12)))/(($D$46/12)/2)))*(($D$46/12)/2))))^(2/3)*$H$17^0.5)*(((PI()*($D$46/12)^2)/4)-((($D$46/12)/2)^2*((2*ACOS(((($D$46/12)/2)-(($D$46/12)-(M1841/12)))/(($D$46/12)/2)))-SIN(2*ACOS(((($D$46/12)/2)-(($D$46/12)-(M1841/12)))/(($D$46/12)/2))))/2))</f>
        <v>#VALUE!</v>
      </c>
      <c r="M1841">
        <v>17.29</v>
      </c>
      <c r="N1841" s="150" t="e">
        <f t="shared" ref="N1841:N1904" si="314">((1.486/$D$34)*((((PI()*($D$47/12)^2)/4)-((($D$47/12)/2)^2*((2*ACOS(((($D$47/12)/2)-(($D$47/12)-(O1841/12)))/(($D$47/12)/2)))-SIN(2*ACOS(((($D$47/12)/2)-(($D$47/12)-(O1841/12)))/(($D$47/12)/2))))/2))/((PI()*($D$47/12))-((2*ACOS(((($D$47/12)/2)-(($D$47/12)-(O1841/12)))/(($D$47/12)/2)))*(($D$47/12)/2))))^(2/3)*$H$18^0.5)*(((PI()*($D$47/12)^2)/4)-((($D$47/12)/2)^2*((2*ACOS(((($D$47/12)/2)-(($D$47/12)-(O1841/12)))/(($D$47/12)/2)))-SIN(2*ACOS(((($D$47/12)/2)-(($D$47/12)-(O1841/12)))/(($D$47/12)/2))))/2))</f>
        <v>#VALUE!</v>
      </c>
      <c r="O1841">
        <v>17.29</v>
      </c>
      <c r="P1841" s="150" t="e">
        <f t="shared" ref="P1841:P1904" si="315">((1.486/$D$35)*((((PI()*($D$48/12)^2)/4)-((($D$48/12)/2)^2*((2*ACOS(((($D$48/12)/2)-(($D$48/12)-(Q1841/12)))/(($D$48/12)/2)))-SIN(2*ACOS(((($D$48/12)/2)-(($D$48/12)-(Q1841/12)))/(($D$48/12)/2))))/2))/((PI()*($D$48/12))-((2*ACOS(((($D$48/12)/2)-(($D$48/12)-(Q1841/12)))/(($D$48/12)/2)))*(($D$48/12)/2))))^(2/3)*$H$19^0.5)*(((PI()*($D$48/12)^2)/4)-((($D$48/12)/2)^2*((2*ACOS(((($D$48/12)/2)-(($D$48/12)-(Q1841/12)))/(($D$48/12)/2)))-SIN(2*ACOS(((($D$48/12)/2)-(($D$48/12)-(Q1841/12)))/(($D$48/12)/2))))/2))</f>
        <v>#VALUE!</v>
      </c>
      <c r="Q1841">
        <v>17.29</v>
      </c>
      <c r="R1841" s="150" t="e">
        <f t="shared" ref="R1841:R1904" si="316">((1.486/$D$36)*((((PI()*($D$49/12)^2)/4)-((($D$49/12)/2)^2*((2*ACOS(((($D$49/12)/2)-(($D$49/12)-(S1841/12)))/(($D$49/12)/2)))-SIN(2*ACOS(((($D$49/12)/2)-(($D$49/12)-(S1841/12)))/(($D$49/12)/2))))/2))/((PI()*($D$49/12))-((2*ACOS(((($D$49/12)/2)-(($D$49/12)-(S1841/12)))/(($D$49/12)/2)))*(($D$49/12)/2))))^(2/3)*$H$20^0.5)*(((PI()*($D$49/12)^2)/4)-((($D$49/12)/2)^2*((2*ACOS(((($D$49/12)/2)-(($D$49/12)-(S1841/12)))/(($D$49/12)/2)))-SIN(2*ACOS(((($D$49/12)/2)-(($D$49/12)-(S1841/12)))/(($D$49/12)/2))))/2))</f>
        <v>#VALUE!</v>
      </c>
      <c r="S1841">
        <v>17.29</v>
      </c>
      <c r="T1841" s="150" t="e">
        <f t="shared" ref="T1841:T1904" si="317">((1.486/$D$37)*((((PI()*($D$50/12)^2)/4)-((($D$50/12)/2)^2*((2*ACOS(((($D$50/12)/2)-(($D$50/12)-(U1841/12)))/(($D$50/12)/2)))-SIN(2*ACOS(((($D$50/12)/2)-(($D$50/12)-(U1841/12)))/(($D$50/12)/2))))/2))/((PI()*($D$50/12))-((2*ACOS(((($D$50/12)/2)-(($D$50/12)-(U1841/12)))/(($D$50/12)/2)))*(($D$50/12)/2))))^(2/3)*$H$21^0.5)*(((PI()*($D$50/12)^2)/4)-((($D$50/12)/2)^2*((2*ACOS(((($D$50/12)/2)-(($D$50/12)-(U1841/12)))/(($D$50/12)/2)))-SIN(2*ACOS(((($D$50/12)/2)-(($D$50/12)-(U1841/12)))/(($D$50/12)/2))))/2))</f>
        <v>#VALUE!</v>
      </c>
      <c r="U1841">
        <v>17.29</v>
      </c>
      <c r="V1841" s="150" t="e">
        <f t="shared" ref="V1841:V1904" si="318">((1.486/$D$38)*((((PI()*($D$51/12)^2)/4)-((($D$51/12)/2)^2*((2*ACOS(((($D$51/12)/2)-(($D$51/12)-(W1841/12)))/(($D$51/12)/2)))-SIN(2*ACOS(((($D$51/12)/2)-(($D$51/12)-(W1841/12)))/(($D$51/12)/2))))/2))/((PI()*($D$51/12))-((2*ACOS(((($D$51/12)/2)-(($D$51/12)-(W1841/12)))/(($D$51/12)/2)))*(($D$51/12)/2))))^(2/3)*$H$22^0.5)*(((PI()*($D$51/12)^2)/4)-((($D$51/12)/2)^2*((2*ACOS(((($D$51/12)/2)-(($D$51/12)-(W1841/12)))/(($D$51/12)/2)))-SIN(2*ACOS(((($D$51/12)/2)-(($D$51/12)-(W1841/12)))/(($D$51/12)/2))))/2))</f>
        <v>#VALUE!</v>
      </c>
      <c r="W1841">
        <v>17.29</v>
      </c>
      <c r="X1841" s="153" t="e">
        <f t="shared" ref="X1841:X1904" si="319">((1.486/$D$39)*((((PI()*($D$52/12)^2)/4)-((($D$52/12)/2)^2*((2*ACOS(((($D$52/12)/2)-(($D$52/12)-(Y1841/12)))/(($D$52/12)/2)))-SIN(2*ACOS(((($D$52/12)/2)-(($D$52/12)-(Y1841/12)))/(($D$52/12)/2))))/2))/((PI()*($D$52/12))-((2*ACOS(((($D$52/12)/2)-(($D$52/12)-(Y1841/12)))/(($D$52/12)/2)))*(($D$52/12)/2))))^(2/3)*$H$23^0.5)*(((PI()*($D$52/12)^2)/4)-((($D$52/12)/2)^2*((2*ACOS(((($D$52/12)/2)-(($D$52/12)-(Y1841/12)))/(($D$52/12)/2)))-SIN(2*ACOS(((($D$52/12)/2)-(($D$52/12)-(Y1841/12)))/(($D$52/12)/2))))/2))</f>
        <v>#VALUE!</v>
      </c>
      <c r="Y1841">
        <v>17.29</v>
      </c>
      <c r="Z1841" s="150" t="e">
        <f t="shared" ref="Z1841:Z1904" si="320">((1.486/$D$40)*((((PI()*($D$53/12)^2)/4)-((($D$53/12)/2)^2*((2*ACOS(((($D$53/12)/2)-(($D$53/12)-(AA1841/12)))/(($D$53/12)/2)))-SIN(2*ACOS(((($D$53/12)/2)-(($D$53/12)-(AA1841/12)))/(($D$53/12)/2))))/2))/((PI()*($D$53/12))-((2*ACOS(((($D$53/12)/2)-(($D$53/12)-(AA1841/12)))/(($D$53/12)/2)))*(($D$53/12)/2))))^(2/3)*$H$24^0.5)*(((PI()*($D$53/12)^2)/4)-((($D$53/12)/2)^2*((2*ACOS(((($D$53/12)/2)-(($D$53/12)-(AA1841/12)))/(($D$53/12)/2)))-SIN(2*ACOS(((($D$53/12)/2)-(($D$53/12)-(AA1841/12)))/(($D$53/12)/2))))/2))</f>
        <v>#VALUE!</v>
      </c>
      <c r="AA1841">
        <v>17.29</v>
      </c>
      <c r="AB1841" s="150" t="e">
        <f t="shared" ref="AB1841:AB1904" si="321">((1.486/$D$41)*((((PI()*($D$54/12)^2)/4)-((($D$54/12)/2)^2*((2*ACOS(((($D$54/12)/2)-(($D$54/12)-(AC1841/12)))/(($D$54/12)/2)))-SIN(2*ACOS(((($D$54/12)/2)-(($D$54/12)-(AC1841/12)))/(($D$54/12)/2))))/2))/((PI()*($D$54/12))-((2*ACOS(((($D$54/12)/2)-(($D$54/12)-(AC1841/12)))/(($D$54/12)/2)))*(($D$54/12)/2))))^(2/3)*$H$25^0.5)*(((PI()*($D$54/12)^2)/4)-((($D$54/12)/2)^2*((2*ACOS(((($D$54/12)/2)-(($D$54/12)-(AC1841/12)))/(($D$54/12)/2)))-SIN(2*ACOS(((($D$54/12)/2)-(($D$54/12)-(AC1841/12)))/(($D$54/12)/2))))/2))</f>
        <v>#VALUE!</v>
      </c>
      <c r="AC1841">
        <v>17.29</v>
      </c>
      <c r="AD1841" s="150" t="e">
        <f t="shared" ref="AD1841:AD1904" si="322">((1.486/$D$42)*((((PI()*($D$55/12)^2)/4)-((($D$55/12)/2)^2*((2*ACOS(((($D$55/12)/2)-(($D$55/12)-(AE1841/12)))/(($D$55/12)/2)))-SIN(2*ACOS(((($D$55/12)/2)-(($D$55/12)-(AE1841/12)))/(($D$55/12)/2))))/2))/((PI()*($D$55/12))-((2*ACOS(((($D$55/12)/2)-(($D$55/12)-(AE1841/12)))/(($D$55/12)/2)))*(($D$55/12)/2))))^(2/3)*$H$26^0.5)*(((PI()*($D$55/12)^2)/4)-((($D$55/12)/2)^2*((2*ACOS(((($D$55/12)/2)-(($D$55/12)-(AE1841/12)))/(($D$55/12)/2)))-SIN(2*ACOS(((($D$55/12)/2)-(($D$55/12)-(AE1841/12)))/(($D$55/12)/2))))/2))</f>
        <v>#VALUE!</v>
      </c>
      <c r="AE1841">
        <v>17.29</v>
      </c>
    </row>
    <row r="1842" spans="12:31" ht="15" x14ac:dyDescent="0.2">
      <c r="L1842" s="150" t="e">
        <f t="shared" si="313"/>
        <v>#VALUE!</v>
      </c>
      <c r="M1842">
        <v>17.3</v>
      </c>
      <c r="N1842" s="150" t="e">
        <f t="shared" si="314"/>
        <v>#VALUE!</v>
      </c>
      <c r="O1842">
        <v>17.3</v>
      </c>
      <c r="P1842" s="150" t="e">
        <f t="shared" si="315"/>
        <v>#VALUE!</v>
      </c>
      <c r="Q1842">
        <v>17.3</v>
      </c>
      <c r="R1842" s="150" t="e">
        <f t="shared" si="316"/>
        <v>#VALUE!</v>
      </c>
      <c r="S1842">
        <v>17.3</v>
      </c>
      <c r="T1842" s="150" t="e">
        <f t="shared" si="317"/>
        <v>#VALUE!</v>
      </c>
      <c r="U1842">
        <v>17.3</v>
      </c>
      <c r="V1842" s="150" t="e">
        <f t="shared" si="318"/>
        <v>#VALUE!</v>
      </c>
      <c r="W1842">
        <v>17.3</v>
      </c>
      <c r="X1842" s="153" t="e">
        <f t="shared" si="319"/>
        <v>#VALUE!</v>
      </c>
      <c r="Y1842">
        <v>17.3</v>
      </c>
      <c r="Z1842" s="150" t="e">
        <f t="shared" si="320"/>
        <v>#VALUE!</v>
      </c>
      <c r="AA1842">
        <v>17.3</v>
      </c>
      <c r="AB1842" s="150" t="e">
        <f t="shared" si="321"/>
        <v>#VALUE!</v>
      </c>
      <c r="AC1842">
        <v>17.3</v>
      </c>
      <c r="AD1842" s="150" t="e">
        <f t="shared" si="322"/>
        <v>#VALUE!</v>
      </c>
      <c r="AE1842">
        <v>17.3</v>
      </c>
    </row>
    <row r="1843" spans="12:31" ht="15" x14ac:dyDescent="0.2">
      <c r="L1843" s="150" t="e">
        <f t="shared" si="313"/>
        <v>#VALUE!</v>
      </c>
      <c r="M1843">
        <v>17.309999999999999</v>
      </c>
      <c r="N1843" s="150" t="e">
        <f t="shared" si="314"/>
        <v>#VALUE!</v>
      </c>
      <c r="O1843">
        <v>17.309999999999999</v>
      </c>
      <c r="P1843" s="150" t="e">
        <f t="shared" si="315"/>
        <v>#VALUE!</v>
      </c>
      <c r="Q1843">
        <v>17.309999999999999</v>
      </c>
      <c r="R1843" s="150" t="e">
        <f t="shared" si="316"/>
        <v>#VALUE!</v>
      </c>
      <c r="S1843">
        <v>17.309999999999999</v>
      </c>
      <c r="T1843" s="150" t="e">
        <f t="shared" si="317"/>
        <v>#VALUE!</v>
      </c>
      <c r="U1843">
        <v>17.309999999999999</v>
      </c>
      <c r="V1843" s="150" t="e">
        <f t="shared" si="318"/>
        <v>#VALUE!</v>
      </c>
      <c r="W1843">
        <v>17.309999999999999</v>
      </c>
      <c r="X1843" s="153" t="e">
        <f t="shared" si="319"/>
        <v>#VALUE!</v>
      </c>
      <c r="Y1843">
        <v>17.309999999999999</v>
      </c>
      <c r="Z1843" s="150" t="e">
        <f t="shared" si="320"/>
        <v>#VALUE!</v>
      </c>
      <c r="AA1843">
        <v>17.309999999999999</v>
      </c>
      <c r="AB1843" s="150" t="e">
        <f t="shared" si="321"/>
        <v>#VALUE!</v>
      </c>
      <c r="AC1843">
        <v>17.309999999999999</v>
      </c>
      <c r="AD1843" s="150" t="e">
        <f t="shared" si="322"/>
        <v>#VALUE!</v>
      </c>
      <c r="AE1843">
        <v>17.309999999999999</v>
      </c>
    </row>
    <row r="1844" spans="12:31" ht="15" x14ac:dyDescent="0.2">
      <c r="L1844" s="150" t="e">
        <f t="shared" si="313"/>
        <v>#VALUE!</v>
      </c>
      <c r="M1844">
        <v>17.32</v>
      </c>
      <c r="N1844" s="150" t="e">
        <f t="shared" si="314"/>
        <v>#VALUE!</v>
      </c>
      <c r="O1844">
        <v>17.32</v>
      </c>
      <c r="P1844" s="150" t="e">
        <f t="shared" si="315"/>
        <v>#VALUE!</v>
      </c>
      <c r="Q1844">
        <v>17.32</v>
      </c>
      <c r="R1844" s="150" t="e">
        <f t="shared" si="316"/>
        <v>#VALUE!</v>
      </c>
      <c r="S1844">
        <v>17.32</v>
      </c>
      <c r="T1844" s="150" t="e">
        <f t="shared" si="317"/>
        <v>#VALUE!</v>
      </c>
      <c r="U1844">
        <v>17.32</v>
      </c>
      <c r="V1844" s="150" t="e">
        <f t="shared" si="318"/>
        <v>#VALUE!</v>
      </c>
      <c r="W1844">
        <v>17.32</v>
      </c>
      <c r="X1844" s="153" t="e">
        <f t="shared" si="319"/>
        <v>#VALUE!</v>
      </c>
      <c r="Y1844">
        <v>17.32</v>
      </c>
      <c r="Z1844" s="150" t="e">
        <f t="shared" si="320"/>
        <v>#VALUE!</v>
      </c>
      <c r="AA1844">
        <v>17.32</v>
      </c>
      <c r="AB1844" s="150" t="e">
        <f t="shared" si="321"/>
        <v>#VALUE!</v>
      </c>
      <c r="AC1844">
        <v>17.32</v>
      </c>
      <c r="AD1844" s="150" t="e">
        <f t="shared" si="322"/>
        <v>#VALUE!</v>
      </c>
      <c r="AE1844">
        <v>17.32</v>
      </c>
    </row>
    <row r="1845" spans="12:31" ht="15" x14ac:dyDescent="0.2">
      <c r="L1845" s="150" t="e">
        <f t="shared" si="313"/>
        <v>#VALUE!</v>
      </c>
      <c r="M1845">
        <v>17.329999999999998</v>
      </c>
      <c r="N1845" s="150" t="e">
        <f t="shared" si="314"/>
        <v>#VALUE!</v>
      </c>
      <c r="O1845">
        <v>17.329999999999998</v>
      </c>
      <c r="P1845" s="150" t="e">
        <f t="shared" si="315"/>
        <v>#VALUE!</v>
      </c>
      <c r="Q1845">
        <v>17.329999999999998</v>
      </c>
      <c r="R1845" s="150" t="e">
        <f t="shared" si="316"/>
        <v>#VALUE!</v>
      </c>
      <c r="S1845">
        <v>17.329999999999998</v>
      </c>
      <c r="T1845" s="150" t="e">
        <f t="shared" si="317"/>
        <v>#VALUE!</v>
      </c>
      <c r="U1845">
        <v>17.329999999999998</v>
      </c>
      <c r="V1845" s="150" t="e">
        <f t="shared" si="318"/>
        <v>#VALUE!</v>
      </c>
      <c r="W1845">
        <v>17.329999999999998</v>
      </c>
      <c r="X1845" s="153" t="e">
        <f t="shared" si="319"/>
        <v>#VALUE!</v>
      </c>
      <c r="Y1845">
        <v>17.329999999999998</v>
      </c>
      <c r="Z1845" s="150" t="e">
        <f t="shared" si="320"/>
        <v>#VALUE!</v>
      </c>
      <c r="AA1845">
        <v>17.329999999999998</v>
      </c>
      <c r="AB1845" s="150" t="e">
        <f t="shared" si="321"/>
        <v>#VALUE!</v>
      </c>
      <c r="AC1845">
        <v>17.329999999999998</v>
      </c>
      <c r="AD1845" s="150" t="e">
        <f t="shared" si="322"/>
        <v>#VALUE!</v>
      </c>
      <c r="AE1845">
        <v>17.329999999999998</v>
      </c>
    </row>
    <row r="1846" spans="12:31" ht="15" x14ac:dyDescent="0.2">
      <c r="L1846" s="150" t="e">
        <f t="shared" si="313"/>
        <v>#VALUE!</v>
      </c>
      <c r="M1846">
        <v>17.34</v>
      </c>
      <c r="N1846" s="150" t="e">
        <f t="shared" si="314"/>
        <v>#VALUE!</v>
      </c>
      <c r="O1846">
        <v>17.34</v>
      </c>
      <c r="P1846" s="150" t="e">
        <f t="shared" si="315"/>
        <v>#VALUE!</v>
      </c>
      <c r="Q1846">
        <v>17.34</v>
      </c>
      <c r="R1846" s="150" t="e">
        <f t="shared" si="316"/>
        <v>#VALUE!</v>
      </c>
      <c r="S1846">
        <v>17.34</v>
      </c>
      <c r="T1846" s="150" t="e">
        <f t="shared" si="317"/>
        <v>#VALUE!</v>
      </c>
      <c r="U1846">
        <v>17.34</v>
      </c>
      <c r="V1846" s="150" t="e">
        <f t="shared" si="318"/>
        <v>#VALUE!</v>
      </c>
      <c r="W1846">
        <v>17.34</v>
      </c>
      <c r="X1846" s="153" t="e">
        <f t="shared" si="319"/>
        <v>#VALUE!</v>
      </c>
      <c r="Y1846">
        <v>17.34</v>
      </c>
      <c r="Z1846" s="150" t="e">
        <f t="shared" si="320"/>
        <v>#VALUE!</v>
      </c>
      <c r="AA1846">
        <v>17.34</v>
      </c>
      <c r="AB1846" s="150" t="e">
        <f t="shared" si="321"/>
        <v>#VALUE!</v>
      </c>
      <c r="AC1846">
        <v>17.34</v>
      </c>
      <c r="AD1846" s="150" t="e">
        <f t="shared" si="322"/>
        <v>#VALUE!</v>
      </c>
      <c r="AE1846">
        <v>17.34</v>
      </c>
    </row>
    <row r="1847" spans="12:31" ht="15" x14ac:dyDescent="0.2">
      <c r="L1847" s="150" t="e">
        <f t="shared" si="313"/>
        <v>#VALUE!</v>
      </c>
      <c r="M1847">
        <v>17.350000000000001</v>
      </c>
      <c r="N1847" s="150" t="e">
        <f t="shared" si="314"/>
        <v>#VALUE!</v>
      </c>
      <c r="O1847">
        <v>17.350000000000001</v>
      </c>
      <c r="P1847" s="150" t="e">
        <f t="shared" si="315"/>
        <v>#VALUE!</v>
      </c>
      <c r="Q1847">
        <v>17.350000000000001</v>
      </c>
      <c r="R1847" s="150" t="e">
        <f t="shared" si="316"/>
        <v>#VALUE!</v>
      </c>
      <c r="S1847">
        <v>17.350000000000001</v>
      </c>
      <c r="T1847" s="150" t="e">
        <f t="shared" si="317"/>
        <v>#VALUE!</v>
      </c>
      <c r="U1847">
        <v>17.350000000000001</v>
      </c>
      <c r="V1847" s="150" t="e">
        <f t="shared" si="318"/>
        <v>#VALUE!</v>
      </c>
      <c r="W1847">
        <v>17.350000000000001</v>
      </c>
      <c r="X1847" s="153" t="e">
        <f t="shared" si="319"/>
        <v>#VALUE!</v>
      </c>
      <c r="Y1847">
        <v>17.350000000000001</v>
      </c>
      <c r="Z1847" s="150" t="e">
        <f t="shared" si="320"/>
        <v>#VALUE!</v>
      </c>
      <c r="AA1847">
        <v>17.350000000000001</v>
      </c>
      <c r="AB1847" s="150" t="e">
        <f t="shared" si="321"/>
        <v>#VALUE!</v>
      </c>
      <c r="AC1847">
        <v>17.350000000000001</v>
      </c>
      <c r="AD1847" s="150" t="e">
        <f t="shared" si="322"/>
        <v>#VALUE!</v>
      </c>
      <c r="AE1847">
        <v>17.350000000000001</v>
      </c>
    </row>
    <row r="1848" spans="12:31" ht="15" x14ac:dyDescent="0.2">
      <c r="L1848" s="150" t="e">
        <f t="shared" si="313"/>
        <v>#VALUE!</v>
      </c>
      <c r="M1848">
        <v>17.36</v>
      </c>
      <c r="N1848" s="150" t="e">
        <f t="shared" si="314"/>
        <v>#VALUE!</v>
      </c>
      <c r="O1848">
        <v>17.36</v>
      </c>
      <c r="P1848" s="150" t="e">
        <f t="shared" si="315"/>
        <v>#VALUE!</v>
      </c>
      <c r="Q1848">
        <v>17.36</v>
      </c>
      <c r="R1848" s="150" t="e">
        <f t="shared" si="316"/>
        <v>#VALUE!</v>
      </c>
      <c r="S1848">
        <v>17.36</v>
      </c>
      <c r="T1848" s="150" t="e">
        <f t="shared" si="317"/>
        <v>#VALUE!</v>
      </c>
      <c r="U1848">
        <v>17.36</v>
      </c>
      <c r="V1848" s="150" t="e">
        <f t="shared" si="318"/>
        <v>#VALUE!</v>
      </c>
      <c r="W1848">
        <v>17.36</v>
      </c>
      <c r="X1848" s="153" t="e">
        <f t="shared" si="319"/>
        <v>#VALUE!</v>
      </c>
      <c r="Y1848">
        <v>17.36</v>
      </c>
      <c r="Z1848" s="150" t="e">
        <f t="shared" si="320"/>
        <v>#VALUE!</v>
      </c>
      <c r="AA1848">
        <v>17.36</v>
      </c>
      <c r="AB1848" s="150" t="e">
        <f t="shared" si="321"/>
        <v>#VALUE!</v>
      </c>
      <c r="AC1848">
        <v>17.36</v>
      </c>
      <c r="AD1848" s="150" t="e">
        <f t="shared" si="322"/>
        <v>#VALUE!</v>
      </c>
      <c r="AE1848">
        <v>17.36</v>
      </c>
    </row>
    <row r="1849" spans="12:31" ht="15" x14ac:dyDescent="0.2">
      <c r="L1849" s="150" t="e">
        <f t="shared" si="313"/>
        <v>#VALUE!</v>
      </c>
      <c r="M1849">
        <v>17.37</v>
      </c>
      <c r="N1849" s="150" t="e">
        <f t="shared" si="314"/>
        <v>#VALUE!</v>
      </c>
      <c r="O1849">
        <v>17.37</v>
      </c>
      <c r="P1849" s="150" t="e">
        <f t="shared" si="315"/>
        <v>#VALUE!</v>
      </c>
      <c r="Q1849">
        <v>17.37</v>
      </c>
      <c r="R1849" s="150" t="e">
        <f t="shared" si="316"/>
        <v>#VALUE!</v>
      </c>
      <c r="S1849">
        <v>17.37</v>
      </c>
      <c r="T1849" s="150" t="e">
        <f t="shared" si="317"/>
        <v>#VALUE!</v>
      </c>
      <c r="U1849">
        <v>17.37</v>
      </c>
      <c r="V1849" s="150" t="e">
        <f t="shared" si="318"/>
        <v>#VALUE!</v>
      </c>
      <c r="W1849">
        <v>17.37</v>
      </c>
      <c r="X1849" s="153" t="e">
        <f t="shared" si="319"/>
        <v>#VALUE!</v>
      </c>
      <c r="Y1849">
        <v>17.37</v>
      </c>
      <c r="Z1849" s="150" t="e">
        <f t="shared" si="320"/>
        <v>#VALUE!</v>
      </c>
      <c r="AA1849">
        <v>17.37</v>
      </c>
      <c r="AB1849" s="150" t="e">
        <f t="shared" si="321"/>
        <v>#VALUE!</v>
      </c>
      <c r="AC1849">
        <v>17.37</v>
      </c>
      <c r="AD1849" s="150" t="e">
        <f t="shared" si="322"/>
        <v>#VALUE!</v>
      </c>
      <c r="AE1849">
        <v>17.37</v>
      </c>
    </row>
    <row r="1850" spans="12:31" ht="15" x14ac:dyDescent="0.2">
      <c r="L1850" s="150" t="e">
        <f t="shared" si="313"/>
        <v>#VALUE!</v>
      </c>
      <c r="M1850">
        <v>17.38</v>
      </c>
      <c r="N1850" s="150" t="e">
        <f t="shared" si="314"/>
        <v>#VALUE!</v>
      </c>
      <c r="O1850">
        <v>17.38</v>
      </c>
      <c r="P1850" s="150" t="e">
        <f t="shared" si="315"/>
        <v>#VALUE!</v>
      </c>
      <c r="Q1850">
        <v>17.38</v>
      </c>
      <c r="R1850" s="150" t="e">
        <f t="shared" si="316"/>
        <v>#VALUE!</v>
      </c>
      <c r="S1850">
        <v>17.38</v>
      </c>
      <c r="T1850" s="150" t="e">
        <f t="shared" si="317"/>
        <v>#VALUE!</v>
      </c>
      <c r="U1850">
        <v>17.38</v>
      </c>
      <c r="V1850" s="150" t="e">
        <f t="shared" si="318"/>
        <v>#VALUE!</v>
      </c>
      <c r="W1850">
        <v>17.38</v>
      </c>
      <c r="X1850" s="153" t="e">
        <f t="shared" si="319"/>
        <v>#VALUE!</v>
      </c>
      <c r="Y1850">
        <v>17.38</v>
      </c>
      <c r="Z1850" s="150" t="e">
        <f t="shared" si="320"/>
        <v>#VALUE!</v>
      </c>
      <c r="AA1850">
        <v>17.38</v>
      </c>
      <c r="AB1850" s="150" t="e">
        <f t="shared" si="321"/>
        <v>#VALUE!</v>
      </c>
      <c r="AC1850">
        <v>17.38</v>
      </c>
      <c r="AD1850" s="150" t="e">
        <f t="shared" si="322"/>
        <v>#VALUE!</v>
      </c>
      <c r="AE1850">
        <v>17.38</v>
      </c>
    </row>
    <row r="1851" spans="12:31" ht="15" x14ac:dyDescent="0.2">
      <c r="L1851" s="150" t="e">
        <f t="shared" si="313"/>
        <v>#VALUE!</v>
      </c>
      <c r="M1851">
        <v>17.39</v>
      </c>
      <c r="N1851" s="150" t="e">
        <f t="shared" si="314"/>
        <v>#VALUE!</v>
      </c>
      <c r="O1851">
        <v>17.39</v>
      </c>
      <c r="P1851" s="150" t="e">
        <f t="shared" si="315"/>
        <v>#VALUE!</v>
      </c>
      <c r="Q1851">
        <v>17.39</v>
      </c>
      <c r="R1851" s="150" t="e">
        <f t="shared" si="316"/>
        <v>#VALUE!</v>
      </c>
      <c r="S1851">
        <v>17.39</v>
      </c>
      <c r="T1851" s="150" t="e">
        <f t="shared" si="317"/>
        <v>#VALUE!</v>
      </c>
      <c r="U1851">
        <v>17.39</v>
      </c>
      <c r="V1851" s="150" t="e">
        <f t="shared" si="318"/>
        <v>#VALUE!</v>
      </c>
      <c r="W1851">
        <v>17.39</v>
      </c>
      <c r="X1851" s="153" t="e">
        <f t="shared" si="319"/>
        <v>#VALUE!</v>
      </c>
      <c r="Y1851">
        <v>17.39</v>
      </c>
      <c r="Z1851" s="150" t="e">
        <f t="shared" si="320"/>
        <v>#VALUE!</v>
      </c>
      <c r="AA1851">
        <v>17.39</v>
      </c>
      <c r="AB1851" s="150" t="e">
        <f t="shared" si="321"/>
        <v>#VALUE!</v>
      </c>
      <c r="AC1851">
        <v>17.39</v>
      </c>
      <c r="AD1851" s="150" t="e">
        <f t="shared" si="322"/>
        <v>#VALUE!</v>
      </c>
      <c r="AE1851">
        <v>17.39</v>
      </c>
    </row>
    <row r="1852" spans="12:31" ht="15" x14ac:dyDescent="0.2">
      <c r="L1852" s="150" t="e">
        <f t="shared" si="313"/>
        <v>#VALUE!</v>
      </c>
      <c r="M1852">
        <v>17.399999999999999</v>
      </c>
      <c r="N1852" s="150" t="e">
        <f t="shared" si="314"/>
        <v>#VALUE!</v>
      </c>
      <c r="O1852">
        <v>17.399999999999999</v>
      </c>
      <c r="P1852" s="150" t="e">
        <f t="shared" si="315"/>
        <v>#VALUE!</v>
      </c>
      <c r="Q1852">
        <v>17.399999999999999</v>
      </c>
      <c r="R1852" s="150" t="e">
        <f t="shared" si="316"/>
        <v>#VALUE!</v>
      </c>
      <c r="S1852">
        <v>17.399999999999999</v>
      </c>
      <c r="T1852" s="150" t="e">
        <f t="shared" si="317"/>
        <v>#VALUE!</v>
      </c>
      <c r="U1852">
        <v>17.399999999999999</v>
      </c>
      <c r="V1852" s="150" t="e">
        <f t="shared" si="318"/>
        <v>#VALUE!</v>
      </c>
      <c r="W1852">
        <v>17.399999999999999</v>
      </c>
      <c r="X1852" s="153" t="e">
        <f t="shared" si="319"/>
        <v>#VALUE!</v>
      </c>
      <c r="Y1852">
        <v>17.399999999999999</v>
      </c>
      <c r="Z1852" s="150" t="e">
        <f t="shared" si="320"/>
        <v>#VALUE!</v>
      </c>
      <c r="AA1852">
        <v>17.399999999999999</v>
      </c>
      <c r="AB1852" s="150" t="e">
        <f t="shared" si="321"/>
        <v>#VALUE!</v>
      </c>
      <c r="AC1852">
        <v>17.399999999999999</v>
      </c>
      <c r="AD1852" s="150" t="e">
        <f t="shared" si="322"/>
        <v>#VALUE!</v>
      </c>
      <c r="AE1852">
        <v>17.399999999999999</v>
      </c>
    </row>
    <row r="1853" spans="12:31" ht="15" x14ac:dyDescent="0.2">
      <c r="L1853" s="150" t="e">
        <f t="shared" si="313"/>
        <v>#VALUE!</v>
      </c>
      <c r="M1853">
        <v>17.41</v>
      </c>
      <c r="N1853" s="150" t="e">
        <f t="shared" si="314"/>
        <v>#VALUE!</v>
      </c>
      <c r="O1853">
        <v>17.41</v>
      </c>
      <c r="P1853" s="150" t="e">
        <f t="shared" si="315"/>
        <v>#VALUE!</v>
      </c>
      <c r="Q1853">
        <v>17.41</v>
      </c>
      <c r="R1853" s="150" t="e">
        <f t="shared" si="316"/>
        <v>#VALUE!</v>
      </c>
      <c r="S1853">
        <v>17.41</v>
      </c>
      <c r="T1853" s="150" t="e">
        <f t="shared" si="317"/>
        <v>#VALUE!</v>
      </c>
      <c r="U1853">
        <v>17.41</v>
      </c>
      <c r="V1853" s="150" t="e">
        <f t="shared" si="318"/>
        <v>#VALUE!</v>
      </c>
      <c r="W1853">
        <v>17.41</v>
      </c>
      <c r="X1853" s="153" t="e">
        <f t="shared" si="319"/>
        <v>#VALUE!</v>
      </c>
      <c r="Y1853">
        <v>17.41</v>
      </c>
      <c r="Z1853" s="150" t="e">
        <f t="shared" si="320"/>
        <v>#VALUE!</v>
      </c>
      <c r="AA1853">
        <v>17.41</v>
      </c>
      <c r="AB1853" s="150" t="e">
        <f t="shared" si="321"/>
        <v>#VALUE!</v>
      </c>
      <c r="AC1853">
        <v>17.41</v>
      </c>
      <c r="AD1853" s="150" t="e">
        <f t="shared" si="322"/>
        <v>#VALUE!</v>
      </c>
      <c r="AE1853">
        <v>17.41</v>
      </c>
    </row>
    <row r="1854" spans="12:31" ht="15" x14ac:dyDescent="0.2">
      <c r="L1854" s="150" t="e">
        <f t="shared" si="313"/>
        <v>#VALUE!</v>
      </c>
      <c r="M1854">
        <v>17.420000000000002</v>
      </c>
      <c r="N1854" s="150" t="e">
        <f t="shared" si="314"/>
        <v>#VALUE!</v>
      </c>
      <c r="O1854">
        <v>17.420000000000002</v>
      </c>
      <c r="P1854" s="150" t="e">
        <f t="shared" si="315"/>
        <v>#VALUE!</v>
      </c>
      <c r="Q1854">
        <v>17.420000000000002</v>
      </c>
      <c r="R1854" s="150" t="e">
        <f t="shared" si="316"/>
        <v>#VALUE!</v>
      </c>
      <c r="S1854">
        <v>17.420000000000002</v>
      </c>
      <c r="T1854" s="150" t="e">
        <f t="shared" si="317"/>
        <v>#VALUE!</v>
      </c>
      <c r="U1854">
        <v>17.420000000000002</v>
      </c>
      <c r="V1854" s="150" t="e">
        <f t="shared" si="318"/>
        <v>#VALUE!</v>
      </c>
      <c r="W1854">
        <v>17.420000000000002</v>
      </c>
      <c r="X1854" s="153" t="e">
        <f t="shared" si="319"/>
        <v>#VALUE!</v>
      </c>
      <c r="Y1854">
        <v>17.420000000000002</v>
      </c>
      <c r="Z1854" s="150" t="e">
        <f t="shared" si="320"/>
        <v>#VALUE!</v>
      </c>
      <c r="AA1854">
        <v>17.420000000000002</v>
      </c>
      <c r="AB1854" s="150" t="e">
        <f t="shared" si="321"/>
        <v>#VALUE!</v>
      </c>
      <c r="AC1854">
        <v>17.420000000000002</v>
      </c>
      <c r="AD1854" s="150" t="e">
        <f t="shared" si="322"/>
        <v>#VALUE!</v>
      </c>
      <c r="AE1854">
        <v>17.420000000000002</v>
      </c>
    </row>
    <row r="1855" spans="12:31" ht="15" x14ac:dyDescent="0.2">
      <c r="L1855" s="150" t="e">
        <f t="shared" si="313"/>
        <v>#VALUE!</v>
      </c>
      <c r="M1855">
        <v>17.43</v>
      </c>
      <c r="N1855" s="150" t="e">
        <f t="shared" si="314"/>
        <v>#VALUE!</v>
      </c>
      <c r="O1855">
        <v>17.43</v>
      </c>
      <c r="P1855" s="150" t="e">
        <f t="shared" si="315"/>
        <v>#VALUE!</v>
      </c>
      <c r="Q1855">
        <v>17.43</v>
      </c>
      <c r="R1855" s="150" t="e">
        <f t="shared" si="316"/>
        <v>#VALUE!</v>
      </c>
      <c r="S1855">
        <v>17.43</v>
      </c>
      <c r="T1855" s="150" t="e">
        <f t="shared" si="317"/>
        <v>#VALUE!</v>
      </c>
      <c r="U1855">
        <v>17.43</v>
      </c>
      <c r="V1855" s="150" t="e">
        <f t="shared" si="318"/>
        <v>#VALUE!</v>
      </c>
      <c r="W1855">
        <v>17.43</v>
      </c>
      <c r="X1855" s="153" t="e">
        <f t="shared" si="319"/>
        <v>#VALUE!</v>
      </c>
      <c r="Y1855">
        <v>17.43</v>
      </c>
      <c r="Z1855" s="150" t="e">
        <f t="shared" si="320"/>
        <v>#VALUE!</v>
      </c>
      <c r="AA1855">
        <v>17.43</v>
      </c>
      <c r="AB1855" s="150" t="e">
        <f t="shared" si="321"/>
        <v>#VALUE!</v>
      </c>
      <c r="AC1855">
        <v>17.43</v>
      </c>
      <c r="AD1855" s="150" t="e">
        <f t="shared" si="322"/>
        <v>#VALUE!</v>
      </c>
      <c r="AE1855">
        <v>17.43</v>
      </c>
    </row>
    <row r="1856" spans="12:31" ht="15" x14ac:dyDescent="0.2">
      <c r="L1856" s="150" t="e">
        <f t="shared" si="313"/>
        <v>#VALUE!</v>
      </c>
      <c r="M1856">
        <v>17.440000000000001</v>
      </c>
      <c r="N1856" s="150" t="e">
        <f t="shared" si="314"/>
        <v>#VALUE!</v>
      </c>
      <c r="O1856">
        <v>17.440000000000001</v>
      </c>
      <c r="P1856" s="150" t="e">
        <f t="shared" si="315"/>
        <v>#VALUE!</v>
      </c>
      <c r="Q1856">
        <v>17.440000000000001</v>
      </c>
      <c r="R1856" s="150" t="e">
        <f t="shared" si="316"/>
        <v>#VALUE!</v>
      </c>
      <c r="S1856">
        <v>17.440000000000001</v>
      </c>
      <c r="T1856" s="150" t="e">
        <f t="shared" si="317"/>
        <v>#VALUE!</v>
      </c>
      <c r="U1856">
        <v>17.440000000000001</v>
      </c>
      <c r="V1856" s="150" t="e">
        <f t="shared" si="318"/>
        <v>#VALUE!</v>
      </c>
      <c r="W1856">
        <v>17.440000000000001</v>
      </c>
      <c r="X1856" s="153" t="e">
        <f t="shared" si="319"/>
        <v>#VALUE!</v>
      </c>
      <c r="Y1856">
        <v>17.440000000000001</v>
      </c>
      <c r="Z1856" s="150" t="e">
        <f t="shared" si="320"/>
        <v>#VALUE!</v>
      </c>
      <c r="AA1856">
        <v>17.440000000000001</v>
      </c>
      <c r="AB1856" s="150" t="e">
        <f t="shared" si="321"/>
        <v>#VALUE!</v>
      </c>
      <c r="AC1856">
        <v>17.440000000000001</v>
      </c>
      <c r="AD1856" s="150" t="e">
        <f t="shared" si="322"/>
        <v>#VALUE!</v>
      </c>
      <c r="AE1856">
        <v>17.440000000000001</v>
      </c>
    </row>
    <row r="1857" spans="12:31" ht="15" x14ac:dyDescent="0.2">
      <c r="L1857" s="150" t="e">
        <f t="shared" si="313"/>
        <v>#VALUE!</v>
      </c>
      <c r="M1857">
        <v>17.45</v>
      </c>
      <c r="N1857" s="150" t="e">
        <f t="shared" si="314"/>
        <v>#VALUE!</v>
      </c>
      <c r="O1857">
        <v>17.45</v>
      </c>
      <c r="P1857" s="150" t="e">
        <f t="shared" si="315"/>
        <v>#VALUE!</v>
      </c>
      <c r="Q1857">
        <v>17.45</v>
      </c>
      <c r="R1857" s="150" t="e">
        <f t="shared" si="316"/>
        <v>#VALUE!</v>
      </c>
      <c r="S1857">
        <v>17.45</v>
      </c>
      <c r="T1857" s="150" t="e">
        <f t="shared" si="317"/>
        <v>#VALUE!</v>
      </c>
      <c r="U1857">
        <v>17.45</v>
      </c>
      <c r="V1857" s="150" t="e">
        <f t="shared" si="318"/>
        <v>#VALUE!</v>
      </c>
      <c r="W1857">
        <v>17.45</v>
      </c>
      <c r="X1857" s="153" t="e">
        <f t="shared" si="319"/>
        <v>#VALUE!</v>
      </c>
      <c r="Y1857">
        <v>17.45</v>
      </c>
      <c r="Z1857" s="150" t="e">
        <f t="shared" si="320"/>
        <v>#VALUE!</v>
      </c>
      <c r="AA1857">
        <v>17.45</v>
      </c>
      <c r="AB1857" s="150" t="e">
        <f t="shared" si="321"/>
        <v>#VALUE!</v>
      </c>
      <c r="AC1857">
        <v>17.45</v>
      </c>
      <c r="AD1857" s="150" t="e">
        <f t="shared" si="322"/>
        <v>#VALUE!</v>
      </c>
      <c r="AE1857">
        <v>17.45</v>
      </c>
    </row>
    <row r="1858" spans="12:31" ht="15" x14ac:dyDescent="0.2">
      <c r="L1858" s="150" t="e">
        <f t="shared" si="313"/>
        <v>#VALUE!</v>
      </c>
      <c r="M1858">
        <v>17.46</v>
      </c>
      <c r="N1858" s="150" t="e">
        <f t="shared" si="314"/>
        <v>#VALUE!</v>
      </c>
      <c r="O1858">
        <v>17.46</v>
      </c>
      <c r="P1858" s="150" t="e">
        <f t="shared" si="315"/>
        <v>#VALUE!</v>
      </c>
      <c r="Q1858">
        <v>17.46</v>
      </c>
      <c r="R1858" s="150" t="e">
        <f t="shared" si="316"/>
        <v>#VALUE!</v>
      </c>
      <c r="S1858">
        <v>17.46</v>
      </c>
      <c r="T1858" s="150" t="e">
        <f t="shared" si="317"/>
        <v>#VALUE!</v>
      </c>
      <c r="U1858">
        <v>17.46</v>
      </c>
      <c r="V1858" s="150" t="e">
        <f t="shared" si="318"/>
        <v>#VALUE!</v>
      </c>
      <c r="W1858">
        <v>17.46</v>
      </c>
      <c r="X1858" s="153" t="e">
        <f t="shared" si="319"/>
        <v>#VALUE!</v>
      </c>
      <c r="Y1858">
        <v>17.46</v>
      </c>
      <c r="Z1858" s="150" t="e">
        <f t="shared" si="320"/>
        <v>#VALUE!</v>
      </c>
      <c r="AA1858">
        <v>17.46</v>
      </c>
      <c r="AB1858" s="150" t="e">
        <f t="shared" si="321"/>
        <v>#VALUE!</v>
      </c>
      <c r="AC1858">
        <v>17.46</v>
      </c>
      <c r="AD1858" s="150" t="e">
        <f t="shared" si="322"/>
        <v>#VALUE!</v>
      </c>
      <c r="AE1858">
        <v>17.46</v>
      </c>
    </row>
    <row r="1859" spans="12:31" ht="15" x14ac:dyDescent="0.2">
      <c r="L1859" s="150" t="e">
        <f t="shared" si="313"/>
        <v>#VALUE!</v>
      </c>
      <c r="M1859">
        <v>17.47</v>
      </c>
      <c r="N1859" s="150" t="e">
        <f t="shared" si="314"/>
        <v>#VALUE!</v>
      </c>
      <c r="O1859">
        <v>17.47</v>
      </c>
      <c r="P1859" s="150" t="e">
        <f t="shared" si="315"/>
        <v>#VALUE!</v>
      </c>
      <c r="Q1859">
        <v>17.47</v>
      </c>
      <c r="R1859" s="150" t="e">
        <f t="shared" si="316"/>
        <v>#VALUE!</v>
      </c>
      <c r="S1859">
        <v>17.47</v>
      </c>
      <c r="T1859" s="150" t="e">
        <f t="shared" si="317"/>
        <v>#VALUE!</v>
      </c>
      <c r="U1859">
        <v>17.47</v>
      </c>
      <c r="V1859" s="150" t="e">
        <f t="shared" si="318"/>
        <v>#VALUE!</v>
      </c>
      <c r="W1859">
        <v>17.47</v>
      </c>
      <c r="X1859" s="153" t="e">
        <f t="shared" si="319"/>
        <v>#VALUE!</v>
      </c>
      <c r="Y1859">
        <v>17.47</v>
      </c>
      <c r="Z1859" s="150" t="e">
        <f t="shared" si="320"/>
        <v>#VALUE!</v>
      </c>
      <c r="AA1859">
        <v>17.47</v>
      </c>
      <c r="AB1859" s="150" t="e">
        <f t="shared" si="321"/>
        <v>#VALUE!</v>
      </c>
      <c r="AC1859">
        <v>17.47</v>
      </c>
      <c r="AD1859" s="150" t="e">
        <f t="shared" si="322"/>
        <v>#VALUE!</v>
      </c>
      <c r="AE1859">
        <v>17.47</v>
      </c>
    </row>
    <row r="1860" spans="12:31" ht="15" x14ac:dyDescent="0.2">
      <c r="L1860" s="150" t="e">
        <f t="shared" si="313"/>
        <v>#VALUE!</v>
      </c>
      <c r="M1860">
        <v>17.48</v>
      </c>
      <c r="N1860" s="150" t="e">
        <f t="shared" si="314"/>
        <v>#VALUE!</v>
      </c>
      <c r="O1860">
        <v>17.48</v>
      </c>
      <c r="P1860" s="150" t="e">
        <f t="shared" si="315"/>
        <v>#VALUE!</v>
      </c>
      <c r="Q1860">
        <v>17.48</v>
      </c>
      <c r="R1860" s="150" t="e">
        <f t="shared" si="316"/>
        <v>#VALUE!</v>
      </c>
      <c r="S1860">
        <v>17.48</v>
      </c>
      <c r="T1860" s="150" t="e">
        <f t="shared" si="317"/>
        <v>#VALUE!</v>
      </c>
      <c r="U1860">
        <v>17.48</v>
      </c>
      <c r="V1860" s="150" t="e">
        <f t="shared" si="318"/>
        <v>#VALUE!</v>
      </c>
      <c r="W1860">
        <v>17.48</v>
      </c>
      <c r="X1860" s="153" t="e">
        <f t="shared" si="319"/>
        <v>#VALUE!</v>
      </c>
      <c r="Y1860">
        <v>17.48</v>
      </c>
      <c r="Z1860" s="150" t="e">
        <f t="shared" si="320"/>
        <v>#VALUE!</v>
      </c>
      <c r="AA1860">
        <v>17.48</v>
      </c>
      <c r="AB1860" s="150" t="e">
        <f t="shared" si="321"/>
        <v>#VALUE!</v>
      </c>
      <c r="AC1860">
        <v>17.48</v>
      </c>
      <c r="AD1860" s="150" t="e">
        <f t="shared" si="322"/>
        <v>#VALUE!</v>
      </c>
      <c r="AE1860">
        <v>17.48</v>
      </c>
    </row>
    <row r="1861" spans="12:31" ht="15" x14ac:dyDescent="0.2">
      <c r="L1861" s="150" t="e">
        <f t="shared" si="313"/>
        <v>#VALUE!</v>
      </c>
      <c r="M1861">
        <v>17.489999999999998</v>
      </c>
      <c r="N1861" s="150" t="e">
        <f t="shared" si="314"/>
        <v>#VALUE!</v>
      </c>
      <c r="O1861">
        <v>17.489999999999998</v>
      </c>
      <c r="P1861" s="150" t="e">
        <f t="shared" si="315"/>
        <v>#VALUE!</v>
      </c>
      <c r="Q1861">
        <v>17.489999999999998</v>
      </c>
      <c r="R1861" s="150" t="e">
        <f t="shared" si="316"/>
        <v>#VALUE!</v>
      </c>
      <c r="S1861">
        <v>17.489999999999998</v>
      </c>
      <c r="T1861" s="150" t="e">
        <f t="shared" si="317"/>
        <v>#VALUE!</v>
      </c>
      <c r="U1861">
        <v>17.489999999999998</v>
      </c>
      <c r="V1861" s="150" t="e">
        <f t="shared" si="318"/>
        <v>#VALUE!</v>
      </c>
      <c r="W1861">
        <v>17.489999999999998</v>
      </c>
      <c r="X1861" s="153" t="e">
        <f t="shared" si="319"/>
        <v>#VALUE!</v>
      </c>
      <c r="Y1861">
        <v>17.489999999999998</v>
      </c>
      <c r="Z1861" s="150" t="e">
        <f t="shared" si="320"/>
        <v>#VALUE!</v>
      </c>
      <c r="AA1861">
        <v>17.489999999999998</v>
      </c>
      <c r="AB1861" s="150" t="e">
        <f t="shared" si="321"/>
        <v>#VALUE!</v>
      </c>
      <c r="AC1861">
        <v>17.489999999999998</v>
      </c>
      <c r="AD1861" s="150" t="e">
        <f t="shared" si="322"/>
        <v>#VALUE!</v>
      </c>
      <c r="AE1861">
        <v>17.489999999999998</v>
      </c>
    </row>
    <row r="1862" spans="12:31" ht="15" x14ac:dyDescent="0.2">
      <c r="L1862" s="150" t="e">
        <f t="shared" si="313"/>
        <v>#VALUE!</v>
      </c>
      <c r="M1862">
        <v>17.5</v>
      </c>
      <c r="N1862" s="150" t="e">
        <f t="shared" si="314"/>
        <v>#VALUE!</v>
      </c>
      <c r="O1862">
        <v>17.5</v>
      </c>
      <c r="P1862" s="150" t="e">
        <f t="shared" si="315"/>
        <v>#VALUE!</v>
      </c>
      <c r="Q1862">
        <v>17.5</v>
      </c>
      <c r="R1862" s="150" t="e">
        <f t="shared" si="316"/>
        <v>#VALUE!</v>
      </c>
      <c r="S1862">
        <v>17.5</v>
      </c>
      <c r="T1862" s="150" t="e">
        <f t="shared" si="317"/>
        <v>#VALUE!</v>
      </c>
      <c r="U1862">
        <v>17.5</v>
      </c>
      <c r="V1862" s="150" t="e">
        <f t="shared" si="318"/>
        <v>#VALUE!</v>
      </c>
      <c r="W1862">
        <v>17.5</v>
      </c>
      <c r="X1862" s="153" t="e">
        <f t="shared" si="319"/>
        <v>#VALUE!</v>
      </c>
      <c r="Y1862">
        <v>17.5</v>
      </c>
      <c r="Z1862" s="150" t="e">
        <f t="shared" si="320"/>
        <v>#VALUE!</v>
      </c>
      <c r="AA1862">
        <v>17.5</v>
      </c>
      <c r="AB1862" s="150" t="e">
        <f t="shared" si="321"/>
        <v>#VALUE!</v>
      </c>
      <c r="AC1862">
        <v>17.5</v>
      </c>
      <c r="AD1862" s="150" t="e">
        <f t="shared" si="322"/>
        <v>#VALUE!</v>
      </c>
      <c r="AE1862">
        <v>17.5</v>
      </c>
    </row>
    <row r="1863" spans="12:31" ht="15" x14ac:dyDescent="0.2">
      <c r="L1863" s="150" t="e">
        <f t="shared" si="313"/>
        <v>#VALUE!</v>
      </c>
      <c r="M1863">
        <v>17.510000000000002</v>
      </c>
      <c r="N1863" s="150" t="e">
        <f t="shared" si="314"/>
        <v>#VALUE!</v>
      </c>
      <c r="O1863">
        <v>17.510000000000002</v>
      </c>
      <c r="P1863" s="150" t="e">
        <f t="shared" si="315"/>
        <v>#VALUE!</v>
      </c>
      <c r="Q1863">
        <v>17.510000000000002</v>
      </c>
      <c r="R1863" s="150" t="e">
        <f t="shared" si="316"/>
        <v>#VALUE!</v>
      </c>
      <c r="S1863">
        <v>17.510000000000002</v>
      </c>
      <c r="T1863" s="150" t="e">
        <f t="shared" si="317"/>
        <v>#VALUE!</v>
      </c>
      <c r="U1863">
        <v>17.510000000000002</v>
      </c>
      <c r="V1863" s="150" t="e">
        <f t="shared" si="318"/>
        <v>#VALUE!</v>
      </c>
      <c r="W1863">
        <v>17.510000000000002</v>
      </c>
      <c r="X1863" s="153" t="e">
        <f t="shared" si="319"/>
        <v>#VALUE!</v>
      </c>
      <c r="Y1863">
        <v>17.510000000000002</v>
      </c>
      <c r="Z1863" s="150" t="e">
        <f t="shared" si="320"/>
        <v>#VALUE!</v>
      </c>
      <c r="AA1863">
        <v>17.510000000000002</v>
      </c>
      <c r="AB1863" s="150" t="e">
        <f t="shared" si="321"/>
        <v>#VALUE!</v>
      </c>
      <c r="AC1863">
        <v>17.510000000000002</v>
      </c>
      <c r="AD1863" s="150" t="e">
        <f t="shared" si="322"/>
        <v>#VALUE!</v>
      </c>
      <c r="AE1863">
        <v>17.510000000000002</v>
      </c>
    </row>
    <row r="1864" spans="12:31" ht="15" x14ac:dyDescent="0.2">
      <c r="L1864" s="150" t="e">
        <f t="shared" si="313"/>
        <v>#VALUE!</v>
      </c>
      <c r="M1864">
        <v>17.52</v>
      </c>
      <c r="N1864" s="150" t="e">
        <f t="shared" si="314"/>
        <v>#VALUE!</v>
      </c>
      <c r="O1864">
        <v>17.52</v>
      </c>
      <c r="P1864" s="150" t="e">
        <f t="shared" si="315"/>
        <v>#VALUE!</v>
      </c>
      <c r="Q1864">
        <v>17.52</v>
      </c>
      <c r="R1864" s="150" t="e">
        <f t="shared" si="316"/>
        <v>#VALUE!</v>
      </c>
      <c r="S1864">
        <v>17.52</v>
      </c>
      <c r="T1864" s="150" t="e">
        <f t="shared" si="317"/>
        <v>#VALUE!</v>
      </c>
      <c r="U1864">
        <v>17.52</v>
      </c>
      <c r="V1864" s="150" t="e">
        <f t="shared" si="318"/>
        <v>#VALUE!</v>
      </c>
      <c r="W1864">
        <v>17.52</v>
      </c>
      <c r="X1864" s="153" t="e">
        <f t="shared" si="319"/>
        <v>#VALUE!</v>
      </c>
      <c r="Y1864">
        <v>17.52</v>
      </c>
      <c r="Z1864" s="150" t="e">
        <f t="shared" si="320"/>
        <v>#VALUE!</v>
      </c>
      <c r="AA1864">
        <v>17.52</v>
      </c>
      <c r="AB1864" s="150" t="e">
        <f t="shared" si="321"/>
        <v>#VALUE!</v>
      </c>
      <c r="AC1864">
        <v>17.52</v>
      </c>
      <c r="AD1864" s="150" t="e">
        <f t="shared" si="322"/>
        <v>#VALUE!</v>
      </c>
      <c r="AE1864">
        <v>17.52</v>
      </c>
    </row>
    <row r="1865" spans="12:31" ht="15" x14ac:dyDescent="0.2">
      <c r="L1865" s="150" t="e">
        <f t="shared" si="313"/>
        <v>#VALUE!</v>
      </c>
      <c r="M1865">
        <v>17.53</v>
      </c>
      <c r="N1865" s="150" t="e">
        <f t="shared" si="314"/>
        <v>#VALUE!</v>
      </c>
      <c r="O1865">
        <v>17.53</v>
      </c>
      <c r="P1865" s="150" t="e">
        <f t="shared" si="315"/>
        <v>#VALUE!</v>
      </c>
      <c r="Q1865">
        <v>17.53</v>
      </c>
      <c r="R1865" s="150" t="e">
        <f t="shared" si="316"/>
        <v>#VALUE!</v>
      </c>
      <c r="S1865">
        <v>17.53</v>
      </c>
      <c r="T1865" s="150" t="e">
        <f t="shared" si="317"/>
        <v>#VALUE!</v>
      </c>
      <c r="U1865">
        <v>17.53</v>
      </c>
      <c r="V1865" s="150" t="e">
        <f t="shared" si="318"/>
        <v>#VALUE!</v>
      </c>
      <c r="W1865">
        <v>17.53</v>
      </c>
      <c r="X1865" s="153" t="e">
        <f t="shared" si="319"/>
        <v>#VALUE!</v>
      </c>
      <c r="Y1865">
        <v>17.53</v>
      </c>
      <c r="Z1865" s="150" t="e">
        <f t="shared" si="320"/>
        <v>#VALUE!</v>
      </c>
      <c r="AA1865">
        <v>17.53</v>
      </c>
      <c r="AB1865" s="150" t="e">
        <f t="shared" si="321"/>
        <v>#VALUE!</v>
      </c>
      <c r="AC1865">
        <v>17.53</v>
      </c>
      <c r="AD1865" s="150" t="e">
        <f t="shared" si="322"/>
        <v>#VALUE!</v>
      </c>
      <c r="AE1865">
        <v>17.53</v>
      </c>
    </row>
    <row r="1866" spans="12:31" ht="15" x14ac:dyDescent="0.2">
      <c r="L1866" s="150" t="e">
        <f t="shared" si="313"/>
        <v>#VALUE!</v>
      </c>
      <c r="M1866">
        <v>17.54</v>
      </c>
      <c r="N1866" s="150" t="e">
        <f t="shared" si="314"/>
        <v>#VALUE!</v>
      </c>
      <c r="O1866">
        <v>17.54</v>
      </c>
      <c r="P1866" s="150" t="e">
        <f t="shared" si="315"/>
        <v>#VALUE!</v>
      </c>
      <c r="Q1866">
        <v>17.54</v>
      </c>
      <c r="R1866" s="150" t="e">
        <f t="shared" si="316"/>
        <v>#VALUE!</v>
      </c>
      <c r="S1866">
        <v>17.54</v>
      </c>
      <c r="T1866" s="150" t="e">
        <f t="shared" si="317"/>
        <v>#VALUE!</v>
      </c>
      <c r="U1866">
        <v>17.54</v>
      </c>
      <c r="V1866" s="150" t="e">
        <f t="shared" si="318"/>
        <v>#VALUE!</v>
      </c>
      <c r="W1866">
        <v>17.54</v>
      </c>
      <c r="X1866" s="153" t="e">
        <f t="shared" si="319"/>
        <v>#VALUE!</v>
      </c>
      <c r="Y1866">
        <v>17.54</v>
      </c>
      <c r="Z1866" s="150" t="e">
        <f t="shared" si="320"/>
        <v>#VALUE!</v>
      </c>
      <c r="AA1866">
        <v>17.54</v>
      </c>
      <c r="AB1866" s="150" t="e">
        <f t="shared" si="321"/>
        <v>#VALUE!</v>
      </c>
      <c r="AC1866">
        <v>17.54</v>
      </c>
      <c r="AD1866" s="150" t="e">
        <f t="shared" si="322"/>
        <v>#VALUE!</v>
      </c>
      <c r="AE1866">
        <v>17.54</v>
      </c>
    </row>
    <row r="1867" spans="12:31" ht="15" x14ac:dyDescent="0.2">
      <c r="L1867" s="150" t="e">
        <f t="shared" si="313"/>
        <v>#VALUE!</v>
      </c>
      <c r="M1867">
        <v>17.55</v>
      </c>
      <c r="N1867" s="150" t="e">
        <f t="shared" si="314"/>
        <v>#VALUE!</v>
      </c>
      <c r="O1867">
        <v>17.55</v>
      </c>
      <c r="P1867" s="150" t="e">
        <f t="shared" si="315"/>
        <v>#VALUE!</v>
      </c>
      <c r="Q1867">
        <v>17.55</v>
      </c>
      <c r="R1867" s="150" t="e">
        <f t="shared" si="316"/>
        <v>#VALUE!</v>
      </c>
      <c r="S1867">
        <v>17.55</v>
      </c>
      <c r="T1867" s="150" t="e">
        <f t="shared" si="317"/>
        <v>#VALUE!</v>
      </c>
      <c r="U1867">
        <v>17.55</v>
      </c>
      <c r="V1867" s="150" t="e">
        <f t="shared" si="318"/>
        <v>#VALUE!</v>
      </c>
      <c r="W1867">
        <v>17.55</v>
      </c>
      <c r="X1867" s="153" t="e">
        <f t="shared" si="319"/>
        <v>#VALUE!</v>
      </c>
      <c r="Y1867">
        <v>17.55</v>
      </c>
      <c r="Z1867" s="150" t="e">
        <f t="shared" si="320"/>
        <v>#VALUE!</v>
      </c>
      <c r="AA1867">
        <v>17.55</v>
      </c>
      <c r="AB1867" s="150" t="e">
        <f t="shared" si="321"/>
        <v>#VALUE!</v>
      </c>
      <c r="AC1867">
        <v>17.55</v>
      </c>
      <c r="AD1867" s="150" t="e">
        <f t="shared" si="322"/>
        <v>#VALUE!</v>
      </c>
      <c r="AE1867">
        <v>17.55</v>
      </c>
    </row>
    <row r="1868" spans="12:31" ht="15" x14ac:dyDescent="0.2">
      <c r="L1868" s="150" t="e">
        <f t="shared" si="313"/>
        <v>#VALUE!</v>
      </c>
      <c r="M1868">
        <v>17.559999999999999</v>
      </c>
      <c r="N1868" s="150" t="e">
        <f t="shared" si="314"/>
        <v>#VALUE!</v>
      </c>
      <c r="O1868">
        <v>17.559999999999999</v>
      </c>
      <c r="P1868" s="150" t="e">
        <f t="shared" si="315"/>
        <v>#VALUE!</v>
      </c>
      <c r="Q1868">
        <v>17.559999999999999</v>
      </c>
      <c r="R1868" s="150" t="e">
        <f t="shared" si="316"/>
        <v>#VALUE!</v>
      </c>
      <c r="S1868">
        <v>17.559999999999999</v>
      </c>
      <c r="T1868" s="150" t="e">
        <f t="shared" si="317"/>
        <v>#VALUE!</v>
      </c>
      <c r="U1868">
        <v>17.559999999999999</v>
      </c>
      <c r="V1868" s="150" t="e">
        <f t="shared" si="318"/>
        <v>#VALUE!</v>
      </c>
      <c r="W1868">
        <v>17.559999999999999</v>
      </c>
      <c r="X1868" s="153" t="e">
        <f t="shared" si="319"/>
        <v>#VALUE!</v>
      </c>
      <c r="Y1868">
        <v>17.559999999999999</v>
      </c>
      <c r="Z1868" s="150" t="e">
        <f t="shared" si="320"/>
        <v>#VALUE!</v>
      </c>
      <c r="AA1868">
        <v>17.559999999999999</v>
      </c>
      <c r="AB1868" s="150" t="e">
        <f t="shared" si="321"/>
        <v>#VALUE!</v>
      </c>
      <c r="AC1868">
        <v>17.559999999999999</v>
      </c>
      <c r="AD1868" s="150" t="e">
        <f t="shared" si="322"/>
        <v>#VALUE!</v>
      </c>
      <c r="AE1868">
        <v>17.559999999999999</v>
      </c>
    </row>
    <row r="1869" spans="12:31" ht="15" x14ac:dyDescent="0.2">
      <c r="L1869" s="150" t="e">
        <f t="shared" si="313"/>
        <v>#VALUE!</v>
      </c>
      <c r="M1869">
        <v>17.57</v>
      </c>
      <c r="N1869" s="150" t="e">
        <f t="shared" si="314"/>
        <v>#VALUE!</v>
      </c>
      <c r="O1869">
        <v>17.57</v>
      </c>
      <c r="P1869" s="150" t="e">
        <f t="shared" si="315"/>
        <v>#VALUE!</v>
      </c>
      <c r="Q1869">
        <v>17.57</v>
      </c>
      <c r="R1869" s="150" t="e">
        <f t="shared" si="316"/>
        <v>#VALUE!</v>
      </c>
      <c r="S1869">
        <v>17.57</v>
      </c>
      <c r="T1869" s="150" t="e">
        <f t="shared" si="317"/>
        <v>#VALUE!</v>
      </c>
      <c r="U1869">
        <v>17.57</v>
      </c>
      <c r="V1869" s="150" t="e">
        <f t="shared" si="318"/>
        <v>#VALUE!</v>
      </c>
      <c r="W1869">
        <v>17.57</v>
      </c>
      <c r="X1869" s="153" t="e">
        <f t="shared" si="319"/>
        <v>#VALUE!</v>
      </c>
      <c r="Y1869">
        <v>17.57</v>
      </c>
      <c r="Z1869" s="150" t="e">
        <f t="shared" si="320"/>
        <v>#VALUE!</v>
      </c>
      <c r="AA1869">
        <v>17.57</v>
      </c>
      <c r="AB1869" s="150" t="e">
        <f t="shared" si="321"/>
        <v>#VALUE!</v>
      </c>
      <c r="AC1869">
        <v>17.57</v>
      </c>
      <c r="AD1869" s="150" t="e">
        <f t="shared" si="322"/>
        <v>#VALUE!</v>
      </c>
      <c r="AE1869">
        <v>17.57</v>
      </c>
    </row>
    <row r="1870" spans="12:31" ht="15" x14ac:dyDescent="0.2">
      <c r="L1870" s="150" t="e">
        <f t="shared" si="313"/>
        <v>#VALUE!</v>
      </c>
      <c r="M1870">
        <v>17.579999999999998</v>
      </c>
      <c r="N1870" s="150" t="e">
        <f t="shared" si="314"/>
        <v>#VALUE!</v>
      </c>
      <c r="O1870">
        <v>17.579999999999998</v>
      </c>
      <c r="P1870" s="150" t="e">
        <f t="shared" si="315"/>
        <v>#VALUE!</v>
      </c>
      <c r="Q1870">
        <v>17.579999999999998</v>
      </c>
      <c r="R1870" s="150" t="e">
        <f t="shared" si="316"/>
        <v>#VALUE!</v>
      </c>
      <c r="S1870">
        <v>17.579999999999998</v>
      </c>
      <c r="T1870" s="150" t="e">
        <f t="shared" si="317"/>
        <v>#VALUE!</v>
      </c>
      <c r="U1870">
        <v>17.579999999999998</v>
      </c>
      <c r="V1870" s="150" t="e">
        <f t="shared" si="318"/>
        <v>#VALUE!</v>
      </c>
      <c r="W1870">
        <v>17.579999999999998</v>
      </c>
      <c r="X1870" s="153" t="e">
        <f t="shared" si="319"/>
        <v>#VALUE!</v>
      </c>
      <c r="Y1870">
        <v>17.579999999999998</v>
      </c>
      <c r="Z1870" s="150" t="e">
        <f t="shared" si="320"/>
        <v>#VALUE!</v>
      </c>
      <c r="AA1870">
        <v>17.579999999999998</v>
      </c>
      <c r="AB1870" s="150" t="e">
        <f t="shared" si="321"/>
        <v>#VALUE!</v>
      </c>
      <c r="AC1870">
        <v>17.579999999999998</v>
      </c>
      <c r="AD1870" s="150" t="e">
        <f t="shared" si="322"/>
        <v>#VALUE!</v>
      </c>
      <c r="AE1870">
        <v>17.579999999999998</v>
      </c>
    </row>
    <row r="1871" spans="12:31" ht="15" x14ac:dyDescent="0.2">
      <c r="L1871" s="150" t="e">
        <f t="shared" si="313"/>
        <v>#VALUE!</v>
      </c>
      <c r="M1871">
        <v>17.59</v>
      </c>
      <c r="N1871" s="150" t="e">
        <f t="shared" si="314"/>
        <v>#VALUE!</v>
      </c>
      <c r="O1871">
        <v>17.59</v>
      </c>
      <c r="P1871" s="150" t="e">
        <f t="shared" si="315"/>
        <v>#VALUE!</v>
      </c>
      <c r="Q1871">
        <v>17.59</v>
      </c>
      <c r="R1871" s="150" t="e">
        <f t="shared" si="316"/>
        <v>#VALUE!</v>
      </c>
      <c r="S1871">
        <v>17.59</v>
      </c>
      <c r="T1871" s="150" t="e">
        <f t="shared" si="317"/>
        <v>#VALUE!</v>
      </c>
      <c r="U1871">
        <v>17.59</v>
      </c>
      <c r="V1871" s="150" t="e">
        <f t="shared" si="318"/>
        <v>#VALUE!</v>
      </c>
      <c r="W1871">
        <v>17.59</v>
      </c>
      <c r="X1871" s="153" t="e">
        <f t="shared" si="319"/>
        <v>#VALUE!</v>
      </c>
      <c r="Y1871">
        <v>17.59</v>
      </c>
      <c r="Z1871" s="150" t="e">
        <f t="shared" si="320"/>
        <v>#VALUE!</v>
      </c>
      <c r="AA1871">
        <v>17.59</v>
      </c>
      <c r="AB1871" s="150" t="e">
        <f t="shared" si="321"/>
        <v>#VALUE!</v>
      </c>
      <c r="AC1871">
        <v>17.59</v>
      </c>
      <c r="AD1871" s="150" t="e">
        <f t="shared" si="322"/>
        <v>#VALUE!</v>
      </c>
      <c r="AE1871">
        <v>17.59</v>
      </c>
    </row>
    <row r="1872" spans="12:31" ht="15" x14ac:dyDescent="0.2">
      <c r="L1872" s="150" t="e">
        <f t="shared" si="313"/>
        <v>#VALUE!</v>
      </c>
      <c r="M1872">
        <v>17.600000000000001</v>
      </c>
      <c r="N1872" s="150" t="e">
        <f t="shared" si="314"/>
        <v>#VALUE!</v>
      </c>
      <c r="O1872">
        <v>17.600000000000001</v>
      </c>
      <c r="P1872" s="150" t="e">
        <f t="shared" si="315"/>
        <v>#VALUE!</v>
      </c>
      <c r="Q1872">
        <v>17.600000000000001</v>
      </c>
      <c r="R1872" s="150" t="e">
        <f t="shared" si="316"/>
        <v>#VALUE!</v>
      </c>
      <c r="S1872">
        <v>17.600000000000001</v>
      </c>
      <c r="T1872" s="150" t="e">
        <f t="shared" si="317"/>
        <v>#VALUE!</v>
      </c>
      <c r="U1872">
        <v>17.600000000000001</v>
      </c>
      <c r="V1872" s="150" t="e">
        <f t="shared" si="318"/>
        <v>#VALUE!</v>
      </c>
      <c r="W1872">
        <v>17.600000000000001</v>
      </c>
      <c r="X1872" s="153" t="e">
        <f t="shared" si="319"/>
        <v>#VALUE!</v>
      </c>
      <c r="Y1872">
        <v>17.600000000000001</v>
      </c>
      <c r="Z1872" s="150" t="e">
        <f t="shared" si="320"/>
        <v>#VALUE!</v>
      </c>
      <c r="AA1872">
        <v>17.600000000000001</v>
      </c>
      <c r="AB1872" s="150" t="e">
        <f t="shared" si="321"/>
        <v>#VALUE!</v>
      </c>
      <c r="AC1872">
        <v>17.600000000000001</v>
      </c>
      <c r="AD1872" s="150" t="e">
        <f t="shared" si="322"/>
        <v>#VALUE!</v>
      </c>
      <c r="AE1872">
        <v>17.600000000000001</v>
      </c>
    </row>
    <row r="1873" spans="12:31" ht="15" x14ac:dyDescent="0.2">
      <c r="L1873" s="150" t="e">
        <f t="shared" si="313"/>
        <v>#VALUE!</v>
      </c>
      <c r="M1873">
        <v>17.61</v>
      </c>
      <c r="N1873" s="150" t="e">
        <f t="shared" si="314"/>
        <v>#VALUE!</v>
      </c>
      <c r="O1873">
        <v>17.61</v>
      </c>
      <c r="P1873" s="150" t="e">
        <f t="shared" si="315"/>
        <v>#VALUE!</v>
      </c>
      <c r="Q1873">
        <v>17.61</v>
      </c>
      <c r="R1873" s="150" t="e">
        <f t="shared" si="316"/>
        <v>#VALUE!</v>
      </c>
      <c r="S1873">
        <v>17.61</v>
      </c>
      <c r="T1873" s="150" t="e">
        <f t="shared" si="317"/>
        <v>#VALUE!</v>
      </c>
      <c r="U1873">
        <v>17.61</v>
      </c>
      <c r="V1873" s="150" t="e">
        <f t="shared" si="318"/>
        <v>#VALUE!</v>
      </c>
      <c r="W1873">
        <v>17.61</v>
      </c>
      <c r="X1873" s="153" t="e">
        <f t="shared" si="319"/>
        <v>#VALUE!</v>
      </c>
      <c r="Y1873">
        <v>17.61</v>
      </c>
      <c r="Z1873" s="150" t="e">
        <f t="shared" si="320"/>
        <v>#VALUE!</v>
      </c>
      <c r="AA1873">
        <v>17.61</v>
      </c>
      <c r="AB1873" s="150" t="e">
        <f t="shared" si="321"/>
        <v>#VALUE!</v>
      </c>
      <c r="AC1873">
        <v>17.61</v>
      </c>
      <c r="AD1873" s="150" t="e">
        <f t="shared" si="322"/>
        <v>#VALUE!</v>
      </c>
      <c r="AE1873">
        <v>17.61</v>
      </c>
    </row>
    <row r="1874" spans="12:31" ht="15" x14ac:dyDescent="0.2">
      <c r="L1874" s="150" t="e">
        <f t="shared" si="313"/>
        <v>#VALUE!</v>
      </c>
      <c r="M1874">
        <v>17.62</v>
      </c>
      <c r="N1874" s="150" t="e">
        <f t="shared" si="314"/>
        <v>#VALUE!</v>
      </c>
      <c r="O1874">
        <v>17.62</v>
      </c>
      <c r="P1874" s="150" t="e">
        <f t="shared" si="315"/>
        <v>#VALUE!</v>
      </c>
      <c r="Q1874">
        <v>17.62</v>
      </c>
      <c r="R1874" s="150" t="e">
        <f t="shared" si="316"/>
        <v>#VALUE!</v>
      </c>
      <c r="S1874">
        <v>17.62</v>
      </c>
      <c r="T1874" s="150" t="e">
        <f t="shared" si="317"/>
        <v>#VALUE!</v>
      </c>
      <c r="U1874">
        <v>17.62</v>
      </c>
      <c r="V1874" s="150" t="e">
        <f t="shared" si="318"/>
        <v>#VALUE!</v>
      </c>
      <c r="W1874">
        <v>17.62</v>
      </c>
      <c r="X1874" s="153" t="e">
        <f t="shared" si="319"/>
        <v>#VALUE!</v>
      </c>
      <c r="Y1874">
        <v>17.62</v>
      </c>
      <c r="Z1874" s="150" t="e">
        <f t="shared" si="320"/>
        <v>#VALUE!</v>
      </c>
      <c r="AA1874">
        <v>17.62</v>
      </c>
      <c r="AB1874" s="150" t="e">
        <f t="shared" si="321"/>
        <v>#VALUE!</v>
      </c>
      <c r="AC1874">
        <v>17.62</v>
      </c>
      <c r="AD1874" s="150" t="e">
        <f t="shared" si="322"/>
        <v>#VALUE!</v>
      </c>
      <c r="AE1874">
        <v>17.62</v>
      </c>
    </row>
    <row r="1875" spans="12:31" ht="15" x14ac:dyDescent="0.2">
      <c r="L1875" s="150" t="e">
        <f t="shared" si="313"/>
        <v>#VALUE!</v>
      </c>
      <c r="M1875">
        <v>17.63</v>
      </c>
      <c r="N1875" s="150" t="e">
        <f t="shared" si="314"/>
        <v>#VALUE!</v>
      </c>
      <c r="O1875">
        <v>17.63</v>
      </c>
      <c r="P1875" s="150" t="e">
        <f t="shared" si="315"/>
        <v>#VALUE!</v>
      </c>
      <c r="Q1875">
        <v>17.63</v>
      </c>
      <c r="R1875" s="150" t="e">
        <f t="shared" si="316"/>
        <v>#VALUE!</v>
      </c>
      <c r="S1875">
        <v>17.63</v>
      </c>
      <c r="T1875" s="150" t="e">
        <f t="shared" si="317"/>
        <v>#VALUE!</v>
      </c>
      <c r="U1875">
        <v>17.63</v>
      </c>
      <c r="V1875" s="150" t="e">
        <f t="shared" si="318"/>
        <v>#VALUE!</v>
      </c>
      <c r="W1875">
        <v>17.63</v>
      </c>
      <c r="X1875" s="153" t="e">
        <f t="shared" si="319"/>
        <v>#VALUE!</v>
      </c>
      <c r="Y1875">
        <v>17.63</v>
      </c>
      <c r="Z1875" s="150" t="e">
        <f t="shared" si="320"/>
        <v>#VALUE!</v>
      </c>
      <c r="AA1875">
        <v>17.63</v>
      </c>
      <c r="AB1875" s="150" t="e">
        <f t="shared" si="321"/>
        <v>#VALUE!</v>
      </c>
      <c r="AC1875">
        <v>17.63</v>
      </c>
      <c r="AD1875" s="150" t="e">
        <f t="shared" si="322"/>
        <v>#VALUE!</v>
      </c>
      <c r="AE1875">
        <v>17.63</v>
      </c>
    </row>
    <row r="1876" spans="12:31" ht="15" x14ac:dyDescent="0.2">
      <c r="L1876" s="150" t="e">
        <f t="shared" si="313"/>
        <v>#VALUE!</v>
      </c>
      <c r="M1876">
        <v>17.64</v>
      </c>
      <c r="N1876" s="150" t="e">
        <f t="shared" si="314"/>
        <v>#VALUE!</v>
      </c>
      <c r="O1876">
        <v>17.64</v>
      </c>
      <c r="P1876" s="150" t="e">
        <f t="shared" si="315"/>
        <v>#VALUE!</v>
      </c>
      <c r="Q1876">
        <v>17.64</v>
      </c>
      <c r="R1876" s="150" t="e">
        <f t="shared" si="316"/>
        <v>#VALUE!</v>
      </c>
      <c r="S1876">
        <v>17.64</v>
      </c>
      <c r="T1876" s="150" t="e">
        <f t="shared" si="317"/>
        <v>#VALUE!</v>
      </c>
      <c r="U1876">
        <v>17.64</v>
      </c>
      <c r="V1876" s="150" t="e">
        <f t="shared" si="318"/>
        <v>#VALUE!</v>
      </c>
      <c r="W1876">
        <v>17.64</v>
      </c>
      <c r="X1876" s="153" t="e">
        <f t="shared" si="319"/>
        <v>#VALUE!</v>
      </c>
      <c r="Y1876">
        <v>17.64</v>
      </c>
      <c r="Z1876" s="150" t="e">
        <f t="shared" si="320"/>
        <v>#VALUE!</v>
      </c>
      <c r="AA1876">
        <v>17.64</v>
      </c>
      <c r="AB1876" s="150" t="e">
        <f t="shared" si="321"/>
        <v>#VALUE!</v>
      </c>
      <c r="AC1876">
        <v>17.64</v>
      </c>
      <c r="AD1876" s="150" t="e">
        <f t="shared" si="322"/>
        <v>#VALUE!</v>
      </c>
      <c r="AE1876">
        <v>17.64</v>
      </c>
    </row>
    <row r="1877" spans="12:31" ht="15" x14ac:dyDescent="0.2">
      <c r="L1877" s="150" t="e">
        <f t="shared" si="313"/>
        <v>#VALUE!</v>
      </c>
      <c r="M1877">
        <v>17.649999999999999</v>
      </c>
      <c r="N1877" s="150" t="e">
        <f t="shared" si="314"/>
        <v>#VALUE!</v>
      </c>
      <c r="O1877">
        <v>17.649999999999999</v>
      </c>
      <c r="P1877" s="150" t="e">
        <f t="shared" si="315"/>
        <v>#VALUE!</v>
      </c>
      <c r="Q1877">
        <v>17.649999999999999</v>
      </c>
      <c r="R1877" s="150" t="e">
        <f t="shared" si="316"/>
        <v>#VALUE!</v>
      </c>
      <c r="S1877">
        <v>17.649999999999999</v>
      </c>
      <c r="T1877" s="150" t="e">
        <f t="shared" si="317"/>
        <v>#VALUE!</v>
      </c>
      <c r="U1877">
        <v>17.649999999999999</v>
      </c>
      <c r="V1877" s="150" t="e">
        <f t="shared" si="318"/>
        <v>#VALUE!</v>
      </c>
      <c r="W1877">
        <v>17.649999999999999</v>
      </c>
      <c r="X1877" s="153" t="e">
        <f t="shared" si="319"/>
        <v>#VALUE!</v>
      </c>
      <c r="Y1877">
        <v>17.649999999999999</v>
      </c>
      <c r="Z1877" s="150" t="e">
        <f t="shared" si="320"/>
        <v>#VALUE!</v>
      </c>
      <c r="AA1877">
        <v>17.649999999999999</v>
      </c>
      <c r="AB1877" s="150" t="e">
        <f t="shared" si="321"/>
        <v>#VALUE!</v>
      </c>
      <c r="AC1877">
        <v>17.649999999999999</v>
      </c>
      <c r="AD1877" s="150" t="e">
        <f t="shared" si="322"/>
        <v>#VALUE!</v>
      </c>
      <c r="AE1877">
        <v>17.649999999999999</v>
      </c>
    </row>
    <row r="1878" spans="12:31" ht="15" x14ac:dyDescent="0.2">
      <c r="L1878" s="150" t="e">
        <f t="shared" si="313"/>
        <v>#VALUE!</v>
      </c>
      <c r="M1878">
        <v>17.66</v>
      </c>
      <c r="N1878" s="150" t="e">
        <f t="shared" si="314"/>
        <v>#VALUE!</v>
      </c>
      <c r="O1878">
        <v>17.66</v>
      </c>
      <c r="P1878" s="150" t="e">
        <f t="shared" si="315"/>
        <v>#VALUE!</v>
      </c>
      <c r="Q1878">
        <v>17.66</v>
      </c>
      <c r="R1878" s="150" t="e">
        <f t="shared" si="316"/>
        <v>#VALUE!</v>
      </c>
      <c r="S1878">
        <v>17.66</v>
      </c>
      <c r="T1878" s="150" t="e">
        <f t="shared" si="317"/>
        <v>#VALUE!</v>
      </c>
      <c r="U1878">
        <v>17.66</v>
      </c>
      <c r="V1878" s="150" t="e">
        <f t="shared" si="318"/>
        <v>#VALUE!</v>
      </c>
      <c r="W1878">
        <v>17.66</v>
      </c>
      <c r="X1878" s="153" t="e">
        <f t="shared" si="319"/>
        <v>#VALUE!</v>
      </c>
      <c r="Y1878">
        <v>17.66</v>
      </c>
      <c r="Z1878" s="150" t="e">
        <f t="shared" si="320"/>
        <v>#VALUE!</v>
      </c>
      <c r="AA1878">
        <v>17.66</v>
      </c>
      <c r="AB1878" s="150" t="e">
        <f t="shared" si="321"/>
        <v>#VALUE!</v>
      </c>
      <c r="AC1878">
        <v>17.66</v>
      </c>
      <c r="AD1878" s="150" t="e">
        <f t="shared" si="322"/>
        <v>#VALUE!</v>
      </c>
      <c r="AE1878">
        <v>17.66</v>
      </c>
    </row>
    <row r="1879" spans="12:31" ht="15" x14ac:dyDescent="0.2">
      <c r="L1879" s="150" t="e">
        <f t="shared" si="313"/>
        <v>#VALUE!</v>
      </c>
      <c r="M1879">
        <v>17.670000000000002</v>
      </c>
      <c r="N1879" s="150" t="e">
        <f t="shared" si="314"/>
        <v>#VALUE!</v>
      </c>
      <c r="O1879">
        <v>17.670000000000002</v>
      </c>
      <c r="P1879" s="150" t="e">
        <f t="shared" si="315"/>
        <v>#VALUE!</v>
      </c>
      <c r="Q1879">
        <v>17.670000000000002</v>
      </c>
      <c r="R1879" s="150" t="e">
        <f t="shared" si="316"/>
        <v>#VALUE!</v>
      </c>
      <c r="S1879">
        <v>17.670000000000002</v>
      </c>
      <c r="T1879" s="150" t="e">
        <f t="shared" si="317"/>
        <v>#VALUE!</v>
      </c>
      <c r="U1879">
        <v>17.670000000000002</v>
      </c>
      <c r="V1879" s="150" t="e">
        <f t="shared" si="318"/>
        <v>#VALUE!</v>
      </c>
      <c r="W1879">
        <v>17.670000000000002</v>
      </c>
      <c r="X1879" s="153" t="e">
        <f t="shared" si="319"/>
        <v>#VALUE!</v>
      </c>
      <c r="Y1879">
        <v>17.670000000000002</v>
      </c>
      <c r="Z1879" s="150" t="e">
        <f t="shared" si="320"/>
        <v>#VALUE!</v>
      </c>
      <c r="AA1879">
        <v>17.670000000000002</v>
      </c>
      <c r="AB1879" s="150" t="e">
        <f t="shared" si="321"/>
        <v>#VALUE!</v>
      </c>
      <c r="AC1879">
        <v>17.670000000000002</v>
      </c>
      <c r="AD1879" s="150" t="e">
        <f t="shared" si="322"/>
        <v>#VALUE!</v>
      </c>
      <c r="AE1879">
        <v>17.670000000000002</v>
      </c>
    </row>
    <row r="1880" spans="12:31" ht="15" x14ac:dyDescent="0.2">
      <c r="L1880" s="150" t="e">
        <f t="shared" si="313"/>
        <v>#VALUE!</v>
      </c>
      <c r="M1880">
        <v>17.68</v>
      </c>
      <c r="N1880" s="150" t="e">
        <f t="shared" si="314"/>
        <v>#VALUE!</v>
      </c>
      <c r="O1880">
        <v>17.68</v>
      </c>
      <c r="P1880" s="150" t="e">
        <f t="shared" si="315"/>
        <v>#VALUE!</v>
      </c>
      <c r="Q1880">
        <v>17.68</v>
      </c>
      <c r="R1880" s="150" t="e">
        <f t="shared" si="316"/>
        <v>#VALUE!</v>
      </c>
      <c r="S1880">
        <v>17.68</v>
      </c>
      <c r="T1880" s="150" t="e">
        <f t="shared" si="317"/>
        <v>#VALUE!</v>
      </c>
      <c r="U1880">
        <v>17.68</v>
      </c>
      <c r="V1880" s="150" t="e">
        <f t="shared" si="318"/>
        <v>#VALUE!</v>
      </c>
      <c r="W1880">
        <v>17.68</v>
      </c>
      <c r="X1880" s="153" t="e">
        <f t="shared" si="319"/>
        <v>#VALUE!</v>
      </c>
      <c r="Y1880">
        <v>17.68</v>
      </c>
      <c r="Z1880" s="150" t="e">
        <f t="shared" si="320"/>
        <v>#VALUE!</v>
      </c>
      <c r="AA1880">
        <v>17.68</v>
      </c>
      <c r="AB1880" s="150" t="e">
        <f t="shared" si="321"/>
        <v>#VALUE!</v>
      </c>
      <c r="AC1880">
        <v>17.68</v>
      </c>
      <c r="AD1880" s="150" t="e">
        <f t="shared" si="322"/>
        <v>#VALUE!</v>
      </c>
      <c r="AE1880">
        <v>17.68</v>
      </c>
    </row>
    <row r="1881" spans="12:31" ht="15" x14ac:dyDescent="0.2">
      <c r="L1881" s="150" t="e">
        <f t="shared" si="313"/>
        <v>#VALUE!</v>
      </c>
      <c r="M1881">
        <v>17.690000000000001</v>
      </c>
      <c r="N1881" s="150" t="e">
        <f t="shared" si="314"/>
        <v>#VALUE!</v>
      </c>
      <c r="O1881">
        <v>17.690000000000001</v>
      </c>
      <c r="P1881" s="150" t="e">
        <f t="shared" si="315"/>
        <v>#VALUE!</v>
      </c>
      <c r="Q1881">
        <v>17.690000000000001</v>
      </c>
      <c r="R1881" s="150" t="e">
        <f t="shared" si="316"/>
        <v>#VALUE!</v>
      </c>
      <c r="S1881">
        <v>17.690000000000001</v>
      </c>
      <c r="T1881" s="150" t="e">
        <f t="shared" si="317"/>
        <v>#VALUE!</v>
      </c>
      <c r="U1881">
        <v>17.690000000000001</v>
      </c>
      <c r="V1881" s="150" t="e">
        <f t="shared" si="318"/>
        <v>#VALUE!</v>
      </c>
      <c r="W1881">
        <v>17.690000000000001</v>
      </c>
      <c r="X1881" s="153" t="e">
        <f t="shared" si="319"/>
        <v>#VALUE!</v>
      </c>
      <c r="Y1881">
        <v>17.690000000000001</v>
      </c>
      <c r="Z1881" s="150" t="e">
        <f t="shared" si="320"/>
        <v>#VALUE!</v>
      </c>
      <c r="AA1881">
        <v>17.690000000000001</v>
      </c>
      <c r="AB1881" s="150" t="e">
        <f t="shared" si="321"/>
        <v>#VALUE!</v>
      </c>
      <c r="AC1881">
        <v>17.690000000000001</v>
      </c>
      <c r="AD1881" s="150" t="e">
        <f t="shared" si="322"/>
        <v>#VALUE!</v>
      </c>
      <c r="AE1881">
        <v>17.690000000000001</v>
      </c>
    </row>
    <row r="1882" spans="12:31" ht="15" x14ac:dyDescent="0.2">
      <c r="L1882" s="150" t="e">
        <f t="shared" si="313"/>
        <v>#VALUE!</v>
      </c>
      <c r="M1882">
        <v>17.7</v>
      </c>
      <c r="N1882" s="150" t="e">
        <f t="shared" si="314"/>
        <v>#VALUE!</v>
      </c>
      <c r="O1882">
        <v>17.7</v>
      </c>
      <c r="P1882" s="150" t="e">
        <f t="shared" si="315"/>
        <v>#VALUE!</v>
      </c>
      <c r="Q1882">
        <v>17.7</v>
      </c>
      <c r="R1882" s="150" t="e">
        <f t="shared" si="316"/>
        <v>#VALUE!</v>
      </c>
      <c r="S1882">
        <v>17.7</v>
      </c>
      <c r="T1882" s="150" t="e">
        <f t="shared" si="317"/>
        <v>#VALUE!</v>
      </c>
      <c r="U1882">
        <v>17.7</v>
      </c>
      <c r="V1882" s="150" t="e">
        <f t="shared" si="318"/>
        <v>#VALUE!</v>
      </c>
      <c r="W1882">
        <v>17.7</v>
      </c>
      <c r="X1882" s="153" t="e">
        <f t="shared" si="319"/>
        <v>#VALUE!</v>
      </c>
      <c r="Y1882">
        <v>17.7</v>
      </c>
      <c r="Z1882" s="150" t="e">
        <f t="shared" si="320"/>
        <v>#VALUE!</v>
      </c>
      <c r="AA1882">
        <v>17.7</v>
      </c>
      <c r="AB1882" s="150" t="e">
        <f t="shared" si="321"/>
        <v>#VALUE!</v>
      </c>
      <c r="AC1882">
        <v>17.7</v>
      </c>
      <c r="AD1882" s="150" t="e">
        <f t="shared" si="322"/>
        <v>#VALUE!</v>
      </c>
      <c r="AE1882">
        <v>17.7</v>
      </c>
    </row>
    <row r="1883" spans="12:31" ht="15" x14ac:dyDescent="0.2">
      <c r="L1883" s="150" t="e">
        <f t="shared" si="313"/>
        <v>#VALUE!</v>
      </c>
      <c r="M1883">
        <v>17.71</v>
      </c>
      <c r="N1883" s="150" t="e">
        <f t="shared" si="314"/>
        <v>#VALUE!</v>
      </c>
      <c r="O1883">
        <v>17.71</v>
      </c>
      <c r="P1883" s="150" t="e">
        <f t="shared" si="315"/>
        <v>#VALUE!</v>
      </c>
      <c r="Q1883">
        <v>17.71</v>
      </c>
      <c r="R1883" s="150" t="e">
        <f t="shared" si="316"/>
        <v>#VALUE!</v>
      </c>
      <c r="S1883">
        <v>17.71</v>
      </c>
      <c r="T1883" s="150" t="e">
        <f t="shared" si="317"/>
        <v>#VALUE!</v>
      </c>
      <c r="U1883">
        <v>17.71</v>
      </c>
      <c r="V1883" s="150" t="e">
        <f t="shared" si="318"/>
        <v>#VALUE!</v>
      </c>
      <c r="W1883">
        <v>17.71</v>
      </c>
      <c r="X1883" s="153" t="e">
        <f t="shared" si="319"/>
        <v>#VALUE!</v>
      </c>
      <c r="Y1883">
        <v>17.71</v>
      </c>
      <c r="Z1883" s="150" t="e">
        <f t="shared" si="320"/>
        <v>#VALUE!</v>
      </c>
      <c r="AA1883">
        <v>17.71</v>
      </c>
      <c r="AB1883" s="150" t="e">
        <f t="shared" si="321"/>
        <v>#VALUE!</v>
      </c>
      <c r="AC1883">
        <v>17.71</v>
      </c>
      <c r="AD1883" s="150" t="e">
        <f t="shared" si="322"/>
        <v>#VALUE!</v>
      </c>
      <c r="AE1883">
        <v>17.71</v>
      </c>
    </row>
    <row r="1884" spans="12:31" ht="15" x14ac:dyDescent="0.2">
      <c r="L1884" s="150" t="e">
        <f t="shared" si="313"/>
        <v>#VALUE!</v>
      </c>
      <c r="M1884">
        <v>17.72</v>
      </c>
      <c r="N1884" s="150" t="e">
        <f t="shared" si="314"/>
        <v>#VALUE!</v>
      </c>
      <c r="O1884">
        <v>17.72</v>
      </c>
      <c r="P1884" s="150" t="e">
        <f t="shared" si="315"/>
        <v>#VALUE!</v>
      </c>
      <c r="Q1884">
        <v>17.72</v>
      </c>
      <c r="R1884" s="150" t="e">
        <f t="shared" si="316"/>
        <v>#VALUE!</v>
      </c>
      <c r="S1884">
        <v>17.72</v>
      </c>
      <c r="T1884" s="150" t="e">
        <f t="shared" si="317"/>
        <v>#VALUE!</v>
      </c>
      <c r="U1884">
        <v>17.72</v>
      </c>
      <c r="V1884" s="150" t="e">
        <f t="shared" si="318"/>
        <v>#VALUE!</v>
      </c>
      <c r="W1884">
        <v>17.72</v>
      </c>
      <c r="X1884" s="153" t="e">
        <f t="shared" si="319"/>
        <v>#VALUE!</v>
      </c>
      <c r="Y1884">
        <v>17.72</v>
      </c>
      <c r="Z1884" s="150" t="e">
        <f t="shared" si="320"/>
        <v>#VALUE!</v>
      </c>
      <c r="AA1884">
        <v>17.72</v>
      </c>
      <c r="AB1884" s="150" t="e">
        <f t="shared" si="321"/>
        <v>#VALUE!</v>
      </c>
      <c r="AC1884">
        <v>17.72</v>
      </c>
      <c r="AD1884" s="150" t="e">
        <f t="shared" si="322"/>
        <v>#VALUE!</v>
      </c>
      <c r="AE1884">
        <v>17.72</v>
      </c>
    </row>
    <row r="1885" spans="12:31" ht="15" x14ac:dyDescent="0.2">
      <c r="L1885" s="150" t="e">
        <f t="shared" si="313"/>
        <v>#VALUE!</v>
      </c>
      <c r="M1885">
        <v>17.73</v>
      </c>
      <c r="N1885" s="150" t="e">
        <f t="shared" si="314"/>
        <v>#VALUE!</v>
      </c>
      <c r="O1885">
        <v>17.73</v>
      </c>
      <c r="P1885" s="150" t="e">
        <f t="shared" si="315"/>
        <v>#VALUE!</v>
      </c>
      <c r="Q1885">
        <v>17.73</v>
      </c>
      <c r="R1885" s="150" t="e">
        <f t="shared" si="316"/>
        <v>#VALUE!</v>
      </c>
      <c r="S1885">
        <v>17.73</v>
      </c>
      <c r="T1885" s="150" t="e">
        <f t="shared" si="317"/>
        <v>#VALUE!</v>
      </c>
      <c r="U1885">
        <v>17.73</v>
      </c>
      <c r="V1885" s="150" t="e">
        <f t="shared" si="318"/>
        <v>#VALUE!</v>
      </c>
      <c r="W1885">
        <v>17.73</v>
      </c>
      <c r="X1885" s="153" t="e">
        <f t="shared" si="319"/>
        <v>#VALUE!</v>
      </c>
      <c r="Y1885">
        <v>17.73</v>
      </c>
      <c r="Z1885" s="150" t="e">
        <f t="shared" si="320"/>
        <v>#VALUE!</v>
      </c>
      <c r="AA1885">
        <v>17.73</v>
      </c>
      <c r="AB1885" s="150" t="e">
        <f t="shared" si="321"/>
        <v>#VALUE!</v>
      </c>
      <c r="AC1885">
        <v>17.73</v>
      </c>
      <c r="AD1885" s="150" t="e">
        <f t="shared" si="322"/>
        <v>#VALUE!</v>
      </c>
      <c r="AE1885">
        <v>17.73</v>
      </c>
    </row>
    <row r="1886" spans="12:31" ht="15" x14ac:dyDescent="0.2">
      <c r="L1886" s="150" t="e">
        <f t="shared" si="313"/>
        <v>#VALUE!</v>
      </c>
      <c r="M1886">
        <v>17.739999999999998</v>
      </c>
      <c r="N1886" s="150" t="e">
        <f t="shared" si="314"/>
        <v>#VALUE!</v>
      </c>
      <c r="O1886">
        <v>17.739999999999998</v>
      </c>
      <c r="P1886" s="150" t="e">
        <f t="shared" si="315"/>
        <v>#VALUE!</v>
      </c>
      <c r="Q1886">
        <v>17.739999999999998</v>
      </c>
      <c r="R1886" s="150" t="e">
        <f t="shared" si="316"/>
        <v>#VALUE!</v>
      </c>
      <c r="S1886">
        <v>17.739999999999998</v>
      </c>
      <c r="T1886" s="150" t="e">
        <f t="shared" si="317"/>
        <v>#VALUE!</v>
      </c>
      <c r="U1886">
        <v>17.739999999999998</v>
      </c>
      <c r="V1886" s="150" t="e">
        <f t="shared" si="318"/>
        <v>#VALUE!</v>
      </c>
      <c r="W1886">
        <v>17.739999999999998</v>
      </c>
      <c r="X1886" s="153" t="e">
        <f t="shared" si="319"/>
        <v>#VALUE!</v>
      </c>
      <c r="Y1886">
        <v>17.739999999999998</v>
      </c>
      <c r="Z1886" s="150" t="e">
        <f t="shared" si="320"/>
        <v>#VALUE!</v>
      </c>
      <c r="AA1886">
        <v>17.739999999999998</v>
      </c>
      <c r="AB1886" s="150" t="e">
        <f t="shared" si="321"/>
        <v>#VALUE!</v>
      </c>
      <c r="AC1886">
        <v>17.739999999999998</v>
      </c>
      <c r="AD1886" s="150" t="e">
        <f t="shared" si="322"/>
        <v>#VALUE!</v>
      </c>
      <c r="AE1886">
        <v>17.739999999999998</v>
      </c>
    </row>
    <row r="1887" spans="12:31" ht="15" x14ac:dyDescent="0.2">
      <c r="L1887" s="150" t="e">
        <f t="shared" si="313"/>
        <v>#VALUE!</v>
      </c>
      <c r="M1887">
        <v>17.75</v>
      </c>
      <c r="N1887" s="150" t="e">
        <f t="shared" si="314"/>
        <v>#VALUE!</v>
      </c>
      <c r="O1887">
        <v>17.75</v>
      </c>
      <c r="P1887" s="150" t="e">
        <f t="shared" si="315"/>
        <v>#VALUE!</v>
      </c>
      <c r="Q1887">
        <v>17.75</v>
      </c>
      <c r="R1887" s="150" t="e">
        <f t="shared" si="316"/>
        <v>#VALUE!</v>
      </c>
      <c r="S1887">
        <v>17.75</v>
      </c>
      <c r="T1887" s="150" t="e">
        <f t="shared" si="317"/>
        <v>#VALUE!</v>
      </c>
      <c r="U1887">
        <v>17.75</v>
      </c>
      <c r="V1887" s="150" t="e">
        <f t="shared" si="318"/>
        <v>#VALUE!</v>
      </c>
      <c r="W1887">
        <v>17.75</v>
      </c>
      <c r="X1887" s="153" t="e">
        <f t="shared" si="319"/>
        <v>#VALUE!</v>
      </c>
      <c r="Y1887">
        <v>17.75</v>
      </c>
      <c r="Z1887" s="150" t="e">
        <f t="shared" si="320"/>
        <v>#VALUE!</v>
      </c>
      <c r="AA1887">
        <v>17.75</v>
      </c>
      <c r="AB1887" s="150" t="e">
        <f t="shared" si="321"/>
        <v>#VALUE!</v>
      </c>
      <c r="AC1887">
        <v>17.75</v>
      </c>
      <c r="AD1887" s="150" t="e">
        <f t="shared" si="322"/>
        <v>#VALUE!</v>
      </c>
      <c r="AE1887">
        <v>17.75</v>
      </c>
    </row>
    <row r="1888" spans="12:31" ht="15" x14ac:dyDescent="0.2">
      <c r="L1888" s="150" t="e">
        <f t="shared" si="313"/>
        <v>#VALUE!</v>
      </c>
      <c r="M1888">
        <v>17.760000000000002</v>
      </c>
      <c r="N1888" s="150" t="e">
        <f t="shared" si="314"/>
        <v>#VALUE!</v>
      </c>
      <c r="O1888">
        <v>17.760000000000002</v>
      </c>
      <c r="P1888" s="150" t="e">
        <f t="shared" si="315"/>
        <v>#VALUE!</v>
      </c>
      <c r="Q1888">
        <v>17.760000000000002</v>
      </c>
      <c r="R1888" s="150" t="e">
        <f t="shared" si="316"/>
        <v>#VALUE!</v>
      </c>
      <c r="S1888">
        <v>17.760000000000002</v>
      </c>
      <c r="T1888" s="150" t="e">
        <f t="shared" si="317"/>
        <v>#VALUE!</v>
      </c>
      <c r="U1888">
        <v>17.760000000000002</v>
      </c>
      <c r="V1888" s="150" t="e">
        <f t="shared" si="318"/>
        <v>#VALUE!</v>
      </c>
      <c r="W1888">
        <v>17.760000000000002</v>
      </c>
      <c r="X1888" s="153" t="e">
        <f t="shared" si="319"/>
        <v>#VALUE!</v>
      </c>
      <c r="Y1888">
        <v>17.760000000000002</v>
      </c>
      <c r="Z1888" s="150" t="e">
        <f t="shared" si="320"/>
        <v>#VALUE!</v>
      </c>
      <c r="AA1888">
        <v>17.760000000000002</v>
      </c>
      <c r="AB1888" s="150" t="e">
        <f t="shared" si="321"/>
        <v>#VALUE!</v>
      </c>
      <c r="AC1888">
        <v>17.760000000000002</v>
      </c>
      <c r="AD1888" s="150" t="e">
        <f t="shared" si="322"/>
        <v>#VALUE!</v>
      </c>
      <c r="AE1888">
        <v>17.760000000000002</v>
      </c>
    </row>
    <row r="1889" spans="12:31" ht="15" x14ac:dyDescent="0.2">
      <c r="L1889" s="150" t="e">
        <f t="shared" si="313"/>
        <v>#VALUE!</v>
      </c>
      <c r="M1889">
        <v>17.77</v>
      </c>
      <c r="N1889" s="150" t="e">
        <f t="shared" si="314"/>
        <v>#VALUE!</v>
      </c>
      <c r="O1889">
        <v>17.77</v>
      </c>
      <c r="P1889" s="150" t="e">
        <f t="shared" si="315"/>
        <v>#VALUE!</v>
      </c>
      <c r="Q1889">
        <v>17.77</v>
      </c>
      <c r="R1889" s="150" t="e">
        <f t="shared" si="316"/>
        <v>#VALUE!</v>
      </c>
      <c r="S1889">
        <v>17.77</v>
      </c>
      <c r="T1889" s="150" t="e">
        <f t="shared" si="317"/>
        <v>#VALUE!</v>
      </c>
      <c r="U1889">
        <v>17.77</v>
      </c>
      <c r="V1889" s="150" t="e">
        <f t="shared" si="318"/>
        <v>#VALUE!</v>
      </c>
      <c r="W1889">
        <v>17.77</v>
      </c>
      <c r="X1889" s="153" t="e">
        <f t="shared" si="319"/>
        <v>#VALUE!</v>
      </c>
      <c r="Y1889">
        <v>17.77</v>
      </c>
      <c r="Z1889" s="150" t="e">
        <f t="shared" si="320"/>
        <v>#VALUE!</v>
      </c>
      <c r="AA1889">
        <v>17.77</v>
      </c>
      <c r="AB1889" s="150" t="e">
        <f t="shared" si="321"/>
        <v>#VALUE!</v>
      </c>
      <c r="AC1889">
        <v>17.77</v>
      </c>
      <c r="AD1889" s="150" t="e">
        <f t="shared" si="322"/>
        <v>#VALUE!</v>
      </c>
      <c r="AE1889">
        <v>17.77</v>
      </c>
    </row>
    <row r="1890" spans="12:31" ht="15" x14ac:dyDescent="0.2">
      <c r="L1890" s="150" t="e">
        <f t="shared" si="313"/>
        <v>#VALUE!</v>
      </c>
      <c r="M1890">
        <v>17.78</v>
      </c>
      <c r="N1890" s="150" t="e">
        <f t="shared" si="314"/>
        <v>#VALUE!</v>
      </c>
      <c r="O1890">
        <v>17.78</v>
      </c>
      <c r="P1890" s="150" t="e">
        <f t="shared" si="315"/>
        <v>#VALUE!</v>
      </c>
      <c r="Q1890">
        <v>17.78</v>
      </c>
      <c r="R1890" s="150" t="e">
        <f t="shared" si="316"/>
        <v>#VALUE!</v>
      </c>
      <c r="S1890">
        <v>17.78</v>
      </c>
      <c r="T1890" s="150" t="e">
        <f t="shared" si="317"/>
        <v>#VALUE!</v>
      </c>
      <c r="U1890">
        <v>17.78</v>
      </c>
      <c r="V1890" s="150" t="e">
        <f t="shared" si="318"/>
        <v>#VALUE!</v>
      </c>
      <c r="W1890">
        <v>17.78</v>
      </c>
      <c r="X1890" s="153" t="e">
        <f t="shared" si="319"/>
        <v>#VALUE!</v>
      </c>
      <c r="Y1890">
        <v>17.78</v>
      </c>
      <c r="Z1890" s="150" t="e">
        <f t="shared" si="320"/>
        <v>#VALUE!</v>
      </c>
      <c r="AA1890">
        <v>17.78</v>
      </c>
      <c r="AB1890" s="150" t="e">
        <f t="shared" si="321"/>
        <v>#VALUE!</v>
      </c>
      <c r="AC1890">
        <v>17.78</v>
      </c>
      <c r="AD1890" s="150" t="e">
        <f t="shared" si="322"/>
        <v>#VALUE!</v>
      </c>
      <c r="AE1890">
        <v>17.78</v>
      </c>
    </row>
    <row r="1891" spans="12:31" ht="15" x14ac:dyDescent="0.2">
      <c r="L1891" s="150" t="e">
        <f t="shared" si="313"/>
        <v>#VALUE!</v>
      </c>
      <c r="M1891">
        <v>17.79</v>
      </c>
      <c r="N1891" s="150" t="e">
        <f t="shared" si="314"/>
        <v>#VALUE!</v>
      </c>
      <c r="O1891">
        <v>17.79</v>
      </c>
      <c r="P1891" s="150" t="e">
        <f t="shared" si="315"/>
        <v>#VALUE!</v>
      </c>
      <c r="Q1891">
        <v>17.79</v>
      </c>
      <c r="R1891" s="150" t="e">
        <f t="shared" si="316"/>
        <v>#VALUE!</v>
      </c>
      <c r="S1891">
        <v>17.79</v>
      </c>
      <c r="T1891" s="150" t="e">
        <f t="shared" si="317"/>
        <v>#VALUE!</v>
      </c>
      <c r="U1891">
        <v>17.79</v>
      </c>
      <c r="V1891" s="150" t="e">
        <f t="shared" si="318"/>
        <v>#VALUE!</v>
      </c>
      <c r="W1891">
        <v>17.79</v>
      </c>
      <c r="X1891" s="153" t="e">
        <f t="shared" si="319"/>
        <v>#VALUE!</v>
      </c>
      <c r="Y1891">
        <v>17.79</v>
      </c>
      <c r="Z1891" s="150" t="e">
        <f t="shared" si="320"/>
        <v>#VALUE!</v>
      </c>
      <c r="AA1891">
        <v>17.79</v>
      </c>
      <c r="AB1891" s="150" t="e">
        <f t="shared" si="321"/>
        <v>#VALUE!</v>
      </c>
      <c r="AC1891">
        <v>17.79</v>
      </c>
      <c r="AD1891" s="150" t="e">
        <f t="shared" si="322"/>
        <v>#VALUE!</v>
      </c>
      <c r="AE1891">
        <v>17.79</v>
      </c>
    </row>
    <row r="1892" spans="12:31" ht="15" x14ac:dyDescent="0.2">
      <c r="L1892" s="150" t="e">
        <f t="shared" si="313"/>
        <v>#VALUE!</v>
      </c>
      <c r="M1892">
        <v>17.8</v>
      </c>
      <c r="N1892" s="150" t="e">
        <f t="shared" si="314"/>
        <v>#VALUE!</v>
      </c>
      <c r="O1892">
        <v>17.8</v>
      </c>
      <c r="P1892" s="150" t="e">
        <f t="shared" si="315"/>
        <v>#VALUE!</v>
      </c>
      <c r="Q1892">
        <v>17.8</v>
      </c>
      <c r="R1892" s="150" t="e">
        <f t="shared" si="316"/>
        <v>#VALUE!</v>
      </c>
      <c r="S1892">
        <v>17.8</v>
      </c>
      <c r="T1892" s="150" t="e">
        <f t="shared" si="317"/>
        <v>#VALUE!</v>
      </c>
      <c r="U1892">
        <v>17.8</v>
      </c>
      <c r="V1892" s="150" t="e">
        <f t="shared" si="318"/>
        <v>#VALUE!</v>
      </c>
      <c r="W1892">
        <v>17.8</v>
      </c>
      <c r="X1892" s="153" t="e">
        <f t="shared" si="319"/>
        <v>#VALUE!</v>
      </c>
      <c r="Y1892">
        <v>17.8</v>
      </c>
      <c r="Z1892" s="150" t="e">
        <f t="shared" si="320"/>
        <v>#VALUE!</v>
      </c>
      <c r="AA1892">
        <v>17.8</v>
      </c>
      <c r="AB1892" s="150" t="e">
        <f t="shared" si="321"/>
        <v>#VALUE!</v>
      </c>
      <c r="AC1892">
        <v>17.8</v>
      </c>
      <c r="AD1892" s="150" t="e">
        <f t="shared" si="322"/>
        <v>#VALUE!</v>
      </c>
      <c r="AE1892">
        <v>17.8</v>
      </c>
    </row>
    <row r="1893" spans="12:31" ht="15" x14ac:dyDescent="0.2">
      <c r="L1893" s="150" t="e">
        <f t="shared" si="313"/>
        <v>#VALUE!</v>
      </c>
      <c r="M1893">
        <v>17.809999999999999</v>
      </c>
      <c r="N1893" s="150" t="e">
        <f t="shared" si="314"/>
        <v>#VALUE!</v>
      </c>
      <c r="O1893">
        <v>17.809999999999999</v>
      </c>
      <c r="P1893" s="150" t="e">
        <f t="shared" si="315"/>
        <v>#VALUE!</v>
      </c>
      <c r="Q1893">
        <v>17.809999999999999</v>
      </c>
      <c r="R1893" s="150" t="e">
        <f t="shared" si="316"/>
        <v>#VALUE!</v>
      </c>
      <c r="S1893">
        <v>17.809999999999999</v>
      </c>
      <c r="T1893" s="150" t="e">
        <f t="shared" si="317"/>
        <v>#VALUE!</v>
      </c>
      <c r="U1893">
        <v>17.809999999999999</v>
      </c>
      <c r="V1893" s="150" t="e">
        <f t="shared" si="318"/>
        <v>#VALUE!</v>
      </c>
      <c r="W1893">
        <v>17.809999999999999</v>
      </c>
      <c r="X1893" s="153" t="e">
        <f t="shared" si="319"/>
        <v>#VALUE!</v>
      </c>
      <c r="Y1893">
        <v>17.809999999999999</v>
      </c>
      <c r="Z1893" s="150" t="e">
        <f t="shared" si="320"/>
        <v>#VALUE!</v>
      </c>
      <c r="AA1893">
        <v>17.809999999999999</v>
      </c>
      <c r="AB1893" s="150" t="e">
        <f t="shared" si="321"/>
        <v>#VALUE!</v>
      </c>
      <c r="AC1893">
        <v>17.809999999999999</v>
      </c>
      <c r="AD1893" s="150" t="e">
        <f t="shared" si="322"/>
        <v>#VALUE!</v>
      </c>
      <c r="AE1893">
        <v>17.809999999999999</v>
      </c>
    </row>
    <row r="1894" spans="12:31" ht="15" x14ac:dyDescent="0.2">
      <c r="L1894" s="150" t="e">
        <f t="shared" si="313"/>
        <v>#VALUE!</v>
      </c>
      <c r="M1894">
        <v>17.82</v>
      </c>
      <c r="N1894" s="150" t="e">
        <f t="shared" si="314"/>
        <v>#VALUE!</v>
      </c>
      <c r="O1894">
        <v>17.82</v>
      </c>
      <c r="P1894" s="150" t="e">
        <f t="shared" si="315"/>
        <v>#VALUE!</v>
      </c>
      <c r="Q1894">
        <v>17.82</v>
      </c>
      <c r="R1894" s="150" t="e">
        <f t="shared" si="316"/>
        <v>#VALUE!</v>
      </c>
      <c r="S1894">
        <v>17.82</v>
      </c>
      <c r="T1894" s="150" t="e">
        <f t="shared" si="317"/>
        <v>#VALUE!</v>
      </c>
      <c r="U1894">
        <v>17.82</v>
      </c>
      <c r="V1894" s="150" t="e">
        <f t="shared" si="318"/>
        <v>#VALUE!</v>
      </c>
      <c r="W1894">
        <v>17.82</v>
      </c>
      <c r="X1894" s="153" t="e">
        <f t="shared" si="319"/>
        <v>#VALUE!</v>
      </c>
      <c r="Y1894">
        <v>17.82</v>
      </c>
      <c r="Z1894" s="150" t="e">
        <f t="shared" si="320"/>
        <v>#VALUE!</v>
      </c>
      <c r="AA1894">
        <v>17.82</v>
      </c>
      <c r="AB1894" s="150" t="e">
        <f t="shared" si="321"/>
        <v>#VALUE!</v>
      </c>
      <c r="AC1894">
        <v>17.82</v>
      </c>
      <c r="AD1894" s="150" t="e">
        <f t="shared" si="322"/>
        <v>#VALUE!</v>
      </c>
      <c r="AE1894">
        <v>17.82</v>
      </c>
    </row>
    <row r="1895" spans="12:31" ht="15" x14ac:dyDescent="0.2">
      <c r="L1895" s="150" t="e">
        <f t="shared" si="313"/>
        <v>#VALUE!</v>
      </c>
      <c r="M1895">
        <v>17.829999999999998</v>
      </c>
      <c r="N1895" s="150" t="e">
        <f t="shared" si="314"/>
        <v>#VALUE!</v>
      </c>
      <c r="O1895">
        <v>17.829999999999998</v>
      </c>
      <c r="P1895" s="150" t="e">
        <f t="shared" si="315"/>
        <v>#VALUE!</v>
      </c>
      <c r="Q1895">
        <v>17.829999999999998</v>
      </c>
      <c r="R1895" s="150" t="e">
        <f t="shared" si="316"/>
        <v>#VALUE!</v>
      </c>
      <c r="S1895">
        <v>17.829999999999998</v>
      </c>
      <c r="T1895" s="150" t="e">
        <f t="shared" si="317"/>
        <v>#VALUE!</v>
      </c>
      <c r="U1895">
        <v>17.829999999999998</v>
      </c>
      <c r="V1895" s="150" t="e">
        <f t="shared" si="318"/>
        <v>#VALUE!</v>
      </c>
      <c r="W1895">
        <v>17.829999999999998</v>
      </c>
      <c r="X1895" s="153" t="e">
        <f t="shared" si="319"/>
        <v>#VALUE!</v>
      </c>
      <c r="Y1895">
        <v>17.829999999999998</v>
      </c>
      <c r="Z1895" s="150" t="e">
        <f t="shared" si="320"/>
        <v>#VALUE!</v>
      </c>
      <c r="AA1895">
        <v>17.829999999999998</v>
      </c>
      <c r="AB1895" s="150" t="e">
        <f t="shared" si="321"/>
        <v>#VALUE!</v>
      </c>
      <c r="AC1895">
        <v>17.829999999999998</v>
      </c>
      <c r="AD1895" s="150" t="e">
        <f t="shared" si="322"/>
        <v>#VALUE!</v>
      </c>
      <c r="AE1895">
        <v>17.829999999999998</v>
      </c>
    </row>
    <row r="1896" spans="12:31" ht="15" x14ac:dyDescent="0.2">
      <c r="L1896" s="150" t="e">
        <f t="shared" si="313"/>
        <v>#VALUE!</v>
      </c>
      <c r="M1896">
        <v>17.84</v>
      </c>
      <c r="N1896" s="150" t="e">
        <f t="shared" si="314"/>
        <v>#VALUE!</v>
      </c>
      <c r="O1896">
        <v>17.84</v>
      </c>
      <c r="P1896" s="150" t="e">
        <f t="shared" si="315"/>
        <v>#VALUE!</v>
      </c>
      <c r="Q1896">
        <v>17.84</v>
      </c>
      <c r="R1896" s="150" t="e">
        <f t="shared" si="316"/>
        <v>#VALUE!</v>
      </c>
      <c r="S1896">
        <v>17.84</v>
      </c>
      <c r="T1896" s="150" t="e">
        <f t="shared" si="317"/>
        <v>#VALUE!</v>
      </c>
      <c r="U1896">
        <v>17.84</v>
      </c>
      <c r="V1896" s="150" t="e">
        <f t="shared" si="318"/>
        <v>#VALUE!</v>
      </c>
      <c r="W1896">
        <v>17.84</v>
      </c>
      <c r="X1896" s="153" t="e">
        <f t="shared" si="319"/>
        <v>#VALUE!</v>
      </c>
      <c r="Y1896">
        <v>17.84</v>
      </c>
      <c r="Z1896" s="150" t="e">
        <f t="shared" si="320"/>
        <v>#VALUE!</v>
      </c>
      <c r="AA1896">
        <v>17.84</v>
      </c>
      <c r="AB1896" s="150" t="e">
        <f t="shared" si="321"/>
        <v>#VALUE!</v>
      </c>
      <c r="AC1896">
        <v>17.84</v>
      </c>
      <c r="AD1896" s="150" t="e">
        <f t="shared" si="322"/>
        <v>#VALUE!</v>
      </c>
      <c r="AE1896">
        <v>17.84</v>
      </c>
    </row>
    <row r="1897" spans="12:31" ht="15" x14ac:dyDescent="0.2">
      <c r="L1897" s="150" t="e">
        <f t="shared" si="313"/>
        <v>#VALUE!</v>
      </c>
      <c r="M1897">
        <v>17.850000000000001</v>
      </c>
      <c r="N1897" s="150" t="e">
        <f t="shared" si="314"/>
        <v>#VALUE!</v>
      </c>
      <c r="O1897">
        <v>17.850000000000001</v>
      </c>
      <c r="P1897" s="150" t="e">
        <f t="shared" si="315"/>
        <v>#VALUE!</v>
      </c>
      <c r="Q1897">
        <v>17.850000000000001</v>
      </c>
      <c r="R1897" s="150" t="e">
        <f t="shared" si="316"/>
        <v>#VALUE!</v>
      </c>
      <c r="S1897">
        <v>17.850000000000001</v>
      </c>
      <c r="T1897" s="150" t="e">
        <f t="shared" si="317"/>
        <v>#VALUE!</v>
      </c>
      <c r="U1897">
        <v>17.850000000000001</v>
      </c>
      <c r="V1897" s="150" t="e">
        <f t="shared" si="318"/>
        <v>#VALUE!</v>
      </c>
      <c r="W1897">
        <v>17.850000000000001</v>
      </c>
      <c r="X1897" s="153" t="e">
        <f t="shared" si="319"/>
        <v>#VALUE!</v>
      </c>
      <c r="Y1897">
        <v>17.850000000000001</v>
      </c>
      <c r="Z1897" s="150" t="e">
        <f t="shared" si="320"/>
        <v>#VALUE!</v>
      </c>
      <c r="AA1897">
        <v>17.850000000000001</v>
      </c>
      <c r="AB1897" s="150" t="e">
        <f t="shared" si="321"/>
        <v>#VALUE!</v>
      </c>
      <c r="AC1897">
        <v>17.850000000000001</v>
      </c>
      <c r="AD1897" s="150" t="e">
        <f t="shared" si="322"/>
        <v>#VALUE!</v>
      </c>
      <c r="AE1897">
        <v>17.850000000000001</v>
      </c>
    </row>
    <row r="1898" spans="12:31" ht="15" x14ac:dyDescent="0.2">
      <c r="L1898" s="150" t="e">
        <f t="shared" si="313"/>
        <v>#VALUE!</v>
      </c>
      <c r="M1898">
        <v>17.86</v>
      </c>
      <c r="N1898" s="150" t="e">
        <f t="shared" si="314"/>
        <v>#VALUE!</v>
      </c>
      <c r="O1898">
        <v>17.86</v>
      </c>
      <c r="P1898" s="150" t="e">
        <f t="shared" si="315"/>
        <v>#VALUE!</v>
      </c>
      <c r="Q1898">
        <v>17.86</v>
      </c>
      <c r="R1898" s="150" t="e">
        <f t="shared" si="316"/>
        <v>#VALUE!</v>
      </c>
      <c r="S1898">
        <v>17.86</v>
      </c>
      <c r="T1898" s="150" t="e">
        <f t="shared" si="317"/>
        <v>#VALUE!</v>
      </c>
      <c r="U1898">
        <v>17.86</v>
      </c>
      <c r="V1898" s="150" t="e">
        <f t="shared" si="318"/>
        <v>#VALUE!</v>
      </c>
      <c r="W1898">
        <v>17.86</v>
      </c>
      <c r="X1898" s="153" t="e">
        <f t="shared" si="319"/>
        <v>#VALUE!</v>
      </c>
      <c r="Y1898">
        <v>17.86</v>
      </c>
      <c r="Z1898" s="150" t="e">
        <f t="shared" si="320"/>
        <v>#VALUE!</v>
      </c>
      <c r="AA1898">
        <v>17.86</v>
      </c>
      <c r="AB1898" s="150" t="e">
        <f t="shared" si="321"/>
        <v>#VALUE!</v>
      </c>
      <c r="AC1898">
        <v>17.86</v>
      </c>
      <c r="AD1898" s="150" t="e">
        <f t="shared" si="322"/>
        <v>#VALUE!</v>
      </c>
      <c r="AE1898">
        <v>17.86</v>
      </c>
    </row>
    <row r="1899" spans="12:31" ht="15" x14ac:dyDescent="0.2">
      <c r="L1899" s="150" t="e">
        <f t="shared" si="313"/>
        <v>#VALUE!</v>
      </c>
      <c r="M1899">
        <v>17.87</v>
      </c>
      <c r="N1899" s="150" t="e">
        <f t="shared" si="314"/>
        <v>#VALUE!</v>
      </c>
      <c r="O1899">
        <v>17.87</v>
      </c>
      <c r="P1899" s="150" t="e">
        <f t="shared" si="315"/>
        <v>#VALUE!</v>
      </c>
      <c r="Q1899">
        <v>17.87</v>
      </c>
      <c r="R1899" s="150" t="e">
        <f t="shared" si="316"/>
        <v>#VALUE!</v>
      </c>
      <c r="S1899">
        <v>17.87</v>
      </c>
      <c r="T1899" s="150" t="e">
        <f t="shared" si="317"/>
        <v>#VALUE!</v>
      </c>
      <c r="U1899">
        <v>17.87</v>
      </c>
      <c r="V1899" s="150" t="e">
        <f t="shared" si="318"/>
        <v>#VALUE!</v>
      </c>
      <c r="W1899">
        <v>17.87</v>
      </c>
      <c r="X1899" s="153" t="e">
        <f t="shared" si="319"/>
        <v>#VALUE!</v>
      </c>
      <c r="Y1899">
        <v>17.87</v>
      </c>
      <c r="Z1899" s="150" t="e">
        <f t="shared" si="320"/>
        <v>#VALUE!</v>
      </c>
      <c r="AA1899">
        <v>17.87</v>
      </c>
      <c r="AB1899" s="150" t="e">
        <f t="shared" si="321"/>
        <v>#VALUE!</v>
      </c>
      <c r="AC1899">
        <v>17.87</v>
      </c>
      <c r="AD1899" s="150" t="e">
        <f t="shared" si="322"/>
        <v>#VALUE!</v>
      </c>
      <c r="AE1899">
        <v>17.87</v>
      </c>
    </row>
    <row r="1900" spans="12:31" ht="15" x14ac:dyDescent="0.2">
      <c r="L1900" s="150" t="e">
        <f t="shared" si="313"/>
        <v>#VALUE!</v>
      </c>
      <c r="M1900">
        <v>17.88</v>
      </c>
      <c r="N1900" s="150" t="e">
        <f t="shared" si="314"/>
        <v>#VALUE!</v>
      </c>
      <c r="O1900">
        <v>17.88</v>
      </c>
      <c r="P1900" s="150" t="e">
        <f t="shared" si="315"/>
        <v>#VALUE!</v>
      </c>
      <c r="Q1900">
        <v>17.88</v>
      </c>
      <c r="R1900" s="150" t="e">
        <f t="shared" si="316"/>
        <v>#VALUE!</v>
      </c>
      <c r="S1900">
        <v>17.88</v>
      </c>
      <c r="T1900" s="150" t="e">
        <f t="shared" si="317"/>
        <v>#VALUE!</v>
      </c>
      <c r="U1900">
        <v>17.88</v>
      </c>
      <c r="V1900" s="150" t="e">
        <f t="shared" si="318"/>
        <v>#VALUE!</v>
      </c>
      <c r="W1900">
        <v>17.88</v>
      </c>
      <c r="X1900" s="153" t="e">
        <f t="shared" si="319"/>
        <v>#VALUE!</v>
      </c>
      <c r="Y1900">
        <v>17.88</v>
      </c>
      <c r="Z1900" s="150" t="e">
        <f t="shared" si="320"/>
        <v>#VALUE!</v>
      </c>
      <c r="AA1900">
        <v>17.88</v>
      </c>
      <c r="AB1900" s="150" t="e">
        <f t="shared" si="321"/>
        <v>#VALUE!</v>
      </c>
      <c r="AC1900">
        <v>17.88</v>
      </c>
      <c r="AD1900" s="150" t="e">
        <f t="shared" si="322"/>
        <v>#VALUE!</v>
      </c>
      <c r="AE1900">
        <v>17.88</v>
      </c>
    </row>
    <row r="1901" spans="12:31" ht="15" x14ac:dyDescent="0.2">
      <c r="L1901" s="150" t="e">
        <f t="shared" si="313"/>
        <v>#VALUE!</v>
      </c>
      <c r="M1901">
        <v>17.89</v>
      </c>
      <c r="N1901" s="150" t="e">
        <f t="shared" si="314"/>
        <v>#VALUE!</v>
      </c>
      <c r="O1901">
        <v>17.89</v>
      </c>
      <c r="P1901" s="150" t="e">
        <f t="shared" si="315"/>
        <v>#VALUE!</v>
      </c>
      <c r="Q1901">
        <v>17.89</v>
      </c>
      <c r="R1901" s="150" t="e">
        <f t="shared" si="316"/>
        <v>#VALUE!</v>
      </c>
      <c r="S1901">
        <v>17.89</v>
      </c>
      <c r="T1901" s="150" t="e">
        <f t="shared" si="317"/>
        <v>#VALUE!</v>
      </c>
      <c r="U1901">
        <v>17.89</v>
      </c>
      <c r="V1901" s="150" t="e">
        <f t="shared" si="318"/>
        <v>#VALUE!</v>
      </c>
      <c r="W1901">
        <v>17.89</v>
      </c>
      <c r="X1901" s="153" t="e">
        <f t="shared" si="319"/>
        <v>#VALUE!</v>
      </c>
      <c r="Y1901">
        <v>17.89</v>
      </c>
      <c r="Z1901" s="150" t="e">
        <f t="shared" si="320"/>
        <v>#VALUE!</v>
      </c>
      <c r="AA1901">
        <v>17.89</v>
      </c>
      <c r="AB1901" s="150" t="e">
        <f t="shared" si="321"/>
        <v>#VALUE!</v>
      </c>
      <c r="AC1901">
        <v>17.89</v>
      </c>
      <c r="AD1901" s="150" t="e">
        <f t="shared" si="322"/>
        <v>#VALUE!</v>
      </c>
      <c r="AE1901">
        <v>17.89</v>
      </c>
    </row>
    <row r="1902" spans="12:31" ht="15" x14ac:dyDescent="0.2">
      <c r="L1902" s="150" t="e">
        <f t="shared" si="313"/>
        <v>#VALUE!</v>
      </c>
      <c r="M1902">
        <v>17.899999999999999</v>
      </c>
      <c r="N1902" s="150" t="e">
        <f t="shared" si="314"/>
        <v>#VALUE!</v>
      </c>
      <c r="O1902">
        <v>17.899999999999999</v>
      </c>
      <c r="P1902" s="150" t="e">
        <f t="shared" si="315"/>
        <v>#VALUE!</v>
      </c>
      <c r="Q1902">
        <v>17.899999999999999</v>
      </c>
      <c r="R1902" s="150" t="e">
        <f t="shared" si="316"/>
        <v>#VALUE!</v>
      </c>
      <c r="S1902">
        <v>17.899999999999999</v>
      </c>
      <c r="T1902" s="150" t="e">
        <f t="shared" si="317"/>
        <v>#VALUE!</v>
      </c>
      <c r="U1902">
        <v>17.899999999999999</v>
      </c>
      <c r="V1902" s="150" t="e">
        <f t="shared" si="318"/>
        <v>#VALUE!</v>
      </c>
      <c r="W1902">
        <v>17.899999999999999</v>
      </c>
      <c r="X1902" s="153" t="e">
        <f t="shared" si="319"/>
        <v>#VALUE!</v>
      </c>
      <c r="Y1902">
        <v>17.899999999999999</v>
      </c>
      <c r="Z1902" s="150" t="e">
        <f t="shared" si="320"/>
        <v>#VALUE!</v>
      </c>
      <c r="AA1902">
        <v>17.899999999999999</v>
      </c>
      <c r="AB1902" s="150" t="e">
        <f t="shared" si="321"/>
        <v>#VALUE!</v>
      </c>
      <c r="AC1902">
        <v>17.899999999999999</v>
      </c>
      <c r="AD1902" s="150" t="e">
        <f t="shared" si="322"/>
        <v>#VALUE!</v>
      </c>
      <c r="AE1902">
        <v>17.899999999999999</v>
      </c>
    </row>
    <row r="1903" spans="12:31" ht="15" x14ac:dyDescent="0.2">
      <c r="L1903" s="150" t="e">
        <f t="shared" si="313"/>
        <v>#VALUE!</v>
      </c>
      <c r="M1903">
        <v>17.91</v>
      </c>
      <c r="N1903" s="150" t="e">
        <f t="shared" si="314"/>
        <v>#VALUE!</v>
      </c>
      <c r="O1903">
        <v>17.91</v>
      </c>
      <c r="P1903" s="150" t="e">
        <f t="shared" si="315"/>
        <v>#VALUE!</v>
      </c>
      <c r="Q1903">
        <v>17.91</v>
      </c>
      <c r="R1903" s="150" t="e">
        <f t="shared" si="316"/>
        <v>#VALUE!</v>
      </c>
      <c r="S1903">
        <v>17.91</v>
      </c>
      <c r="T1903" s="150" t="e">
        <f t="shared" si="317"/>
        <v>#VALUE!</v>
      </c>
      <c r="U1903">
        <v>17.91</v>
      </c>
      <c r="V1903" s="150" t="e">
        <f t="shared" si="318"/>
        <v>#VALUE!</v>
      </c>
      <c r="W1903">
        <v>17.91</v>
      </c>
      <c r="X1903" s="153" t="e">
        <f t="shared" si="319"/>
        <v>#VALUE!</v>
      </c>
      <c r="Y1903">
        <v>17.91</v>
      </c>
      <c r="Z1903" s="150" t="e">
        <f t="shared" si="320"/>
        <v>#VALUE!</v>
      </c>
      <c r="AA1903">
        <v>17.91</v>
      </c>
      <c r="AB1903" s="150" t="e">
        <f t="shared" si="321"/>
        <v>#VALUE!</v>
      </c>
      <c r="AC1903">
        <v>17.91</v>
      </c>
      <c r="AD1903" s="150" t="e">
        <f t="shared" si="322"/>
        <v>#VALUE!</v>
      </c>
      <c r="AE1903">
        <v>17.91</v>
      </c>
    </row>
    <row r="1904" spans="12:31" ht="15" x14ac:dyDescent="0.2">
      <c r="L1904" s="150" t="e">
        <f t="shared" si="313"/>
        <v>#VALUE!</v>
      </c>
      <c r="M1904">
        <v>17.920000000000002</v>
      </c>
      <c r="N1904" s="150" t="e">
        <f t="shared" si="314"/>
        <v>#VALUE!</v>
      </c>
      <c r="O1904">
        <v>17.920000000000002</v>
      </c>
      <c r="P1904" s="150" t="e">
        <f t="shared" si="315"/>
        <v>#VALUE!</v>
      </c>
      <c r="Q1904">
        <v>17.920000000000002</v>
      </c>
      <c r="R1904" s="150" t="e">
        <f t="shared" si="316"/>
        <v>#VALUE!</v>
      </c>
      <c r="S1904">
        <v>17.920000000000002</v>
      </c>
      <c r="T1904" s="150" t="e">
        <f t="shared" si="317"/>
        <v>#VALUE!</v>
      </c>
      <c r="U1904">
        <v>17.920000000000002</v>
      </c>
      <c r="V1904" s="150" t="e">
        <f t="shared" si="318"/>
        <v>#VALUE!</v>
      </c>
      <c r="W1904">
        <v>17.920000000000002</v>
      </c>
      <c r="X1904" s="153" t="e">
        <f t="shared" si="319"/>
        <v>#VALUE!</v>
      </c>
      <c r="Y1904">
        <v>17.920000000000002</v>
      </c>
      <c r="Z1904" s="150" t="e">
        <f t="shared" si="320"/>
        <v>#VALUE!</v>
      </c>
      <c r="AA1904">
        <v>17.920000000000002</v>
      </c>
      <c r="AB1904" s="150" t="e">
        <f t="shared" si="321"/>
        <v>#VALUE!</v>
      </c>
      <c r="AC1904">
        <v>17.920000000000002</v>
      </c>
      <c r="AD1904" s="150" t="e">
        <f t="shared" si="322"/>
        <v>#VALUE!</v>
      </c>
      <c r="AE1904">
        <v>17.920000000000002</v>
      </c>
    </row>
    <row r="1905" spans="12:31" ht="15" x14ac:dyDescent="0.2">
      <c r="L1905" s="150" t="e">
        <f t="shared" ref="L1905:L1968" si="323">((1.486/$D$33)*((((PI()*($D$46/12)^2)/4)-((($D$46/12)/2)^2*((2*ACOS(((($D$46/12)/2)-(($D$46/12)-(M1905/12)))/(($D$46/12)/2)))-SIN(2*ACOS(((($D$46/12)/2)-(($D$46/12)-(M1905/12)))/(($D$46/12)/2))))/2))/((PI()*($D$46/12))-((2*ACOS(((($D$46/12)/2)-(($D$46/12)-(M1905/12)))/(($D$46/12)/2)))*(($D$46/12)/2))))^(2/3)*$H$17^0.5)*(((PI()*($D$46/12)^2)/4)-((($D$46/12)/2)^2*((2*ACOS(((($D$46/12)/2)-(($D$46/12)-(M1905/12)))/(($D$46/12)/2)))-SIN(2*ACOS(((($D$46/12)/2)-(($D$46/12)-(M1905/12)))/(($D$46/12)/2))))/2))</f>
        <v>#VALUE!</v>
      </c>
      <c r="M1905">
        <v>17.93</v>
      </c>
      <c r="N1905" s="150" t="e">
        <f t="shared" ref="N1905:N1968" si="324">((1.486/$D$34)*((((PI()*($D$47/12)^2)/4)-((($D$47/12)/2)^2*((2*ACOS(((($D$47/12)/2)-(($D$47/12)-(O1905/12)))/(($D$47/12)/2)))-SIN(2*ACOS(((($D$47/12)/2)-(($D$47/12)-(O1905/12)))/(($D$47/12)/2))))/2))/((PI()*($D$47/12))-((2*ACOS(((($D$47/12)/2)-(($D$47/12)-(O1905/12)))/(($D$47/12)/2)))*(($D$47/12)/2))))^(2/3)*$H$18^0.5)*(((PI()*($D$47/12)^2)/4)-((($D$47/12)/2)^2*((2*ACOS(((($D$47/12)/2)-(($D$47/12)-(O1905/12)))/(($D$47/12)/2)))-SIN(2*ACOS(((($D$47/12)/2)-(($D$47/12)-(O1905/12)))/(($D$47/12)/2))))/2))</f>
        <v>#VALUE!</v>
      </c>
      <c r="O1905">
        <v>17.93</v>
      </c>
      <c r="P1905" s="150" t="e">
        <f t="shared" ref="P1905:P1968" si="325">((1.486/$D$35)*((((PI()*($D$48/12)^2)/4)-((($D$48/12)/2)^2*((2*ACOS(((($D$48/12)/2)-(($D$48/12)-(Q1905/12)))/(($D$48/12)/2)))-SIN(2*ACOS(((($D$48/12)/2)-(($D$48/12)-(Q1905/12)))/(($D$48/12)/2))))/2))/((PI()*($D$48/12))-((2*ACOS(((($D$48/12)/2)-(($D$48/12)-(Q1905/12)))/(($D$48/12)/2)))*(($D$48/12)/2))))^(2/3)*$H$19^0.5)*(((PI()*($D$48/12)^2)/4)-((($D$48/12)/2)^2*((2*ACOS(((($D$48/12)/2)-(($D$48/12)-(Q1905/12)))/(($D$48/12)/2)))-SIN(2*ACOS(((($D$48/12)/2)-(($D$48/12)-(Q1905/12)))/(($D$48/12)/2))))/2))</f>
        <v>#VALUE!</v>
      </c>
      <c r="Q1905">
        <v>17.93</v>
      </c>
      <c r="R1905" s="150" t="e">
        <f t="shared" ref="R1905:R1968" si="326">((1.486/$D$36)*((((PI()*($D$49/12)^2)/4)-((($D$49/12)/2)^2*((2*ACOS(((($D$49/12)/2)-(($D$49/12)-(S1905/12)))/(($D$49/12)/2)))-SIN(2*ACOS(((($D$49/12)/2)-(($D$49/12)-(S1905/12)))/(($D$49/12)/2))))/2))/((PI()*($D$49/12))-((2*ACOS(((($D$49/12)/2)-(($D$49/12)-(S1905/12)))/(($D$49/12)/2)))*(($D$49/12)/2))))^(2/3)*$H$20^0.5)*(((PI()*($D$49/12)^2)/4)-((($D$49/12)/2)^2*((2*ACOS(((($D$49/12)/2)-(($D$49/12)-(S1905/12)))/(($D$49/12)/2)))-SIN(2*ACOS(((($D$49/12)/2)-(($D$49/12)-(S1905/12)))/(($D$49/12)/2))))/2))</f>
        <v>#VALUE!</v>
      </c>
      <c r="S1905">
        <v>17.93</v>
      </c>
      <c r="T1905" s="150" t="e">
        <f t="shared" ref="T1905:T1968" si="327">((1.486/$D$37)*((((PI()*($D$50/12)^2)/4)-((($D$50/12)/2)^2*((2*ACOS(((($D$50/12)/2)-(($D$50/12)-(U1905/12)))/(($D$50/12)/2)))-SIN(2*ACOS(((($D$50/12)/2)-(($D$50/12)-(U1905/12)))/(($D$50/12)/2))))/2))/((PI()*($D$50/12))-((2*ACOS(((($D$50/12)/2)-(($D$50/12)-(U1905/12)))/(($D$50/12)/2)))*(($D$50/12)/2))))^(2/3)*$H$21^0.5)*(((PI()*($D$50/12)^2)/4)-((($D$50/12)/2)^2*((2*ACOS(((($D$50/12)/2)-(($D$50/12)-(U1905/12)))/(($D$50/12)/2)))-SIN(2*ACOS(((($D$50/12)/2)-(($D$50/12)-(U1905/12)))/(($D$50/12)/2))))/2))</f>
        <v>#VALUE!</v>
      </c>
      <c r="U1905">
        <v>17.93</v>
      </c>
      <c r="V1905" s="150" t="e">
        <f t="shared" ref="V1905:V1968" si="328">((1.486/$D$38)*((((PI()*($D$51/12)^2)/4)-((($D$51/12)/2)^2*((2*ACOS(((($D$51/12)/2)-(($D$51/12)-(W1905/12)))/(($D$51/12)/2)))-SIN(2*ACOS(((($D$51/12)/2)-(($D$51/12)-(W1905/12)))/(($D$51/12)/2))))/2))/((PI()*($D$51/12))-((2*ACOS(((($D$51/12)/2)-(($D$51/12)-(W1905/12)))/(($D$51/12)/2)))*(($D$51/12)/2))))^(2/3)*$H$22^0.5)*(((PI()*($D$51/12)^2)/4)-((($D$51/12)/2)^2*((2*ACOS(((($D$51/12)/2)-(($D$51/12)-(W1905/12)))/(($D$51/12)/2)))-SIN(2*ACOS(((($D$51/12)/2)-(($D$51/12)-(W1905/12)))/(($D$51/12)/2))))/2))</f>
        <v>#VALUE!</v>
      </c>
      <c r="W1905">
        <v>17.93</v>
      </c>
      <c r="X1905" s="153" t="e">
        <f t="shared" ref="X1905:X1968" si="329">((1.486/$D$39)*((((PI()*($D$52/12)^2)/4)-((($D$52/12)/2)^2*((2*ACOS(((($D$52/12)/2)-(($D$52/12)-(Y1905/12)))/(($D$52/12)/2)))-SIN(2*ACOS(((($D$52/12)/2)-(($D$52/12)-(Y1905/12)))/(($D$52/12)/2))))/2))/((PI()*($D$52/12))-((2*ACOS(((($D$52/12)/2)-(($D$52/12)-(Y1905/12)))/(($D$52/12)/2)))*(($D$52/12)/2))))^(2/3)*$H$23^0.5)*(((PI()*($D$52/12)^2)/4)-((($D$52/12)/2)^2*((2*ACOS(((($D$52/12)/2)-(($D$52/12)-(Y1905/12)))/(($D$52/12)/2)))-SIN(2*ACOS(((($D$52/12)/2)-(($D$52/12)-(Y1905/12)))/(($D$52/12)/2))))/2))</f>
        <v>#VALUE!</v>
      </c>
      <c r="Y1905">
        <v>17.93</v>
      </c>
      <c r="Z1905" s="150" t="e">
        <f t="shared" ref="Z1905:Z1968" si="330">((1.486/$D$40)*((((PI()*($D$53/12)^2)/4)-((($D$53/12)/2)^2*((2*ACOS(((($D$53/12)/2)-(($D$53/12)-(AA1905/12)))/(($D$53/12)/2)))-SIN(2*ACOS(((($D$53/12)/2)-(($D$53/12)-(AA1905/12)))/(($D$53/12)/2))))/2))/((PI()*($D$53/12))-((2*ACOS(((($D$53/12)/2)-(($D$53/12)-(AA1905/12)))/(($D$53/12)/2)))*(($D$53/12)/2))))^(2/3)*$H$24^0.5)*(((PI()*($D$53/12)^2)/4)-((($D$53/12)/2)^2*((2*ACOS(((($D$53/12)/2)-(($D$53/12)-(AA1905/12)))/(($D$53/12)/2)))-SIN(2*ACOS(((($D$53/12)/2)-(($D$53/12)-(AA1905/12)))/(($D$53/12)/2))))/2))</f>
        <v>#VALUE!</v>
      </c>
      <c r="AA1905">
        <v>17.93</v>
      </c>
      <c r="AB1905" s="150" t="e">
        <f t="shared" ref="AB1905:AB1968" si="331">((1.486/$D$41)*((((PI()*($D$54/12)^2)/4)-((($D$54/12)/2)^2*((2*ACOS(((($D$54/12)/2)-(($D$54/12)-(AC1905/12)))/(($D$54/12)/2)))-SIN(2*ACOS(((($D$54/12)/2)-(($D$54/12)-(AC1905/12)))/(($D$54/12)/2))))/2))/((PI()*($D$54/12))-((2*ACOS(((($D$54/12)/2)-(($D$54/12)-(AC1905/12)))/(($D$54/12)/2)))*(($D$54/12)/2))))^(2/3)*$H$25^0.5)*(((PI()*($D$54/12)^2)/4)-((($D$54/12)/2)^2*((2*ACOS(((($D$54/12)/2)-(($D$54/12)-(AC1905/12)))/(($D$54/12)/2)))-SIN(2*ACOS(((($D$54/12)/2)-(($D$54/12)-(AC1905/12)))/(($D$54/12)/2))))/2))</f>
        <v>#VALUE!</v>
      </c>
      <c r="AC1905">
        <v>17.93</v>
      </c>
      <c r="AD1905" s="150" t="e">
        <f t="shared" ref="AD1905:AD1968" si="332">((1.486/$D$42)*((((PI()*($D$55/12)^2)/4)-((($D$55/12)/2)^2*((2*ACOS(((($D$55/12)/2)-(($D$55/12)-(AE1905/12)))/(($D$55/12)/2)))-SIN(2*ACOS(((($D$55/12)/2)-(($D$55/12)-(AE1905/12)))/(($D$55/12)/2))))/2))/((PI()*($D$55/12))-((2*ACOS(((($D$55/12)/2)-(($D$55/12)-(AE1905/12)))/(($D$55/12)/2)))*(($D$55/12)/2))))^(2/3)*$H$26^0.5)*(((PI()*($D$55/12)^2)/4)-((($D$55/12)/2)^2*((2*ACOS(((($D$55/12)/2)-(($D$55/12)-(AE1905/12)))/(($D$55/12)/2)))-SIN(2*ACOS(((($D$55/12)/2)-(($D$55/12)-(AE1905/12)))/(($D$55/12)/2))))/2))</f>
        <v>#VALUE!</v>
      </c>
      <c r="AE1905">
        <v>17.93</v>
      </c>
    </row>
    <row r="1906" spans="12:31" ht="15" x14ac:dyDescent="0.2">
      <c r="L1906" s="150" t="e">
        <f t="shared" si="323"/>
        <v>#VALUE!</v>
      </c>
      <c r="M1906">
        <v>17.940000000000001</v>
      </c>
      <c r="N1906" s="150" t="e">
        <f t="shared" si="324"/>
        <v>#VALUE!</v>
      </c>
      <c r="O1906">
        <v>17.940000000000001</v>
      </c>
      <c r="P1906" s="150" t="e">
        <f t="shared" si="325"/>
        <v>#VALUE!</v>
      </c>
      <c r="Q1906">
        <v>17.940000000000001</v>
      </c>
      <c r="R1906" s="150" t="e">
        <f t="shared" si="326"/>
        <v>#VALUE!</v>
      </c>
      <c r="S1906">
        <v>17.940000000000001</v>
      </c>
      <c r="T1906" s="150" t="e">
        <f t="shared" si="327"/>
        <v>#VALUE!</v>
      </c>
      <c r="U1906">
        <v>17.940000000000001</v>
      </c>
      <c r="V1906" s="150" t="e">
        <f t="shared" si="328"/>
        <v>#VALUE!</v>
      </c>
      <c r="W1906">
        <v>17.940000000000001</v>
      </c>
      <c r="X1906" s="153" t="e">
        <f t="shared" si="329"/>
        <v>#VALUE!</v>
      </c>
      <c r="Y1906">
        <v>17.940000000000001</v>
      </c>
      <c r="Z1906" s="150" t="e">
        <f t="shared" si="330"/>
        <v>#VALUE!</v>
      </c>
      <c r="AA1906">
        <v>17.940000000000001</v>
      </c>
      <c r="AB1906" s="150" t="e">
        <f t="shared" si="331"/>
        <v>#VALUE!</v>
      </c>
      <c r="AC1906">
        <v>17.940000000000001</v>
      </c>
      <c r="AD1906" s="150" t="e">
        <f t="shared" si="332"/>
        <v>#VALUE!</v>
      </c>
      <c r="AE1906">
        <v>17.940000000000001</v>
      </c>
    </row>
    <row r="1907" spans="12:31" ht="15" x14ac:dyDescent="0.2">
      <c r="L1907" s="150" t="e">
        <f t="shared" si="323"/>
        <v>#VALUE!</v>
      </c>
      <c r="M1907">
        <v>17.95</v>
      </c>
      <c r="N1907" s="150" t="e">
        <f t="shared" si="324"/>
        <v>#VALUE!</v>
      </c>
      <c r="O1907">
        <v>17.95</v>
      </c>
      <c r="P1907" s="150" t="e">
        <f t="shared" si="325"/>
        <v>#VALUE!</v>
      </c>
      <c r="Q1907">
        <v>17.95</v>
      </c>
      <c r="R1907" s="150" t="e">
        <f t="shared" si="326"/>
        <v>#VALUE!</v>
      </c>
      <c r="S1907">
        <v>17.95</v>
      </c>
      <c r="T1907" s="150" t="e">
        <f t="shared" si="327"/>
        <v>#VALUE!</v>
      </c>
      <c r="U1907">
        <v>17.95</v>
      </c>
      <c r="V1907" s="150" t="e">
        <f t="shared" si="328"/>
        <v>#VALUE!</v>
      </c>
      <c r="W1907">
        <v>17.95</v>
      </c>
      <c r="X1907" s="153" t="e">
        <f t="shared" si="329"/>
        <v>#VALUE!</v>
      </c>
      <c r="Y1907">
        <v>17.95</v>
      </c>
      <c r="Z1907" s="150" t="e">
        <f t="shared" si="330"/>
        <v>#VALUE!</v>
      </c>
      <c r="AA1907">
        <v>17.95</v>
      </c>
      <c r="AB1907" s="150" t="e">
        <f t="shared" si="331"/>
        <v>#VALUE!</v>
      </c>
      <c r="AC1907">
        <v>17.95</v>
      </c>
      <c r="AD1907" s="150" t="e">
        <f t="shared" si="332"/>
        <v>#VALUE!</v>
      </c>
      <c r="AE1907">
        <v>17.95</v>
      </c>
    </row>
    <row r="1908" spans="12:31" ht="15" x14ac:dyDescent="0.2">
      <c r="L1908" s="150" t="e">
        <f t="shared" si="323"/>
        <v>#VALUE!</v>
      </c>
      <c r="M1908">
        <v>17.96</v>
      </c>
      <c r="N1908" s="150" t="e">
        <f t="shared" si="324"/>
        <v>#VALUE!</v>
      </c>
      <c r="O1908">
        <v>17.96</v>
      </c>
      <c r="P1908" s="150" t="e">
        <f t="shared" si="325"/>
        <v>#VALUE!</v>
      </c>
      <c r="Q1908">
        <v>17.96</v>
      </c>
      <c r="R1908" s="150" t="e">
        <f t="shared" si="326"/>
        <v>#VALUE!</v>
      </c>
      <c r="S1908">
        <v>17.96</v>
      </c>
      <c r="T1908" s="150" t="e">
        <f t="shared" si="327"/>
        <v>#VALUE!</v>
      </c>
      <c r="U1908">
        <v>17.96</v>
      </c>
      <c r="V1908" s="150" t="e">
        <f t="shared" si="328"/>
        <v>#VALUE!</v>
      </c>
      <c r="W1908">
        <v>17.96</v>
      </c>
      <c r="X1908" s="153" t="e">
        <f t="shared" si="329"/>
        <v>#VALUE!</v>
      </c>
      <c r="Y1908">
        <v>17.96</v>
      </c>
      <c r="Z1908" s="150" t="e">
        <f t="shared" si="330"/>
        <v>#VALUE!</v>
      </c>
      <c r="AA1908">
        <v>17.96</v>
      </c>
      <c r="AB1908" s="150" t="e">
        <f t="shared" si="331"/>
        <v>#VALUE!</v>
      </c>
      <c r="AC1908">
        <v>17.96</v>
      </c>
      <c r="AD1908" s="150" t="e">
        <f t="shared" si="332"/>
        <v>#VALUE!</v>
      </c>
      <c r="AE1908">
        <v>17.96</v>
      </c>
    </row>
    <row r="1909" spans="12:31" ht="15" x14ac:dyDescent="0.2">
      <c r="L1909" s="150" t="e">
        <f t="shared" si="323"/>
        <v>#VALUE!</v>
      </c>
      <c r="M1909">
        <v>17.97</v>
      </c>
      <c r="N1909" s="150" t="e">
        <f t="shared" si="324"/>
        <v>#VALUE!</v>
      </c>
      <c r="O1909">
        <v>17.97</v>
      </c>
      <c r="P1909" s="150" t="e">
        <f t="shared" si="325"/>
        <v>#VALUE!</v>
      </c>
      <c r="Q1909">
        <v>17.97</v>
      </c>
      <c r="R1909" s="150" t="e">
        <f t="shared" si="326"/>
        <v>#VALUE!</v>
      </c>
      <c r="S1909">
        <v>17.97</v>
      </c>
      <c r="T1909" s="150" t="e">
        <f t="shared" si="327"/>
        <v>#VALUE!</v>
      </c>
      <c r="U1909">
        <v>17.97</v>
      </c>
      <c r="V1909" s="150" t="e">
        <f t="shared" si="328"/>
        <v>#VALUE!</v>
      </c>
      <c r="W1909">
        <v>17.97</v>
      </c>
      <c r="X1909" s="153" t="e">
        <f t="shared" si="329"/>
        <v>#VALUE!</v>
      </c>
      <c r="Y1909">
        <v>17.97</v>
      </c>
      <c r="Z1909" s="150" t="e">
        <f t="shared" si="330"/>
        <v>#VALUE!</v>
      </c>
      <c r="AA1909">
        <v>17.97</v>
      </c>
      <c r="AB1909" s="150" t="e">
        <f t="shared" si="331"/>
        <v>#VALUE!</v>
      </c>
      <c r="AC1909">
        <v>17.97</v>
      </c>
      <c r="AD1909" s="150" t="e">
        <f t="shared" si="332"/>
        <v>#VALUE!</v>
      </c>
      <c r="AE1909">
        <v>17.97</v>
      </c>
    </row>
    <row r="1910" spans="12:31" ht="15" x14ac:dyDescent="0.2">
      <c r="L1910" s="150" t="e">
        <f t="shared" si="323"/>
        <v>#VALUE!</v>
      </c>
      <c r="M1910">
        <v>17.98</v>
      </c>
      <c r="N1910" s="150" t="e">
        <f t="shared" si="324"/>
        <v>#VALUE!</v>
      </c>
      <c r="O1910">
        <v>17.98</v>
      </c>
      <c r="P1910" s="150" t="e">
        <f t="shared" si="325"/>
        <v>#VALUE!</v>
      </c>
      <c r="Q1910">
        <v>17.98</v>
      </c>
      <c r="R1910" s="150" t="e">
        <f t="shared" si="326"/>
        <v>#VALUE!</v>
      </c>
      <c r="S1910">
        <v>17.98</v>
      </c>
      <c r="T1910" s="150" t="e">
        <f t="shared" si="327"/>
        <v>#VALUE!</v>
      </c>
      <c r="U1910">
        <v>17.98</v>
      </c>
      <c r="V1910" s="150" t="e">
        <f t="shared" si="328"/>
        <v>#VALUE!</v>
      </c>
      <c r="W1910">
        <v>17.98</v>
      </c>
      <c r="X1910" s="153" t="e">
        <f t="shared" si="329"/>
        <v>#VALUE!</v>
      </c>
      <c r="Y1910">
        <v>17.98</v>
      </c>
      <c r="Z1910" s="150" t="e">
        <f t="shared" si="330"/>
        <v>#VALUE!</v>
      </c>
      <c r="AA1910">
        <v>17.98</v>
      </c>
      <c r="AB1910" s="150" t="e">
        <f t="shared" si="331"/>
        <v>#VALUE!</v>
      </c>
      <c r="AC1910">
        <v>17.98</v>
      </c>
      <c r="AD1910" s="150" t="e">
        <f t="shared" si="332"/>
        <v>#VALUE!</v>
      </c>
      <c r="AE1910">
        <v>17.98</v>
      </c>
    </row>
    <row r="1911" spans="12:31" ht="15" x14ac:dyDescent="0.2">
      <c r="L1911" s="150" t="e">
        <f t="shared" si="323"/>
        <v>#VALUE!</v>
      </c>
      <c r="M1911">
        <v>17.989999999999998</v>
      </c>
      <c r="N1911" s="150" t="e">
        <f t="shared" si="324"/>
        <v>#VALUE!</v>
      </c>
      <c r="O1911">
        <v>17.989999999999998</v>
      </c>
      <c r="P1911" s="150" t="e">
        <f t="shared" si="325"/>
        <v>#VALUE!</v>
      </c>
      <c r="Q1911">
        <v>17.989999999999998</v>
      </c>
      <c r="R1911" s="150" t="e">
        <f t="shared" si="326"/>
        <v>#VALUE!</v>
      </c>
      <c r="S1911">
        <v>17.989999999999998</v>
      </c>
      <c r="T1911" s="150" t="e">
        <f t="shared" si="327"/>
        <v>#VALUE!</v>
      </c>
      <c r="U1911">
        <v>17.989999999999998</v>
      </c>
      <c r="V1911" s="150" t="e">
        <f t="shared" si="328"/>
        <v>#VALUE!</v>
      </c>
      <c r="W1911">
        <v>17.989999999999998</v>
      </c>
      <c r="X1911" s="153" t="e">
        <f t="shared" si="329"/>
        <v>#VALUE!</v>
      </c>
      <c r="Y1911">
        <v>17.989999999999998</v>
      </c>
      <c r="Z1911" s="150" t="e">
        <f t="shared" si="330"/>
        <v>#VALUE!</v>
      </c>
      <c r="AA1911">
        <v>17.989999999999998</v>
      </c>
      <c r="AB1911" s="150" t="e">
        <f t="shared" si="331"/>
        <v>#VALUE!</v>
      </c>
      <c r="AC1911">
        <v>17.989999999999998</v>
      </c>
      <c r="AD1911" s="150" t="e">
        <f t="shared" si="332"/>
        <v>#VALUE!</v>
      </c>
      <c r="AE1911">
        <v>17.989999999999998</v>
      </c>
    </row>
    <row r="1912" spans="12:31" ht="15" x14ac:dyDescent="0.2">
      <c r="L1912" s="150" t="e">
        <f t="shared" si="323"/>
        <v>#VALUE!</v>
      </c>
      <c r="M1912">
        <v>18</v>
      </c>
      <c r="N1912" s="150" t="e">
        <f t="shared" si="324"/>
        <v>#VALUE!</v>
      </c>
      <c r="O1912">
        <v>18</v>
      </c>
      <c r="P1912" s="150" t="e">
        <f t="shared" si="325"/>
        <v>#VALUE!</v>
      </c>
      <c r="Q1912">
        <v>18</v>
      </c>
      <c r="R1912" s="150" t="e">
        <f t="shared" si="326"/>
        <v>#VALUE!</v>
      </c>
      <c r="S1912">
        <v>18</v>
      </c>
      <c r="T1912" s="150" t="e">
        <f t="shared" si="327"/>
        <v>#VALUE!</v>
      </c>
      <c r="U1912">
        <v>18</v>
      </c>
      <c r="V1912" s="150" t="e">
        <f t="shared" si="328"/>
        <v>#VALUE!</v>
      </c>
      <c r="W1912">
        <v>18</v>
      </c>
      <c r="X1912" s="153" t="e">
        <f t="shared" si="329"/>
        <v>#VALUE!</v>
      </c>
      <c r="Y1912">
        <v>18</v>
      </c>
      <c r="Z1912" s="150" t="e">
        <f t="shared" si="330"/>
        <v>#VALUE!</v>
      </c>
      <c r="AA1912">
        <v>18</v>
      </c>
      <c r="AB1912" s="150" t="e">
        <f t="shared" si="331"/>
        <v>#VALUE!</v>
      </c>
      <c r="AC1912">
        <v>18</v>
      </c>
      <c r="AD1912" s="150" t="e">
        <f t="shared" si="332"/>
        <v>#VALUE!</v>
      </c>
      <c r="AE1912">
        <v>18</v>
      </c>
    </row>
    <row r="1913" spans="12:31" ht="15" x14ac:dyDescent="0.2">
      <c r="L1913" s="150" t="e">
        <f t="shared" si="323"/>
        <v>#VALUE!</v>
      </c>
      <c r="M1913">
        <v>18.02</v>
      </c>
      <c r="N1913" s="150" t="e">
        <f t="shared" si="324"/>
        <v>#VALUE!</v>
      </c>
      <c r="O1913">
        <v>18.02</v>
      </c>
      <c r="P1913" s="150" t="e">
        <f t="shared" si="325"/>
        <v>#VALUE!</v>
      </c>
      <c r="Q1913">
        <v>18.02</v>
      </c>
      <c r="R1913" s="150" t="e">
        <f t="shared" si="326"/>
        <v>#VALUE!</v>
      </c>
      <c r="S1913">
        <v>18.02</v>
      </c>
      <c r="T1913" s="150" t="e">
        <f t="shared" si="327"/>
        <v>#VALUE!</v>
      </c>
      <c r="U1913">
        <v>18.02</v>
      </c>
      <c r="V1913" s="150" t="e">
        <f t="shared" si="328"/>
        <v>#VALUE!</v>
      </c>
      <c r="W1913">
        <v>18.02</v>
      </c>
      <c r="X1913" s="153" t="e">
        <f t="shared" si="329"/>
        <v>#VALUE!</v>
      </c>
      <c r="Y1913">
        <v>18.02</v>
      </c>
      <c r="Z1913" s="150" t="e">
        <f t="shared" si="330"/>
        <v>#VALUE!</v>
      </c>
      <c r="AA1913">
        <v>18.02</v>
      </c>
      <c r="AB1913" s="150" t="e">
        <f t="shared" si="331"/>
        <v>#VALUE!</v>
      </c>
      <c r="AC1913">
        <v>18.02</v>
      </c>
      <c r="AD1913" s="150" t="e">
        <f t="shared" si="332"/>
        <v>#VALUE!</v>
      </c>
      <c r="AE1913">
        <v>18.02</v>
      </c>
    </row>
    <row r="1914" spans="12:31" ht="15" x14ac:dyDescent="0.2">
      <c r="L1914" s="150" t="e">
        <f t="shared" si="323"/>
        <v>#VALUE!</v>
      </c>
      <c r="M1914">
        <v>18.04</v>
      </c>
      <c r="N1914" s="150" t="e">
        <f t="shared" si="324"/>
        <v>#VALUE!</v>
      </c>
      <c r="O1914">
        <v>18.04</v>
      </c>
      <c r="P1914" s="150" t="e">
        <f t="shared" si="325"/>
        <v>#VALUE!</v>
      </c>
      <c r="Q1914">
        <v>18.04</v>
      </c>
      <c r="R1914" s="150" t="e">
        <f t="shared" si="326"/>
        <v>#VALUE!</v>
      </c>
      <c r="S1914">
        <v>18.04</v>
      </c>
      <c r="T1914" s="150" t="e">
        <f t="shared" si="327"/>
        <v>#VALUE!</v>
      </c>
      <c r="U1914">
        <v>18.04</v>
      </c>
      <c r="V1914" s="150" t="e">
        <f t="shared" si="328"/>
        <v>#VALUE!</v>
      </c>
      <c r="W1914">
        <v>18.04</v>
      </c>
      <c r="X1914" s="153" t="e">
        <f t="shared" si="329"/>
        <v>#VALUE!</v>
      </c>
      <c r="Y1914">
        <v>18.04</v>
      </c>
      <c r="Z1914" s="150" t="e">
        <f t="shared" si="330"/>
        <v>#VALUE!</v>
      </c>
      <c r="AA1914">
        <v>18.04</v>
      </c>
      <c r="AB1914" s="150" t="e">
        <f t="shared" si="331"/>
        <v>#VALUE!</v>
      </c>
      <c r="AC1914">
        <v>18.04</v>
      </c>
      <c r="AD1914" s="150" t="e">
        <f t="shared" si="332"/>
        <v>#VALUE!</v>
      </c>
      <c r="AE1914">
        <v>18.04</v>
      </c>
    </row>
    <row r="1915" spans="12:31" ht="15" x14ac:dyDescent="0.2">
      <c r="L1915" s="150" t="e">
        <f t="shared" si="323"/>
        <v>#VALUE!</v>
      </c>
      <c r="M1915">
        <v>18.059999999999999</v>
      </c>
      <c r="N1915" s="150" t="e">
        <f t="shared" si="324"/>
        <v>#VALUE!</v>
      </c>
      <c r="O1915">
        <v>18.059999999999999</v>
      </c>
      <c r="P1915" s="150" t="e">
        <f t="shared" si="325"/>
        <v>#VALUE!</v>
      </c>
      <c r="Q1915">
        <v>18.059999999999999</v>
      </c>
      <c r="R1915" s="150" t="e">
        <f t="shared" si="326"/>
        <v>#VALUE!</v>
      </c>
      <c r="S1915">
        <v>18.059999999999999</v>
      </c>
      <c r="T1915" s="150" t="e">
        <f t="shared" si="327"/>
        <v>#VALUE!</v>
      </c>
      <c r="U1915">
        <v>18.059999999999999</v>
      </c>
      <c r="V1915" s="150" t="e">
        <f t="shared" si="328"/>
        <v>#VALUE!</v>
      </c>
      <c r="W1915">
        <v>18.059999999999999</v>
      </c>
      <c r="X1915" s="153" t="e">
        <f t="shared" si="329"/>
        <v>#VALUE!</v>
      </c>
      <c r="Y1915">
        <v>18.059999999999999</v>
      </c>
      <c r="Z1915" s="150" t="e">
        <f t="shared" si="330"/>
        <v>#VALUE!</v>
      </c>
      <c r="AA1915">
        <v>18.059999999999999</v>
      </c>
      <c r="AB1915" s="150" t="e">
        <f t="shared" si="331"/>
        <v>#VALUE!</v>
      </c>
      <c r="AC1915">
        <v>18.059999999999999</v>
      </c>
      <c r="AD1915" s="150" t="e">
        <f t="shared" si="332"/>
        <v>#VALUE!</v>
      </c>
      <c r="AE1915">
        <v>18.059999999999999</v>
      </c>
    </row>
    <row r="1916" spans="12:31" ht="15" x14ac:dyDescent="0.2">
      <c r="L1916" s="150" t="e">
        <f t="shared" si="323"/>
        <v>#VALUE!</v>
      </c>
      <c r="M1916">
        <v>18.079999999999998</v>
      </c>
      <c r="N1916" s="150" t="e">
        <f t="shared" si="324"/>
        <v>#VALUE!</v>
      </c>
      <c r="O1916">
        <v>18.079999999999998</v>
      </c>
      <c r="P1916" s="150" t="e">
        <f t="shared" si="325"/>
        <v>#VALUE!</v>
      </c>
      <c r="Q1916">
        <v>18.079999999999998</v>
      </c>
      <c r="R1916" s="150" t="e">
        <f t="shared" si="326"/>
        <v>#VALUE!</v>
      </c>
      <c r="S1916">
        <v>18.079999999999998</v>
      </c>
      <c r="T1916" s="150" t="e">
        <f t="shared" si="327"/>
        <v>#VALUE!</v>
      </c>
      <c r="U1916">
        <v>18.079999999999998</v>
      </c>
      <c r="V1916" s="150" t="e">
        <f t="shared" si="328"/>
        <v>#VALUE!</v>
      </c>
      <c r="W1916">
        <v>18.079999999999998</v>
      </c>
      <c r="X1916" s="153" t="e">
        <f t="shared" si="329"/>
        <v>#VALUE!</v>
      </c>
      <c r="Y1916">
        <v>18.079999999999998</v>
      </c>
      <c r="Z1916" s="150" t="e">
        <f t="shared" si="330"/>
        <v>#VALUE!</v>
      </c>
      <c r="AA1916">
        <v>18.079999999999998</v>
      </c>
      <c r="AB1916" s="150" t="e">
        <f t="shared" si="331"/>
        <v>#VALUE!</v>
      </c>
      <c r="AC1916">
        <v>18.079999999999998</v>
      </c>
      <c r="AD1916" s="150" t="e">
        <f t="shared" si="332"/>
        <v>#VALUE!</v>
      </c>
      <c r="AE1916">
        <v>18.079999999999998</v>
      </c>
    </row>
    <row r="1917" spans="12:31" ht="15" x14ac:dyDescent="0.2">
      <c r="L1917" s="150" t="e">
        <f t="shared" si="323"/>
        <v>#VALUE!</v>
      </c>
      <c r="M1917">
        <v>18.100000000000001</v>
      </c>
      <c r="N1917" s="150" t="e">
        <f t="shared" si="324"/>
        <v>#VALUE!</v>
      </c>
      <c r="O1917">
        <v>18.100000000000001</v>
      </c>
      <c r="P1917" s="150" t="e">
        <f t="shared" si="325"/>
        <v>#VALUE!</v>
      </c>
      <c r="Q1917">
        <v>18.100000000000001</v>
      </c>
      <c r="R1917" s="150" t="e">
        <f t="shared" si="326"/>
        <v>#VALUE!</v>
      </c>
      <c r="S1917">
        <v>18.100000000000001</v>
      </c>
      <c r="T1917" s="150" t="e">
        <f t="shared" si="327"/>
        <v>#VALUE!</v>
      </c>
      <c r="U1917">
        <v>18.100000000000001</v>
      </c>
      <c r="V1917" s="150" t="e">
        <f t="shared" si="328"/>
        <v>#VALUE!</v>
      </c>
      <c r="W1917">
        <v>18.100000000000001</v>
      </c>
      <c r="X1917" s="153" t="e">
        <f t="shared" si="329"/>
        <v>#VALUE!</v>
      </c>
      <c r="Y1917">
        <v>18.100000000000001</v>
      </c>
      <c r="Z1917" s="150" t="e">
        <f t="shared" si="330"/>
        <v>#VALUE!</v>
      </c>
      <c r="AA1917">
        <v>18.100000000000001</v>
      </c>
      <c r="AB1917" s="150" t="e">
        <f t="shared" si="331"/>
        <v>#VALUE!</v>
      </c>
      <c r="AC1917">
        <v>18.100000000000001</v>
      </c>
      <c r="AD1917" s="150" t="e">
        <f t="shared" si="332"/>
        <v>#VALUE!</v>
      </c>
      <c r="AE1917">
        <v>18.100000000000001</v>
      </c>
    </row>
    <row r="1918" spans="12:31" ht="15" x14ac:dyDescent="0.2">
      <c r="L1918" s="150" t="e">
        <f t="shared" si="323"/>
        <v>#VALUE!</v>
      </c>
      <c r="M1918">
        <v>18.12</v>
      </c>
      <c r="N1918" s="150" t="e">
        <f t="shared" si="324"/>
        <v>#VALUE!</v>
      </c>
      <c r="O1918">
        <v>18.12</v>
      </c>
      <c r="P1918" s="150" t="e">
        <f t="shared" si="325"/>
        <v>#VALUE!</v>
      </c>
      <c r="Q1918">
        <v>18.12</v>
      </c>
      <c r="R1918" s="150" t="e">
        <f t="shared" si="326"/>
        <v>#VALUE!</v>
      </c>
      <c r="S1918">
        <v>18.12</v>
      </c>
      <c r="T1918" s="150" t="e">
        <f t="shared" si="327"/>
        <v>#VALUE!</v>
      </c>
      <c r="U1918">
        <v>18.12</v>
      </c>
      <c r="V1918" s="150" t="e">
        <f t="shared" si="328"/>
        <v>#VALUE!</v>
      </c>
      <c r="W1918">
        <v>18.12</v>
      </c>
      <c r="X1918" s="153" t="e">
        <f t="shared" si="329"/>
        <v>#VALUE!</v>
      </c>
      <c r="Y1918">
        <v>18.12</v>
      </c>
      <c r="Z1918" s="150" t="e">
        <f t="shared" si="330"/>
        <v>#VALUE!</v>
      </c>
      <c r="AA1918">
        <v>18.12</v>
      </c>
      <c r="AB1918" s="150" t="e">
        <f t="shared" si="331"/>
        <v>#VALUE!</v>
      </c>
      <c r="AC1918">
        <v>18.12</v>
      </c>
      <c r="AD1918" s="150" t="e">
        <f t="shared" si="332"/>
        <v>#VALUE!</v>
      </c>
      <c r="AE1918">
        <v>18.12</v>
      </c>
    </row>
    <row r="1919" spans="12:31" ht="15" x14ac:dyDescent="0.2">
      <c r="L1919" s="150" t="e">
        <f t="shared" si="323"/>
        <v>#VALUE!</v>
      </c>
      <c r="M1919">
        <v>18.14</v>
      </c>
      <c r="N1919" s="150" t="e">
        <f t="shared" si="324"/>
        <v>#VALUE!</v>
      </c>
      <c r="O1919">
        <v>18.14</v>
      </c>
      <c r="P1919" s="150" t="e">
        <f t="shared" si="325"/>
        <v>#VALUE!</v>
      </c>
      <c r="Q1919">
        <v>18.14</v>
      </c>
      <c r="R1919" s="150" t="e">
        <f t="shared" si="326"/>
        <v>#VALUE!</v>
      </c>
      <c r="S1919">
        <v>18.14</v>
      </c>
      <c r="T1919" s="150" t="e">
        <f t="shared" si="327"/>
        <v>#VALUE!</v>
      </c>
      <c r="U1919">
        <v>18.14</v>
      </c>
      <c r="V1919" s="150" t="e">
        <f t="shared" si="328"/>
        <v>#VALUE!</v>
      </c>
      <c r="W1919">
        <v>18.14</v>
      </c>
      <c r="X1919" s="153" t="e">
        <f t="shared" si="329"/>
        <v>#VALUE!</v>
      </c>
      <c r="Y1919">
        <v>18.14</v>
      </c>
      <c r="Z1919" s="150" t="e">
        <f t="shared" si="330"/>
        <v>#VALUE!</v>
      </c>
      <c r="AA1919">
        <v>18.14</v>
      </c>
      <c r="AB1919" s="150" t="e">
        <f t="shared" si="331"/>
        <v>#VALUE!</v>
      </c>
      <c r="AC1919">
        <v>18.14</v>
      </c>
      <c r="AD1919" s="150" t="e">
        <f t="shared" si="332"/>
        <v>#VALUE!</v>
      </c>
      <c r="AE1919">
        <v>18.14</v>
      </c>
    </row>
    <row r="1920" spans="12:31" ht="15" x14ac:dyDescent="0.2">
      <c r="L1920" s="150" t="e">
        <f t="shared" si="323"/>
        <v>#VALUE!</v>
      </c>
      <c r="M1920">
        <v>18.16</v>
      </c>
      <c r="N1920" s="150" t="e">
        <f t="shared" si="324"/>
        <v>#VALUE!</v>
      </c>
      <c r="O1920">
        <v>18.16</v>
      </c>
      <c r="P1920" s="150" t="e">
        <f t="shared" si="325"/>
        <v>#VALUE!</v>
      </c>
      <c r="Q1920">
        <v>18.16</v>
      </c>
      <c r="R1920" s="150" t="e">
        <f t="shared" si="326"/>
        <v>#VALUE!</v>
      </c>
      <c r="S1920">
        <v>18.16</v>
      </c>
      <c r="T1920" s="150" t="e">
        <f t="shared" si="327"/>
        <v>#VALUE!</v>
      </c>
      <c r="U1920">
        <v>18.16</v>
      </c>
      <c r="V1920" s="150" t="e">
        <f t="shared" si="328"/>
        <v>#VALUE!</v>
      </c>
      <c r="W1920">
        <v>18.16</v>
      </c>
      <c r="X1920" s="153" t="e">
        <f t="shared" si="329"/>
        <v>#VALUE!</v>
      </c>
      <c r="Y1920">
        <v>18.16</v>
      </c>
      <c r="Z1920" s="150" t="e">
        <f t="shared" si="330"/>
        <v>#VALUE!</v>
      </c>
      <c r="AA1920">
        <v>18.16</v>
      </c>
      <c r="AB1920" s="150" t="e">
        <f t="shared" si="331"/>
        <v>#VALUE!</v>
      </c>
      <c r="AC1920">
        <v>18.16</v>
      </c>
      <c r="AD1920" s="150" t="e">
        <f t="shared" si="332"/>
        <v>#VALUE!</v>
      </c>
      <c r="AE1920">
        <v>18.16</v>
      </c>
    </row>
    <row r="1921" spans="12:31" ht="15" x14ac:dyDescent="0.2">
      <c r="L1921" s="150" t="e">
        <f t="shared" si="323"/>
        <v>#VALUE!</v>
      </c>
      <c r="M1921">
        <v>18.18</v>
      </c>
      <c r="N1921" s="150" t="e">
        <f t="shared" si="324"/>
        <v>#VALUE!</v>
      </c>
      <c r="O1921">
        <v>18.18</v>
      </c>
      <c r="P1921" s="150" t="e">
        <f t="shared" si="325"/>
        <v>#VALUE!</v>
      </c>
      <c r="Q1921">
        <v>18.18</v>
      </c>
      <c r="R1921" s="150" t="e">
        <f t="shared" si="326"/>
        <v>#VALUE!</v>
      </c>
      <c r="S1921">
        <v>18.18</v>
      </c>
      <c r="T1921" s="150" t="e">
        <f t="shared" si="327"/>
        <v>#VALUE!</v>
      </c>
      <c r="U1921">
        <v>18.18</v>
      </c>
      <c r="V1921" s="150" t="e">
        <f t="shared" si="328"/>
        <v>#VALUE!</v>
      </c>
      <c r="W1921">
        <v>18.18</v>
      </c>
      <c r="X1921" s="153" t="e">
        <f t="shared" si="329"/>
        <v>#VALUE!</v>
      </c>
      <c r="Y1921">
        <v>18.18</v>
      </c>
      <c r="Z1921" s="150" t="e">
        <f t="shared" si="330"/>
        <v>#VALUE!</v>
      </c>
      <c r="AA1921">
        <v>18.18</v>
      </c>
      <c r="AB1921" s="150" t="e">
        <f t="shared" si="331"/>
        <v>#VALUE!</v>
      </c>
      <c r="AC1921">
        <v>18.18</v>
      </c>
      <c r="AD1921" s="150" t="e">
        <f t="shared" si="332"/>
        <v>#VALUE!</v>
      </c>
      <c r="AE1921">
        <v>18.18</v>
      </c>
    </row>
    <row r="1922" spans="12:31" ht="15" x14ac:dyDescent="0.2">
      <c r="L1922" s="150" t="e">
        <f t="shared" si="323"/>
        <v>#VALUE!</v>
      </c>
      <c r="M1922">
        <v>18.2</v>
      </c>
      <c r="N1922" s="150" t="e">
        <f t="shared" si="324"/>
        <v>#VALUE!</v>
      </c>
      <c r="O1922">
        <v>18.2</v>
      </c>
      <c r="P1922" s="150" t="e">
        <f t="shared" si="325"/>
        <v>#VALUE!</v>
      </c>
      <c r="Q1922">
        <v>18.2</v>
      </c>
      <c r="R1922" s="150" t="e">
        <f t="shared" si="326"/>
        <v>#VALUE!</v>
      </c>
      <c r="S1922">
        <v>18.2</v>
      </c>
      <c r="T1922" s="150" t="e">
        <f t="shared" si="327"/>
        <v>#VALUE!</v>
      </c>
      <c r="U1922">
        <v>18.2</v>
      </c>
      <c r="V1922" s="150" t="e">
        <f t="shared" si="328"/>
        <v>#VALUE!</v>
      </c>
      <c r="W1922">
        <v>18.2</v>
      </c>
      <c r="X1922" s="153" t="e">
        <f t="shared" si="329"/>
        <v>#VALUE!</v>
      </c>
      <c r="Y1922">
        <v>18.2</v>
      </c>
      <c r="Z1922" s="150" t="e">
        <f t="shared" si="330"/>
        <v>#VALUE!</v>
      </c>
      <c r="AA1922">
        <v>18.2</v>
      </c>
      <c r="AB1922" s="150" t="e">
        <f t="shared" si="331"/>
        <v>#VALUE!</v>
      </c>
      <c r="AC1922">
        <v>18.2</v>
      </c>
      <c r="AD1922" s="150" t="e">
        <f t="shared" si="332"/>
        <v>#VALUE!</v>
      </c>
      <c r="AE1922">
        <v>18.2</v>
      </c>
    </row>
    <row r="1923" spans="12:31" ht="15" x14ac:dyDescent="0.2">
      <c r="L1923" s="150" t="e">
        <f t="shared" si="323"/>
        <v>#VALUE!</v>
      </c>
      <c r="M1923">
        <v>18.22</v>
      </c>
      <c r="N1923" s="150" t="e">
        <f t="shared" si="324"/>
        <v>#VALUE!</v>
      </c>
      <c r="O1923">
        <v>18.22</v>
      </c>
      <c r="P1923" s="150" t="e">
        <f t="shared" si="325"/>
        <v>#VALUE!</v>
      </c>
      <c r="Q1923">
        <v>18.22</v>
      </c>
      <c r="R1923" s="150" t="e">
        <f t="shared" si="326"/>
        <v>#VALUE!</v>
      </c>
      <c r="S1923">
        <v>18.22</v>
      </c>
      <c r="T1923" s="150" t="e">
        <f t="shared" si="327"/>
        <v>#VALUE!</v>
      </c>
      <c r="U1923">
        <v>18.22</v>
      </c>
      <c r="V1923" s="150" t="e">
        <f t="shared" si="328"/>
        <v>#VALUE!</v>
      </c>
      <c r="W1923">
        <v>18.22</v>
      </c>
      <c r="X1923" s="153" t="e">
        <f t="shared" si="329"/>
        <v>#VALUE!</v>
      </c>
      <c r="Y1923">
        <v>18.22</v>
      </c>
      <c r="Z1923" s="150" t="e">
        <f t="shared" si="330"/>
        <v>#VALUE!</v>
      </c>
      <c r="AA1923">
        <v>18.22</v>
      </c>
      <c r="AB1923" s="150" t="e">
        <f t="shared" si="331"/>
        <v>#VALUE!</v>
      </c>
      <c r="AC1923">
        <v>18.22</v>
      </c>
      <c r="AD1923" s="150" t="e">
        <f t="shared" si="332"/>
        <v>#VALUE!</v>
      </c>
      <c r="AE1923">
        <v>18.22</v>
      </c>
    </row>
    <row r="1924" spans="12:31" ht="15" x14ac:dyDescent="0.2">
      <c r="L1924" s="150" t="e">
        <f t="shared" si="323"/>
        <v>#VALUE!</v>
      </c>
      <c r="M1924">
        <v>18.239999999999998</v>
      </c>
      <c r="N1924" s="150" t="e">
        <f t="shared" si="324"/>
        <v>#VALUE!</v>
      </c>
      <c r="O1924">
        <v>18.239999999999998</v>
      </c>
      <c r="P1924" s="150" t="e">
        <f t="shared" si="325"/>
        <v>#VALUE!</v>
      </c>
      <c r="Q1924">
        <v>18.239999999999998</v>
      </c>
      <c r="R1924" s="150" t="e">
        <f t="shared" si="326"/>
        <v>#VALUE!</v>
      </c>
      <c r="S1924">
        <v>18.239999999999998</v>
      </c>
      <c r="T1924" s="150" t="e">
        <f t="shared" si="327"/>
        <v>#VALUE!</v>
      </c>
      <c r="U1924">
        <v>18.239999999999998</v>
      </c>
      <c r="V1924" s="150" t="e">
        <f t="shared" si="328"/>
        <v>#VALUE!</v>
      </c>
      <c r="W1924">
        <v>18.239999999999998</v>
      </c>
      <c r="X1924" s="153" t="e">
        <f t="shared" si="329"/>
        <v>#VALUE!</v>
      </c>
      <c r="Y1924">
        <v>18.239999999999998</v>
      </c>
      <c r="Z1924" s="150" t="e">
        <f t="shared" si="330"/>
        <v>#VALUE!</v>
      </c>
      <c r="AA1924">
        <v>18.239999999999998</v>
      </c>
      <c r="AB1924" s="150" t="e">
        <f t="shared" si="331"/>
        <v>#VALUE!</v>
      </c>
      <c r="AC1924">
        <v>18.239999999999998</v>
      </c>
      <c r="AD1924" s="150" t="e">
        <f t="shared" si="332"/>
        <v>#VALUE!</v>
      </c>
      <c r="AE1924">
        <v>18.239999999999998</v>
      </c>
    </row>
    <row r="1925" spans="12:31" ht="15" x14ac:dyDescent="0.2">
      <c r="L1925" s="150" t="e">
        <f t="shared" si="323"/>
        <v>#VALUE!</v>
      </c>
      <c r="M1925">
        <v>18.260000000000002</v>
      </c>
      <c r="N1925" s="150" t="e">
        <f t="shared" si="324"/>
        <v>#VALUE!</v>
      </c>
      <c r="O1925">
        <v>18.260000000000002</v>
      </c>
      <c r="P1925" s="150" t="e">
        <f t="shared" si="325"/>
        <v>#VALUE!</v>
      </c>
      <c r="Q1925">
        <v>18.260000000000002</v>
      </c>
      <c r="R1925" s="150" t="e">
        <f t="shared" si="326"/>
        <v>#VALUE!</v>
      </c>
      <c r="S1925">
        <v>18.260000000000002</v>
      </c>
      <c r="T1925" s="150" t="e">
        <f t="shared" si="327"/>
        <v>#VALUE!</v>
      </c>
      <c r="U1925">
        <v>18.260000000000002</v>
      </c>
      <c r="V1925" s="150" t="e">
        <f t="shared" si="328"/>
        <v>#VALUE!</v>
      </c>
      <c r="W1925">
        <v>18.260000000000002</v>
      </c>
      <c r="X1925" s="153" t="e">
        <f t="shared" si="329"/>
        <v>#VALUE!</v>
      </c>
      <c r="Y1925">
        <v>18.260000000000002</v>
      </c>
      <c r="Z1925" s="150" t="e">
        <f t="shared" si="330"/>
        <v>#VALUE!</v>
      </c>
      <c r="AA1925">
        <v>18.260000000000002</v>
      </c>
      <c r="AB1925" s="150" t="e">
        <f t="shared" si="331"/>
        <v>#VALUE!</v>
      </c>
      <c r="AC1925">
        <v>18.260000000000002</v>
      </c>
      <c r="AD1925" s="150" t="e">
        <f t="shared" si="332"/>
        <v>#VALUE!</v>
      </c>
      <c r="AE1925">
        <v>18.260000000000002</v>
      </c>
    </row>
    <row r="1926" spans="12:31" ht="15" x14ac:dyDescent="0.2">
      <c r="L1926" s="150" t="e">
        <f t="shared" si="323"/>
        <v>#VALUE!</v>
      </c>
      <c r="M1926">
        <v>18.28</v>
      </c>
      <c r="N1926" s="150" t="e">
        <f t="shared" si="324"/>
        <v>#VALUE!</v>
      </c>
      <c r="O1926">
        <v>18.28</v>
      </c>
      <c r="P1926" s="150" t="e">
        <f t="shared" si="325"/>
        <v>#VALUE!</v>
      </c>
      <c r="Q1926">
        <v>18.28</v>
      </c>
      <c r="R1926" s="150" t="e">
        <f t="shared" si="326"/>
        <v>#VALUE!</v>
      </c>
      <c r="S1926">
        <v>18.28</v>
      </c>
      <c r="T1926" s="150" t="e">
        <f t="shared" si="327"/>
        <v>#VALUE!</v>
      </c>
      <c r="U1926">
        <v>18.28</v>
      </c>
      <c r="V1926" s="150" t="e">
        <f t="shared" si="328"/>
        <v>#VALUE!</v>
      </c>
      <c r="W1926">
        <v>18.28</v>
      </c>
      <c r="X1926" s="153" t="e">
        <f t="shared" si="329"/>
        <v>#VALUE!</v>
      </c>
      <c r="Y1926">
        <v>18.28</v>
      </c>
      <c r="Z1926" s="150" t="e">
        <f t="shared" si="330"/>
        <v>#VALUE!</v>
      </c>
      <c r="AA1926">
        <v>18.28</v>
      </c>
      <c r="AB1926" s="150" t="e">
        <f t="shared" si="331"/>
        <v>#VALUE!</v>
      </c>
      <c r="AC1926">
        <v>18.28</v>
      </c>
      <c r="AD1926" s="150" t="e">
        <f t="shared" si="332"/>
        <v>#VALUE!</v>
      </c>
      <c r="AE1926">
        <v>18.28</v>
      </c>
    </row>
    <row r="1927" spans="12:31" ht="15" x14ac:dyDescent="0.2">
      <c r="L1927" s="150" t="e">
        <f t="shared" si="323"/>
        <v>#VALUE!</v>
      </c>
      <c r="M1927">
        <v>18.3</v>
      </c>
      <c r="N1927" s="150" t="e">
        <f t="shared" si="324"/>
        <v>#VALUE!</v>
      </c>
      <c r="O1927">
        <v>18.3</v>
      </c>
      <c r="P1927" s="150" t="e">
        <f t="shared" si="325"/>
        <v>#VALUE!</v>
      </c>
      <c r="Q1927">
        <v>18.3</v>
      </c>
      <c r="R1927" s="150" t="e">
        <f t="shared" si="326"/>
        <v>#VALUE!</v>
      </c>
      <c r="S1927">
        <v>18.3</v>
      </c>
      <c r="T1927" s="150" t="e">
        <f t="shared" si="327"/>
        <v>#VALUE!</v>
      </c>
      <c r="U1927">
        <v>18.3</v>
      </c>
      <c r="V1927" s="150" t="e">
        <f t="shared" si="328"/>
        <v>#VALUE!</v>
      </c>
      <c r="W1927">
        <v>18.3</v>
      </c>
      <c r="X1927" s="153" t="e">
        <f t="shared" si="329"/>
        <v>#VALUE!</v>
      </c>
      <c r="Y1927">
        <v>18.3</v>
      </c>
      <c r="Z1927" s="150" t="e">
        <f t="shared" si="330"/>
        <v>#VALUE!</v>
      </c>
      <c r="AA1927">
        <v>18.3</v>
      </c>
      <c r="AB1927" s="150" t="e">
        <f t="shared" si="331"/>
        <v>#VALUE!</v>
      </c>
      <c r="AC1927">
        <v>18.3</v>
      </c>
      <c r="AD1927" s="150" t="e">
        <f t="shared" si="332"/>
        <v>#VALUE!</v>
      </c>
      <c r="AE1927">
        <v>18.3</v>
      </c>
    </row>
    <row r="1928" spans="12:31" ht="15" x14ac:dyDescent="0.2">
      <c r="L1928" s="150" t="e">
        <f t="shared" si="323"/>
        <v>#VALUE!</v>
      </c>
      <c r="M1928">
        <v>18.32</v>
      </c>
      <c r="N1928" s="150" t="e">
        <f t="shared" si="324"/>
        <v>#VALUE!</v>
      </c>
      <c r="O1928">
        <v>18.32</v>
      </c>
      <c r="P1928" s="150" t="e">
        <f t="shared" si="325"/>
        <v>#VALUE!</v>
      </c>
      <c r="Q1928">
        <v>18.32</v>
      </c>
      <c r="R1928" s="150" t="e">
        <f t="shared" si="326"/>
        <v>#VALUE!</v>
      </c>
      <c r="S1928">
        <v>18.32</v>
      </c>
      <c r="T1928" s="150" t="e">
        <f t="shared" si="327"/>
        <v>#VALUE!</v>
      </c>
      <c r="U1928">
        <v>18.32</v>
      </c>
      <c r="V1928" s="150" t="e">
        <f t="shared" si="328"/>
        <v>#VALUE!</v>
      </c>
      <c r="W1928">
        <v>18.32</v>
      </c>
      <c r="X1928" s="153" t="e">
        <f t="shared" si="329"/>
        <v>#VALUE!</v>
      </c>
      <c r="Y1928">
        <v>18.32</v>
      </c>
      <c r="Z1928" s="150" t="e">
        <f t="shared" si="330"/>
        <v>#VALUE!</v>
      </c>
      <c r="AA1928">
        <v>18.32</v>
      </c>
      <c r="AB1928" s="150" t="e">
        <f t="shared" si="331"/>
        <v>#VALUE!</v>
      </c>
      <c r="AC1928">
        <v>18.32</v>
      </c>
      <c r="AD1928" s="150" t="e">
        <f t="shared" si="332"/>
        <v>#VALUE!</v>
      </c>
      <c r="AE1928">
        <v>18.32</v>
      </c>
    </row>
    <row r="1929" spans="12:31" ht="15" x14ac:dyDescent="0.2">
      <c r="L1929" s="150" t="e">
        <f t="shared" si="323"/>
        <v>#VALUE!</v>
      </c>
      <c r="M1929">
        <v>18.34</v>
      </c>
      <c r="N1929" s="150" t="e">
        <f t="shared" si="324"/>
        <v>#VALUE!</v>
      </c>
      <c r="O1929">
        <v>18.34</v>
      </c>
      <c r="P1929" s="150" t="e">
        <f t="shared" si="325"/>
        <v>#VALUE!</v>
      </c>
      <c r="Q1929">
        <v>18.34</v>
      </c>
      <c r="R1929" s="150" t="e">
        <f t="shared" si="326"/>
        <v>#VALUE!</v>
      </c>
      <c r="S1929">
        <v>18.34</v>
      </c>
      <c r="T1929" s="150" t="e">
        <f t="shared" si="327"/>
        <v>#VALUE!</v>
      </c>
      <c r="U1929">
        <v>18.34</v>
      </c>
      <c r="V1929" s="150" t="e">
        <f t="shared" si="328"/>
        <v>#VALUE!</v>
      </c>
      <c r="W1929">
        <v>18.34</v>
      </c>
      <c r="X1929" s="153" t="e">
        <f t="shared" si="329"/>
        <v>#VALUE!</v>
      </c>
      <c r="Y1929">
        <v>18.34</v>
      </c>
      <c r="Z1929" s="150" t="e">
        <f t="shared" si="330"/>
        <v>#VALUE!</v>
      </c>
      <c r="AA1929">
        <v>18.34</v>
      </c>
      <c r="AB1929" s="150" t="e">
        <f t="shared" si="331"/>
        <v>#VALUE!</v>
      </c>
      <c r="AC1929">
        <v>18.34</v>
      </c>
      <c r="AD1929" s="150" t="e">
        <f t="shared" si="332"/>
        <v>#VALUE!</v>
      </c>
      <c r="AE1929">
        <v>18.34</v>
      </c>
    </row>
    <row r="1930" spans="12:31" ht="15" x14ac:dyDescent="0.2">
      <c r="L1930" s="150" t="e">
        <f t="shared" si="323"/>
        <v>#VALUE!</v>
      </c>
      <c r="M1930">
        <v>18.36</v>
      </c>
      <c r="N1930" s="150" t="e">
        <f t="shared" si="324"/>
        <v>#VALUE!</v>
      </c>
      <c r="O1930">
        <v>18.36</v>
      </c>
      <c r="P1930" s="150" t="e">
        <f t="shared" si="325"/>
        <v>#VALUE!</v>
      </c>
      <c r="Q1930">
        <v>18.36</v>
      </c>
      <c r="R1930" s="150" t="e">
        <f t="shared" si="326"/>
        <v>#VALUE!</v>
      </c>
      <c r="S1930">
        <v>18.36</v>
      </c>
      <c r="T1930" s="150" t="e">
        <f t="shared" si="327"/>
        <v>#VALUE!</v>
      </c>
      <c r="U1930">
        <v>18.36</v>
      </c>
      <c r="V1930" s="150" t="e">
        <f t="shared" si="328"/>
        <v>#VALUE!</v>
      </c>
      <c r="W1930">
        <v>18.36</v>
      </c>
      <c r="X1930" s="153" t="e">
        <f t="shared" si="329"/>
        <v>#VALUE!</v>
      </c>
      <c r="Y1930">
        <v>18.36</v>
      </c>
      <c r="Z1930" s="150" t="e">
        <f t="shared" si="330"/>
        <v>#VALUE!</v>
      </c>
      <c r="AA1930">
        <v>18.36</v>
      </c>
      <c r="AB1930" s="150" t="e">
        <f t="shared" si="331"/>
        <v>#VALUE!</v>
      </c>
      <c r="AC1930">
        <v>18.36</v>
      </c>
      <c r="AD1930" s="150" t="e">
        <f t="shared" si="332"/>
        <v>#VALUE!</v>
      </c>
      <c r="AE1930">
        <v>18.36</v>
      </c>
    </row>
    <row r="1931" spans="12:31" ht="15" x14ac:dyDescent="0.2">
      <c r="L1931" s="150" t="e">
        <f t="shared" si="323"/>
        <v>#VALUE!</v>
      </c>
      <c r="M1931">
        <v>18.38</v>
      </c>
      <c r="N1931" s="150" t="e">
        <f t="shared" si="324"/>
        <v>#VALUE!</v>
      </c>
      <c r="O1931">
        <v>18.38</v>
      </c>
      <c r="P1931" s="150" t="e">
        <f t="shared" si="325"/>
        <v>#VALUE!</v>
      </c>
      <c r="Q1931">
        <v>18.38</v>
      </c>
      <c r="R1931" s="150" t="e">
        <f t="shared" si="326"/>
        <v>#VALUE!</v>
      </c>
      <c r="S1931">
        <v>18.38</v>
      </c>
      <c r="T1931" s="150" t="e">
        <f t="shared" si="327"/>
        <v>#VALUE!</v>
      </c>
      <c r="U1931">
        <v>18.38</v>
      </c>
      <c r="V1931" s="150" t="e">
        <f t="shared" si="328"/>
        <v>#VALUE!</v>
      </c>
      <c r="W1931">
        <v>18.38</v>
      </c>
      <c r="X1931" s="153" t="e">
        <f t="shared" si="329"/>
        <v>#VALUE!</v>
      </c>
      <c r="Y1931">
        <v>18.38</v>
      </c>
      <c r="Z1931" s="150" t="e">
        <f t="shared" si="330"/>
        <v>#VALUE!</v>
      </c>
      <c r="AA1931">
        <v>18.38</v>
      </c>
      <c r="AB1931" s="150" t="e">
        <f t="shared" si="331"/>
        <v>#VALUE!</v>
      </c>
      <c r="AC1931">
        <v>18.38</v>
      </c>
      <c r="AD1931" s="150" t="e">
        <f t="shared" si="332"/>
        <v>#VALUE!</v>
      </c>
      <c r="AE1931">
        <v>18.38</v>
      </c>
    </row>
    <row r="1932" spans="12:31" ht="15" x14ac:dyDescent="0.2">
      <c r="L1932" s="150" t="e">
        <f t="shared" si="323"/>
        <v>#VALUE!</v>
      </c>
      <c r="M1932">
        <v>18.399999999999999</v>
      </c>
      <c r="N1932" s="150" t="e">
        <f t="shared" si="324"/>
        <v>#VALUE!</v>
      </c>
      <c r="O1932">
        <v>18.399999999999999</v>
      </c>
      <c r="P1932" s="150" t="e">
        <f t="shared" si="325"/>
        <v>#VALUE!</v>
      </c>
      <c r="Q1932">
        <v>18.399999999999999</v>
      </c>
      <c r="R1932" s="150" t="e">
        <f t="shared" si="326"/>
        <v>#VALUE!</v>
      </c>
      <c r="S1932">
        <v>18.399999999999999</v>
      </c>
      <c r="T1932" s="150" t="e">
        <f t="shared" si="327"/>
        <v>#VALUE!</v>
      </c>
      <c r="U1932">
        <v>18.399999999999999</v>
      </c>
      <c r="V1932" s="150" t="e">
        <f t="shared" si="328"/>
        <v>#VALUE!</v>
      </c>
      <c r="W1932">
        <v>18.399999999999999</v>
      </c>
      <c r="X1932" s="153" t="e">
        <f t="shared" si="329"/>
        <v>#VALUE!</v>
      </c>
      <c r="Y1932">
        <v>18.399999999999999</v>
      </c>
      <c r="Z1932" s="150" t="e">
        <f t="shared" si="330"/>
        <v>#VALUE!</v>
      </c>
      <c r="AA1932">
        <v>18.399999999999999</v>
      </c>
      <c r="AB1932" s="150" t="e">
        <f t="shared" si="331"/>
        <v>#VALUE!</v>
      </c>
      <c r="AC1932">
        <v>18.399999999999999</v>
      </c>
      <c r="AD1932" s="150" t="e">
        <f t="shared" si="332"/>
        <v>#VALUE!</v>
      </c>
      <c r="AE1932">
        <v>18.399999999999999</v>
      </c>
    </row>
    <row r="1933" spans="12:31" ht="15" x14ac:dyDescent="0.2">
      <c r="L1933" s="150" t="e">
        <f t="shared" si="323"/>
        <v>#VALUE!</v>
      </c>
      <c r="M1933">
        <v>18.420000000000002</v>
      </c>
      <c r="N1933" s="150" t="e">
        <f t="shared" si="324"/>
        <v>#VALUE!</v>
      </c>
      <c r="O1933">
        <v>18.420000000000002</v>
      </c>
      <c r="P1933" s="150" t="e">
        <f t="shared" si="325"/>
        <v>#VALUE!</v>
      </c>
      <c r="Q1933">
        <v>18.420000000000002</v>
      </c>
      <c r="R1933" s="150" t="e">
        <f t="shared" si="326"/>
        <v>#VALUE!</v>
      </c>
      <c r="S1933">
        <v>18.420000000000002</v>
      </c>
      <c r="T1933" s="150" t="e">
        <f t="shared" si="327"/>
        <v>#VALUE!</v>
      </c>
      <c r="U1933">
        <v>18.420000000000002</v>
      </c>
      <c r="V1933" s="150" t="e">
        <f t="shared" si="328"/>
        <v>#VALUE!</v>
      </c>
      <c r="W1933">
        <v>18.420000000000002</v>
      </c>
      <c r="X1933" s="153" t="e">
        <f t="shared" si="329"/>
        <v>#VALUE!</v>
      </c>
      <c r="Y1933">
        <v>18.420000000000002</v>
      </c>
      <c r="Z1933" s="150" t="e">
        <f t="shared" si="330"/>
        <v>#VALUE!</v>
      </c>
      <c r="AA1933">
        <v>18.420000000000002</v>
      </c>
      <c r="AB1933" s="150" t="e">
        <f t="shared" si="331"/>
        <v>#VALUE!</v>
      </c>
      <c r="AC1933">
        <v>18.420000000000002</v>
      </c>
      <c r="AD1933" s="150" t="e">
        <f t="shared" si="332"/>
        <v>#VALUE!</v>
      </c>
      <c r="AE1933">
        <v>18.420000000000002</v>
      </c>
    </row>
    <row r="1934" spans="12:31" ht="15" x14ac:dyDescent="0.2">
      <c r="L1934" s="150" t="e">
        <f t="shared" si="323"/>
        <v>#VALUE!</v>
      </c>
      <c r="M1934">
        <v>18.440000000000001</v>
      </c>
      <c r="N1934" s="150" t="e">
        <f t="shared" si="324"/>
        <v>#VALUE!</v>
      </c>
      <c r="O1934">
        <v>18.440000000000001</v>
      </c>
      <c r="P1934" s="150" t="e">
        <f t="shared" si="325"/>
        <v>#VALUE!</v>
      </c>
      <c r="Q1934">
        <v>18.440000000000001</v>
      </c>
      <c r="R1934" s="150" t="e">
        <f t="shared" si="326"/>
        <v>#VALUE!</v>
      </c>
      <c r="S1934">
        <v>18.440000000000001</v>
      </c>
      <c r="T1934" s="150" t="e">
        <f t="shared" si="327"/>
        <v>#VALUE!</v>
      </c>
      <c r="U1934">
        <v>18.440000000000001</v>
      </c>
      <c r="V1934" s="150" t="e">
        <f t="shared" si="328"/>
        <v>#VALUE!</v>
      </c>
      <c r="W1934">
        <v>18.440000000000001</v>
      </c>
      <c r="X1934" s="153" t="e">
        <f t="shared" si="329"/>
        <v>#VALUE!</v>
      </c>
      <c r="Y1934">
        <v>18.440000000000001</v>
      </c>
      <c r="Z1934" s="150" t="e">
        <f t="shared" si="330"/>
        <v>#VALUE!</v>
      </c>
      <c r="AA1934">
        <v>18.440000000000001</v>
      </c>
      <c r="AB1934" s="150" t="e">
        <f t="shared" si="331"/>
        <v>#VALUE!</v>
      </c>
      <c r="AC1934">
        <v>18.440000000000001</v>
      </c>
      <c r="AD1934" s="150" t="e">
        <f t="shared" si="332"/>
        <v>#VALUE!</v>
      </c>
      <c r="AE1934">
        <v>18.440000000000001</v>
      </c>
    </row>
    <row r="1935" spans="12:31" ht="15" x14ac:dyDescent="0.2">
      <c r="L1935" s="150" t="e">
        <f t="shared" si="323"/>
        <v>#VALUE!</v>
      </c>
      <c r="M1935">
        <v>18.46</v>
      </c>
      <c r="N1935" s="150" t="e">
        <f t="shared" si="324"/>
        <v>#VALUE!</v>
      </c>
      <c r="O1935">
        <v>18.46</v>
      </c>
      <c r="P1935" s="150" t="e">
        <f t="shared" si="325"/>
        <v>#VALUE!</v>
      </c>
      <c r="Q1935">
        <v>18.46</v>
      </c>
      <c r="R1935" s="150" t="e">
        <f t="shared" si="326"/>
        <v>#VALUE!</v>
      </c>
      <c r="S1935">
        <v>18.46</v>
      </c>
      <c r="T1935" s="150" t="e">
        <f t="shared" si="327"/>
        <v>#VALUE!</v>
      </c>
      <c r="U1935">
        <v>18.46</v>
      </c>
      <c r="V1935" s="150" t="e">
        <f t="shared" si="328"/>
        <v>#VALUE!</v>
      </c>
      <c r="W1935">
        <v>18.46</v>
      </c>
      <c r="X1935" s="153" t="e">
        <f t="shared" si="329"/>
        <v>#VALUE!</v>
      </c>
      <c r="Y1935">
        <v>18.46</v>
      </c>
      <c r="Z1935" s="150" t="e">
        <f t="shared" si="330"/>
        <v>#VALUE!</v>
      </c>
      <c r="AA1935">
        <v>18.46</v>
      </c>
      <c r="AB1935" s="150" t="e">
        <f t="shared" si="331"/>
        <v>#VALUE!</v>
      </c>
      <c r="AC1935">
        <v>18.46</v>
      </c>
      <c r="AD1935" s="150" t="e">
        <f t="shared" si="332"/>
        <v>#VALUE!</v>
      </c>
      <c r="AE1935">
        <v>18.46</v>
      </c>
    </row>
    <row r="1936" spans="12:31" ht="15" x14ac:dyDescent="0.2">
      <c r="L1936" s="150" t="e">
        <f t="shared" si="323"/>
        <v>#VALUE!</v>
      </c>
      <c r="M1936">
        <v>18.48</v>
      </c>
      <c r="N1936" s="150" t="e">
        <f t="shared" si="324"/>
        <v>#VALUE!</v>
      </c>
      <c r="O1936">
        <v>18.48</v>
      </c>
      <c r="P1936" s="150" t="e">
        <f t="shared" si="325"/>
        <v>#VALUE!</v>
      </c>
      <c r="Q1936">
        <v>18.48</v>
      </c>
      <c r="R1936" s="150" t="e">
        <f t="shared" si="326"/>
        <v>#VALUE!</v>
      </c>
      <c r="S1936">
        <v>18.48</v>
      </c>
      <c r="T1936" s="150" t="e">
        <f t="shared" si="327"/>
        <v>#VALUE!</v>
      </c>
      <c r="U1936">
        <v>18.48</v>
      </c>
      <c r="V1936" s="150" t="e">
        <f t="shared" si="328"/>
        <v>#VALUE!</v>
      </c>
      <c r="W1936">
        <v>18.48</v>
      </c>
      <c r="X1936" s="153" t="e">
        <f t="shared" si="329"/>
        <v>#VALUE!</v>
      </c>
      <c r="Y1936">
        <v>18.48</v>
      </c>
      <c r="Z1936" s="150" t="e">
        <f t="shared" si="330"/>
        <v>#VALUE!</v>
      </c>
      <c r="AA1936">
        <v>18.48</v>
      </c>
      <c r="AB1936" s="150" t="e">
        <f t="shared" si="331"/>
        <v>#VALUE!</v>
      </c>
      <c r="AC1936">
        <v>18.48</v>
      </c>
      <c r="AD1936" s="150" t="e">
        <f t="shared" si="332"/>
        <v>#VALUE!</v>
      </c>
      <c r="AE1936">
        <v>18.48</v>
      </c>
    </row>
    <row r="1937" spans="12:31" ht="15" x14ac:dyDescent="0.2">
      <c r="L1937" s="150" t="e">
        <f t="shared" si="323"/>
        <v>#VALUE!</v>
      </c>
      <c r="M1937">
        <v>18.5</v>
      </c>
      <c r="N1937" s="150" t="e">
        <f t="shared" si="324"/>
        <v>#VALUE!</v>
      </c>
      <c r="O1937">
        <v>18.5</v>
      </c>
      <c r="P1937" s="150" t="e">
        <f t="shared" si="325"/>
        <v>#VALUE!</v>
      </c>
      <c r="Q1937">
        <v>18.5</v>
      </c>
      <c r="R1937" s="150" t="e">
        <f t="shared" si="326"/>
        <v>#VALUE!</v>
      </c>
      <c r="S1937">
        <v>18.5</v>
      </c>
      <c r="T1937" s="150" t="e">
        <f t="shared" si="327"/>
        <v>#VALUE!</v>
      </c>
      <c r="U1937">
        <v>18.5</v>
      </c>
      <c r="V1937" s="150" t="e">
        <f t="shared" si="328"/>
        <v>#VALUE!</v>
      </c>
      <c r="W1937">
        <v>18.5</v>
      </c>
      <c r="X1937" s="153" t="e">
        <f t="shared" si="329"/>
        <v>#VALUE!</v>
      </c>
      <c r="Y1937">
        <v>18.5</v>
      </c>
      <c r="Z1937" s="150" t="e">
        <f t="shared" si="330"/>
        <v>#VALUE!</v>
      </c>
      <c r="AA1937">
        <v>18.5</v>
      </c>
      <c r="AB1937" s="150" t="e">
        <f t="shared" si="331"/>
        <v>#VALUE!</v>
      </c>
      <c r="AC1937">
        <v>18.5</v>
      </c>
      <c r="AD1937" s="150" t="e">
        <f t="shared" si="332"/>
        <v>#VALUE!</v>
      </c>
      <c r="AE1937">
        <v>18.5</v>
      </c>
    </row>
    <row r="1938" spans="12:31" ht="15" x14ac:dyDescent="0.2">
      <c r="L1938" s="150" t="e">
        <f t="shared" si="323"/>
        <v>#VALUE!</v>
      </c>
      <c r="M1938">
        <v>18.52</v>
      </c>
      <c r="N1938" s="150" t="e">
        <f t="shared" si="324"/>
        <v>#VALUE!</v>
      </c>
      <c r="O1938">
        <v>18.52</v>
      </c>
      <c r="P1938" s="150" t="e">
        <f t="shared" si="325"/>
        <v>#VALUE!</v>
      </c>
      <c r="Q1938">
        <v>18.52</v>
      </c>
      <c r="R1938" s="150" t="e">
        <f t="shared" si="326"/>
        <v>#VALUE!</v>
      </c>
      <c r="S1938">
        <v>18.52</v>
      </c>
      <c r="T1938" s="150" t="e">
        <f t="shared" si="327"/>
        <v>#VALUE!</v>
      </c>
      <c r="U1938">
        <v>18.52</v>
      </c>
      <c r="V1938" s="150" t="e">
        <f t="shared" si="328"/>
        <v>#VALUE!</v>
      </c>
      <c r="W1938">
        <v>18.52</v>
      </c>
      <c r="X1938" s="153" t="e">
        <f t="shared" si="329"/>
        <v>#VALUE!</v>
      </c>
      <c r="Y1938">
        <v>18.52</v>
      </c>
      <c r="Z1938" s="150" t="e">
        <f t="shared" si="330"/>
        <v>#VALUE!</v>
      </c>
      <c r="AA1938">
        <v>18.52</v>
      </c>
      <c r="AB1938" s="150" t="e">
        <f t="shared" si="331"/>
        <v>#VALUE!</v>
      </c>
      <c r="AC1938">
        <v>18.52</v>
      </c>
      <c r="AD1938" s="150" t="e">
        <f t="shared" si="332"/>
        <v>#VALUE!</v>
      </c>
      <c r="AE1938">
        <v>18.52</v>
      </c>
    </row>
    <row r="1939" spans="12:31" ht="15" x14ac:dyDescent="0.2">
      <c r="L1939" s="150" t="e">
        <f t="shared" si="323"/>
        <v>#VALUE!</v>
      </c>
      <c r="M1939">
        <v>18.54</v>
      </c>
      <c r="N1939" s="150" t="e">
        <f t="shared" si="324"/>
        <v>#VALUE!</v>
      </c>
      <c r="O1939">
        <v>18.54</v>
      </c>
      <c r="P1939" s="150" t="e">
        <f t="shared" si="325"/>
        <v>#VALUE!</v>
      </c>
      <c r="Q1939">
        <v>18.54</v>
      </c>
      <c r="R1939" s="150" t="e">
        <f t="shared" si="326"/>
        <v>#VALUE!</v>
      </c>
      <c r="S1939">
        <v>18.54</v>
      </c>
      <c r="T1939" s="150" t="e">
        <f t="shared" si="327"/>
        <v>#VALUE!</v>
      </c>
      <c r="U1939">
        <v>18.54</v>
      </c>
      <c r="V1939" s="150" t="e">
        <f t="shared" si="328"/>
        <v>#VALUE!</v>
      </c>
      <c r="W1939">
        <v>18.54</v>
      </c>
      <c r="X1939" s="153" t="e">
        <f t="shared" si="329"/>
        <v>#VALUE!</v>
      </c>
      <c r="Y1939">
        <v>18.54</v>
      </c>
      <c r="Z1939" s="150" t="e">
        <f t="shared" si="330"/>
        <v>#VALUE!</v>
      </c>
      <c r="AA1939">
        <v>18.54</v>
      </c>
      <c r="AB1939" s="150" t="e">
        <f t="shared" si="331"/>
        <v>#VALUE!</v>
      </c>
      <c r="AC1939">
        <v>18.54</v>
      </c>
      <c r="AD1939" s="150" t="e">
        <f t="shared" si="332"/>
        <v>#VALUE!</v>
      </c>
      <c r="AE1939">
        <v>18.54</v>
      </c>
    </row>
    <row r="1940" spans="12:31" ht="15" x14ac:dyDescent="0.2">
      <c r="L1940" s="150" t="e">
        <f t="shared" si="323"/>
        <v>#VALUE!</v>
      </c>
      <c r="M1940">
        <v>18.559999999999999</v>
      </c>
      <c r="N1940" s="150" t="e">
        <f t="shared" si="324"/>
        <v>#VALUE!</v>
      </c>
      <c r="O1940">
        <v>18.559999999999999</v>
      </c>
      <c r="P1940" s="150" t="e">
        <f t="shared" si="325"/>
        <v>#VALUE!</v>
      </c>
      <c r="Q1940">
        <v>18.559999999999999</v>
      </c>
      <c r="R1940" s="150" t="e">
        <f t="shared" si="326"/>
        <v>#VALUE!</v>
      </c>
      <c r="S1940">
        <v>18.559999999999999</v>
      </c>
      <c r="T1940" s="150" t="e">
        <f t="shared" si="327"/>
        <v>#VALUE!</v>
      </c>
      <c r="U1940">
        <v>18.559999999999999</v>
      </c>
      <c r="V1940" s="150" t="e">
        <f t="shared" si="328"/>
        <v>#VALUE!</v>
      </c>
      <c r="W1940">
        <v>18.559999999999999</v>
      </c>
      <c r="X1940" s="153" t="e">
        <f t="shared" si="329"/>
        <v>#VALUE!</v>
      </c>
      <c r="Y1940">
        <v>18.559999999999999</v>
      </c>
      <c r="Z1940" s="150" t="e">
        <f t="shared" si="330"/>
        <v>#VALUE!</v>
      </c>
      <c r="AA1940">
        <v>18.559999999999999</v>
      </c>
      <c r="AB1940" s="150" t="e">
        <f t="shared" si="331"/>
        <v>#VALUE!</v>
      </c>
      <c r="AC1940">
        <v>18.559999999999999</v>
      </c>
      <c r="AD1940" s="150" t="e">
        <f t="shared" si="332"/>
        <v>#VALUE!</v>
      </c>
      <c r="AE1940">
        <v>18.559999999999999</v>
      </c>
    </row>
    <row r="1941" spans="12:31" ht="15" x14ac:dyDescent="0.2">
      <c r="L1941" s="150" t="e">
        <f t="shared" si="323"/>
        <v>#VALUE!</v>
      </c>
      <c r="M1941">
        <v>18.579999999999998</v>
      </c>
      <c r="N1941" s="150" t="e">
        <f t="shared" si="324"/>
        <v>#VALUE!</v>
      </c>
      <c r="O1941">
        <v>18.579999999999998</v>
      </c>
      <c r="P1941" s="150" t="e">
        <f t="shared" si="325"/>
        <v>#VALUE!</v>
      </c>
      <c r="Q1941">
        <v>18.579999999999998</v>
      </c>
      <c r="R1941" s="150" t="e">
        <f t="shared" si="326"/>
        <v>#VALUE!</v>
      </c>
      <c r="S1941">
        <v>18.579999999999998</v>
      </c>
      <c r="T1941" s="150" t="e">
        <f t="shared" si="327"/>
        <v>#VALUE!</v>
      </c>
      <c r="U1941">
        <v>18.579999999999998</v>
      </c>
      <c r="V1941" s="150" t="e">
        <f t="shared" si="328"/>
        <v>#VALUE!</v>
      </c>
      <c r="W1941">
        <v>18.579999999999998</v>
      </c>
      <c r="X1941" s="153" t="e">
        <f t="shared" si="329"/>
        <v>#VALUE!</v>
      </c>
      <c r="Y1941">
        <v>18.579999999999998</v>
      </c>
      <c r="Z1941" s="150" t="e">
        <f t="shared" si="330"/>
        <v>#VALUE!</v>
      </c>
      <c r="AA1941">
        <v>18.579999999999998</v>
      </c>
      <c r="AB1941" s="150" t="e">
        <f t="shared" si="331"/>
        <v>#VALUE!</v>
      </c>
      <c r="AC1941">
        <v>18.579999999999998</v>
      </c>
      <c r="AD1941" s="150" t="e">
        <f t="shared" si="332"/>
        <v>#VALUE!</v>
      </c>
      <c r="AE1941">
        <v>18.579999999999998</v>
      </c>
    </row>
    <row r="1942" spans="12:31" ht="15" x14ac:dyDescent="0.2">
      <c r="L1942" s="150" t="e">
        <f t="shared" si="323"/>
        <v>#VALUE!</v>
      </c>
      <c r="M1942">
        <v>18.600000000000001</v>
      </c>
      <c r="N1942" s="150" t="e">
        <f t="shared" si="324"/>
        <v>#VALUE!</v>
      </c>
      <c r="O1942">
        <v>18.600000000000001</v>
      </c>
      <c r="P1942" s="150" t="e">
        <f t="shared" si="325"/>
        <v>#VALUE!</v>
      </c>
      <c r="Q1942">
        <v>18.600000000000001</v>
      </c>
      <c r="R1942" s="150" t="e">
        <f t="shared" si="326"/>
        <v>#VALUE!</v>
      </c>
      <c r="S1942">
        <v>18.600000000000001</v>
      </c>
      <c r="T1942" s="150" t="e">
        <f t="shared" si="327"/>
        <v>#VALUE!</v>
      </c>
      <c r="U1942">
        <v>18.600000000000001</v>
      </c>
      <c r="V1942" s="150" t="e">
        <f t="shared" si="328"/>
        <v>#VALUE!</v>
      </c>
      <c r="W1942">
        <v>18.600000000000001</v>
      </c>
      <c r="X1942" s="153" t="e">
        <f t="shared" si="329"/>
        <v>#VALUE!</v>
      </c>
      <c r="Y1942">
        <v>18.600000000000001</v>
      </c>
      <c r="Z1942" s="150" t="e">
        <f t="shared" si="330"/>
        <v>#VALUE!</v>
      </c>
      <c r="AA1942">
        <v>18.600000000000001</v>
      </c>
      <c r="AB1942" s="150" t="e">
        <f t="shared" si="331"/>
        <v>#VALUE!</v>
      </c>
      <c r="AC1942">
        <v>18.600000000000001</v>
      </c>
      <c r="AD1942" s="150" t="e">
        <f t="shared" si="332"/>
        <v>#VALUE!</v>
      </c>
      <c r="AE1942">
        <v>18.600000000000001</v>
      </c>
    </row>
    <row r="1943" spans="12:31" ht="15" x14ac:dyDescent="0.2">
      <c r="L1943" s="150" t="e">
        <f t="shared" si="323"/>
        <v>#VALUE!</v>
      </c>
      <c r="M1943">
        <v>18.62</v>
      </c>
      <c r="N1943" s="150" t="e">
        <f t="shared" si="324"/>
        <v>#VALUE!</v>
      </c>
      <c r="O1943">
        <v>18.62</v>
      </c>
      <c r="P1943" s="150" t="e">
        <f t="shared" si="325"/>
        <v>#VALUE!</v>
      </c>
      <c r="Q1943">
        <v>18.62</v>
      </c>
      <c r="R1943" s="150" t="e">
        <f t="shared" si="326"/>
        <v>#VALUE!</v>
      </c>
      <c r="S1943">
        <v>18.62</v>
      </c>
      <c r="T1943" s="150" t="e">
        <f t="shared" si="327"/>
        <v>#VALUE!</v>
      </c>
      <c r="U1943">
        <v>18.62</v>
      </c>
      <c r="V1943" s="150" t="e">
        <f t="shared" si="328"/>
        <v>#VALUE!</v>
      </c>
      <c r="W1943">
        <v>18.62</v>
      </c>
      <c r="X1943" s="153" t="e">
        <f t="shared" si="329"/>
        <v>#VALUE!</v>
      </c>
      <c r="Y1943">
        <v>18.62</v>
      </c>
      <c r="Z1943" s="150" t="e">
        <f t="shared" si="330"/>
        <v>#VALUE!</v>
      </c>
      <c r="AA1943">
        <v>18.62</v>
      </c>
      <c r="AB1943" s="150" t="e">
        <f t="shared" si="331"/>
        <v>#VALUE!</v>
      </c>
      <c r="AC1943">
        <v>18.62</v>
      </c>
      <c r="AD1943" s="150" t="e">
        <f t="shared" si="332"/>
        <v>#VALUE!</v>
      </c>
      <c r="AE1943">
        <v>18.62</v>
      </c>
    </row>
    <row r="1944" spans="12:31" ht="15" x14ac:dyDescent="0.2">
      <c r="L1944" s="150" t="e">
        <f t="shared" si="323"/>
        <v>#VALUE!</v>
      </c>
      <c r="M1944">
        <v>18.64</v>
      </c>
      <c r="N1944" s="150" t="e">
        <f t="shared" si="324"/>
        <v>#VALUE!</v>
      </c>
      <c r="O1944">
        <v>18.64</v>
      </c>
      <c r="P1944" s="150" t="e">
        <f t="shared" si="325"/>
        <v>#VALUE!</v>
      </c>
      <c r="Q1944">
        <v>18.64</v>
      </c>
      <c r="R1944" s="150" t="e">
        <f t="shared" si="326"/>
        <v>#VALUE!</v>
      </c>
      <c r="S1944">
        <v>18.64</v>
      </c>
      <c r="T1944" s="150" t="e">
        <f t="shared" si="327"/>
        <v>#VALUE!</v>
      </c>
      <c r="U1944">
        <v>18.64</v>
      </c>
      <c r="V1944" s="150" t="e">
        <f t="shared" si="328"/>
        <v>#VALUE!</v>
      </c>
      <c r="W1944">
        <v>18.64</v>
      </c>
      <c r="X1944" s="153" t="e">
        <f t="shared" si="329"/>
        <v>#VALUE!</v>
      </c>
      <c r="Y1944">
        <v>18.64</v>
      </c>
      <c r="Z1944" s="150" t="e">
        <f t="shared" si="330"/>
        <v>#VALUE!</v>
      </c>
      <c r="AA1944">
        <v>18.64</v>
      </c>
      <c r="AB1944" s="150" t="e">
        <f t="shared" si="331"/>
        <v>#VALUE!</v>
      </c>
      <c r="AC1944">
        <v>18.64</v>
      </c>
      <c r="AD1944" s="150" t="e">
        <f t="shared" si="332"/>
        <v>#VALUE!</v>
      </c>
      <c r="AE1944">
        <v>18.64</v>
      </c>
    </row>
    <row r="1945" spans="12:31" ht="15" x14ac:dyDescent="0.2">
      <c r="L1945" s="150" t="e">
        <f t="shared" si="323"/>
        <v>#VALUE!</v>
      </c>
      <c r="M1945">
        <v>18.66</v>
      </c>
      <c r="N1945" s="150" t="e">
        <f t="shared" si="324"/>
        <v>#VALUE!</v>
      </c>
      <c r="O1945">
        <v>18.66</v>
      </c>
      <c r="P1945" s="150" t="e">
        <f t="shared" si="325"/>
        <v>#VALUE!</v>
      </c>
      <c r="Q1945">
        <v>18.66</v>
      </c>
      <c r="R1945" s="150" t="e">
        <f t="shared" si="326"/>
        <v>#VALUE!</v>
      </c>
      <c r="S1945">
        <v>18.66</v>
      </c>
      <c r="T1945" s="150" t="e">
        <f t="shared" si="327"/>
        <v>#VALUE!</v>
      </c>
      <c r="U1945">
        <v>18.66</v>
      </c>
      <c r="V1945" s="150" t="e">
        <f t="shared" si="328"/>
        <v>#VALUE!</v>
      </c>
      <c r="W1945">
        <v>18.66</v>
      </c>
      <c r="X1945" s="153" t="e">
        <f t="shared" si="329"/>
        <v>#VALUE!</v>
      </c>
      <c r="Y1945">
        <v>18.66</v>
      </c>
      <c r="Z1945" s="150" t="e">
        <f t="shared" si="330"/>
        <v>#VALUE!</v>
      </c>
      <c r="AA1945">
        <v>18.66</v>
      </c>
      <c r="AB1945" s="150" t="e">
        <f t="shared" si="331"/>
        <v>#VALUE!</v>
      </c>
      <c r="AC1945">
        <v>18.66</v>
      </c>
      <c r="AD1945" s="150" t="e">
        <f t="shared" si="332"/>
        <v>#VALUE!</v>
      </c>
      <c r="AE1945">
        <v>18.66</v>
      </c>
    </row>
    <row r="1946" spans="12:31" ht="15" x14ac:dyDescent="0.2">
      <c r="L1946" s="150" t="e">
        <f t="shared" si="323"/>
        <v>#VALUE!</v>
      </c>
      <c r="M1946">
        <v>18.68</v>
      </c>
      <c r="N1946" s="150" t="e">
        <f t="shared" si="324"/>
        <v>#VALUE!</v>
      </c>
      <c r="O1946">
        <v>18.68</v>
      </c>
      <c r="P1946" s="150" t="e">
        <f t="shared" si="325"/>
        <v>#VALUE!</v>
      </c>
      <c r="Q1946">
        <v>18.68</v>
      </c>
      <c r="R1946" s="150" t="e">
        <f t="shared" si="326"/>
        <v>#VALUE!</v>
      </c>
      <c r="S1946">
        <v>18.68</v>
      </c>
      <c r="T1946" s="150" t="e">
        <f t="shared" si="327"/>
        <v>#VALUE!</v>
      </c>
      <c r="U1946">
        <v>18.68</v>
      </c>
      <c r="V1946" s="150" t="e">
        <f t="shared" si="328"/>
        <v>#VALUE!</v>
      </c>
      <c r="W1946">
        <v>18.68</v>
      </c>
      <c r="X1946" s="153" t="e">
        <f t="shared" si="329"/>
        <v>#VALUE!</v>
      </c>
      <c r="Y1946">
        <v>18.68</v>
      </c>
      <c r="Z1946" s="150" t="e">
        <f t="shared" si="330"/>
        <v>#VALUE!</v>
      </c>
      <c r="AA1946">
        <v>18.68</v>
      </c>
      <c r="AB1946" s="150" t="e">
        <f t="shared" si="331"/>
        <v>#VALUE!</v>
      </c>
      <c r="AC1946">
        <v>18.68</v>
      </c>
      <c r="AD1946" s="150" t="e">
        <f t="shared" si="332"/>
        <v>#VALUE!</v>
      </c>
      <c r="AE1946">
        <v>18.68</v>
      </c>
    </row>
    <row r="1947" spans="12:31" ht="15" x14ac:dyDescent="0.2">
      <c r="L1947" s="150" t="e">
        <f t="shared" si="323"/>
        <v>#VALUE!</v>
      </c>
      <c r="M1947">
        <v>18.7</v>
      </c>
      <c r="N1947" s="150" t="e">
        <f t="shared" si="324"/>
        <v>#VALUE!</v>
      </c>
      <c r="O1947">
        <v>18.7</v>
      </c>
      <c r="P1947" s="150" t="e">
        <f t="shared" si="325"/>
        <v>#VALUE!</v>
      </c>
      <c r="Q1947">
        <v>18.7</v>
      </c>
      <c r="R1947" s="150" t="e">
        <f t="shared" si="326"/>
        <v>#VALUE!</v>
      </c>
      <c r="S1947">
        <v>18.7</v>
      </c>
      <c r="T1947" s="150" t="e">
        <f t="shared" si="327"/>
        <v>#VALUE!</v>
      </c>
      <c r="U1947">
        <v>18.7</v>
      </c>
      <c r="V1947" s="150" t="e">
        <f t="shared" si="328"/>
        <v>#VALUE!</v>
      </c>
      <c r="W1947">
        <v>18.7</v>
      </c>
      <c r="X1947" s="153" t="e">
        <f t="shared" si="329"/>
        <v>#VALUE!</v>
      </c>
      <c r="Y1947">
        <v>18.7</v>
      </c>
      <c r="Z1947" s="150" t="e">
        <f t="shared" si="330"/>
        <v>#VALUE!</v>
      </c>
      <c r="AA1947">
        <v>18.7</v>
      </c>
      <c r="AB1947" s="150" t="e">
        <f t="shared" si="331"/>
        <v>#VALUE!</v>
      </c>
      <c r="AC1947">
        <v>18.7</v>
      </c>
      <c r="AD1947" s="150" t="e">
        <f t="shared" si="332"/>
        <v>#VALUE!</v>
      </c>
      <c r="AE1947">
        <v>18.7</v>
      </c>
    </row>
    <row r="1948" spans="12:31" ht="15" x14ac:dyDescent="0.2">
      <c r="L1948" s="150" t="e">
        <f t="shared" si="323"/>
        <v>#VALUE!</v>
      </c>
      <c r="M1948">
        <v>18.72</v>
      </c>
      <c r="N1948" s="150" t="e">
        <f t="shared" si="324"/>
        <v>#VALUE!</v>
      </c>
      <c r="O1948">
        <v>18.72</v>
      </c>
      <c r="P1948" s="150" t="e">
        <f t="shared" si="325"/>
        <v>#VALUE!</v>
      </c>
      <c r="Q1948">
        <v>18.72</v>
      </c>
      <c r="R1948" s="150" t="e">
        <f t="shared" si="326"/>
        <v>#VALUE!</v>
      </c>
      <c r="S1948">
        <v>18.72</v>
      </c>
      <c r="T1948" s="150" t="e">
        <f t="shared" si="327"/>
        <v>#VALUE!</v>
      </c>
      <c r="U1948">
        <v>18.72</v>
      </c>
      <c r="V1948" s="150" t="e">
        <f t="shared" si="328"/>
        <v>#VALUE!</v>
      </c>
      <c r="W1948">
        <v>18.72</v>
      </c>
      <c r="X1948" s="153" t="e">
        <f t="shared" si="329"/>
        <v>#VALUE!</v>
      </c>
      <c r="Y1948">
        <v>18.72</v>
      </c>
      <c r="Z1948" s="150" t="e">
        <f t="shared" si="330"/>
        <v>#VALUE!</v>
      </c>
      <c r="AA1948">
        <v>18.72</v>
      </c>
      <c r="AB1948" s="150" t="e">
        <f t="shared" si="331"/>
        <v>#VALUE!</v>
      </c>
      <c r="AC1948">
        <v>18.72</v>
      </c>
      <c r="AD1948" s="150" t="e">
        <f t="shared" si="332"/>
        <v>#VALUE!</v>
      </c>
      <c r="AE1948">
        <v>18.72</v>
      </c>
    </row>
    <row r="1949" spans="12:31" ht="15" x14ac:dyDescent="0.2">
      <c r="L1949" s="150" t="e">
        <f t="shared" si="323"/>
        <v>#VALUE!</v>
      </c>
      <c r="M1949">
        <v>18.739999999999998</v>
      </c>
      <c r="N1949" s="150" t="e">
        <f t="shared" si="324"/>
        <v>#VALUE!</v>
      </c>
      <c r="O1949">
        <v>18.739999999999998</v>
      </c>
      <c r="P1949" s="150" t="e">
        <f t="shared" si="325"/>
        <v>#VALUE!</v>
      </c>
      <c r="Q1949">
        <v>18.739999999999998</v>
      </c>
      <c r="R1949" s="150" t="e">
        <f t="shared" si="326"/>
        <v>#VALUE!</v>
      </c>
      <c r="S1949">
        <v>18.739999999999998</v>
      </c>
      <c r="T1949" s="150" t="e">
        <f t="shared" si="327"/>
        <v>#VALUE!</v>
      </c>
      <c r="U1949">
        <v>18.739999999999998</v>
      </c>
      <c r="V1949" s="150" t="e">
        <f t="shared" si="328"/>
        <v>#VALUE!</v>
      </c>
      <c r="W1949">
        <v>18.739999999999998</v>
      </c>
      <c r="X1949" s="153" t="e">
        <f t="shared" si="329"/>
        <v>#VALUE!</v>
      </c>
      <c r="Y1949">
        <v>18.739999999999998</v>
      </c>
      <c r="Z1949" s="150" t="e">
        <f t="shared" si="330"/>
        <v>#VALUE!</v>
      </c>
      <c r="AA1949">
        <v>18.739999999999998</v>
      </c>
      <c r="AB1949" s="150" t="e">
        <f t="shared" si="331"/>
        <v>#VALUE!</v>
      </c>
      <c r="AC1949">
        <v>18.739999999999998</v>
      </c>
      <c r="AD1949" s="150" t="e">
        <f t="shared" si="332"/>
        <v>#VALUE!</v>
      </c>
      <c r="AE1949">
        <v>18.739999999999998</v>
      </c>
    </row>
    <row r="1950" spans="12:31" ht="15" x14ac:dyDescent="0.2">
      <c r="L1950" s="150" t="e">
        <f t="shared" si="323"/>
        <v>#VALUE!</v>
      </c>
      <c r="M1950">
        <v>18.760000000000002</v>
      </c>
      <c r="N1950" s="150" t="e">
        <f t="shared" si="324"/>
        <v>#VALUE!</v>
      </c>
      <c r="O1950">
        <v>18.760000000000002</v>
      </c>
      <c r="P1950" s="150" t="e">
        <f t="shared" si="325"/>
        <v>#VALUE!</v>
      </c>
      <c r="Q1950">
        <v>18.760000000000002</v>
      </c>
      <c r="R1950" s="150" t="e">
        <f t="shared" si="326"/>
        <v>#VALUE!</v>
      </c>
      <c r="S1950">
        <v>18.760000000000002</v>
      </c>
      <c r="T1950" s="150" t="e">
        <f t="shared" si="327"/>
        <v>#VALUE!</v>
      </c>
      <c r="U1950">
        <v>18.760000000000002</v>
      </c>
      <c r="V1950" s="150" t="e">
        <f t="shared" si="328"/>
        <v>#VALUE!</v>
      </c>
      <c r="W1950">
        <v>18.760000000000002</v>
      </c>
      <c r="X1950" s="153" t="e">
        <f t="shared" si="329"/>
        <v>#VALUE!</v>
      </c>
      <c r="Y1950">
        <v>18.760000000000002</v>
      </c>
      <c r="Z1950" s="150" t="e">
        <f t="shared" si="330"/>
        <v>#VALUE!</v>
      </c>
      <c r="AA1950">
        <v>18.760000000000002</v>
      </c>
      <c r="AB1950" s="150" t="e">
        <f t="shared" si="331"/>
        <v>#VALUE!</v>
      </c>
      <c r="AC1950">
        <v>18.760000000000002</v>
      </c>
      <c r="AD1950" s="150" t="e">
        <f t="shared" si="332"/>
        <v>#VALUE!</v>
      </c>
      <c r="AE1950">
        <v>18.760000000000002</v>
      </c>
    </row>
    <row r="1951" spans="12:31" ht="15" x14ac:dyDescent="0.2">
      <c r="L1951" s="150" t="e">
        <f t="shared" si="323"/>
        <v>#VALUE!</v>
      </c>
      <c r="M1951">
        <v>18.78</v>
      </c>
      <c r="N1951" s="150" t="e">
        <f t="shared" si="324"/>
        <v>#VALUE!</v>
      </c>
      <c r="O1951">
        <v>18.78</v>
      </c>
      <c r="P1951" s="150" t="e">
        <f t="shared" si="325"/>
        <v>#VALUE!</v>
      </c>
      <c r="Q1951">
        <v>18.78</v>
      </c>
      <c r="R1951" s="150" t="e">
        <f t="shared" si="326"/>
        <v>#VALUE!</v>
      </c>
      <c r="S1951">
        <v>18.78</v>
      </c>
      <c r="T1951" s="150" t="e">
        <f t="shared" si="327"/>
        <v>#VALUE!</v>
      </c>
      <c r="U1951">
        <v>18.78</v>
      </c>
      <c r="V1951" s="150" t="e">
        <f t="shared" si="328"/>
        <v>#VALUE!</v>
      </c>
      <c r="W1951">
        <v>18.78</v>
      </c>
      <c r="X1951" s="153" t="e">
        <f t="shared" si="329"/>
        <v>#VALUE!</v>
      </c>
      <c r="Y1951">
        <v>18.78</v>
      </c>
      <c r="Z1951" s="150" t="e">
        <f t="shared" si="330"/>
        <v>#VALUE!</v>
      </c>
      <c r="AA1951">
        <v>18.78</v>
      </c>
      <c r="AB1951" s="150" t="e">
        <f t="shared" si="331"/>
        <v>#VALUE!</v>
      </c>
      <c r="AC1951">
        <v>18.78</v>
      </c>
      <c r="AD1951" s="150" t="e">
        <f t="shared" si="332"/>
        <v>#VALUE!</v>
      </c>
      <c r="AE1951">
        <v>18.78</v>
      </c>
    </row>
    <row r="1952" spans="12:31" ht="15" x14ac:dyDescent="0.2">
      <c r="L1952" s="150" t="e">
        <f t="shared" si="323"/>
        <v>#VALUE!</v>
      </c>
      <c r="M1952">
        <v>18.8</v>
      </c>
      <c r="N1952" s="150" t="e">
        <f t="shared" si="324"/>
        <v>#VALUE!</v>
      </c>
      <c r="O1952">
        <v>18.8</v>
      </c>
      <c r="P1952" s="150" t="e">
        <f t="shared" si="325"/>
        <v>#VALUE!</v>
      </c>
      <c r="Q1952">
        <v>18.8</v>
      </c>
      <c r="R1952" s="150" t="e">
        <f t="shared" si="326"/>
        <v>#VALUE!</v>
      </c>
      <c r="S1952">
        <v>18.8</v>
      </c>
      <c r="T1952" s="150" t="e">
        <f t="shared" si="327"/>
        <v>#VALUE!</v>
      </c>
      <c r="U1952">
        <v>18.8</v>
      </c>
      <c r="V1952" s="150" t="e">
        <f t="shared" si="328"/>
        <v>#VALUE!</v>
      </c>
      <c r="W1952">
        <v>18.8</v>
      </c>
      <c r="X1952" s="153" t="e">
        <f t="shared" si="329"/>
        <v>#VALUE!</v>
      </c>
      <c r="Y1952">
        <v>18.8</v>
      </c>
      <c r="Z1952" s="150" t="e">
        <f t="shared" si="330"/>
        <v>#VALUE!</v>
      </c>
      <c r="AA1952">
        <v>18.8</v>
      </c>
      <c r="AB1952" s="150" t="e">
        <f t="shared" si="331"/>
        <v>#VALUE!</v>
      </c>
      <c r="AC1952">
        <v>18.8</v>
      </c>
      <c r="AD1952" s="150" t="e">
        <f t="shared" si="332"/>
        <v>#VALUE!</v>
      </c>
      <c r="AE1952">
        <v>18.8</v>
      </c>
    </row>
    <row r="1953" spans="12:31" ht="15" x14ac:dyDescent="0.2">
      <c r="L1953" s="150" t="e">
        <f t="shared" si="323"/>
        <v>#VALUE!</v>
      </c>
      <c r="M1953">
        <v>18.82</v>
      </c>
      <c r="N1953" s="150" t="e">
        <f t="shared" si="324"/>
        <v>#VALUE!</v>
      </c>
      <c r="O1953">
        <v>18.82</v>
      </c>
      <c r="P1953" s="150" t="e">
        <f t="shared" si="325"/>
        <v>#VALUE!</v>
      </c>
      <c r="Q1953">
        <v>18.82</v>
      </c>
      <c r="R1953" s="150" t="e">
        <f t="shared" si="326"/>
        <v>#VALUE!</v>
      </c>
      <c r="S1953">
        <v>18.82</v>
      </c>
      <c r="T1953" s="150" t="e">
        <f t="shared" si="327"/>
        <v>#VALUE!</v>
      </c>
      <c r="U1953">
        <v>18.82</v>
      </c>
      <c r="V1953" s="150" t="e">
        <f t="shared" si="328"/>
        <v>#VALUE!</v>
      </c>
      <c r="W1953">
        <v>18.82</v>
      </c>
      <c r="X1953" s="153" t="e">
        <f t="shared" si="329"/>
        <v>#VALUE!</v>
      </c>
      <c r="Y1953">
        <v>18.82</v>
      </c>
      <c r="Z1953" s="150" t="e">
        <f t="shared" si="330"/>
        <v>#VALUE!</v>
      </c>
      <c r="AA1953">
        <v>18.82</v>
      </c>
      <c r="AB1953" s="150" t="e">
        <f t="shared" si="331"/>
        <v>#VALUE!</v>
      </c>
      <c r="AC1953">
        <v>18.82</v>
      </c>
      <c r="AD1953" s="150" t="e">
        <f t="shared" si="332"/>
        <v>#VALUE!</v>
      </c>
      <c r="AE1953">
        <v>18.82</v>
      </c>
    </row>
    <row r="1954" spans="12:31" ht="15" x14ac:dyDescent="0.2">
      <c r="L1954" s="150" t="e">
        <f t="shared" si="323"/>
        <v>#VALUE!</v>
      </c>
      <c r="M1954">
        <v>18.84</v>
      </c>
      <c r="N1954" s="150" t="e">
        <f t="shared" si="324"/>
        <v>#VALUE!</v>
      </c>
      <c r="O1954">
        <v>18.84</v>
      </c>
      <c r="P1954" s="150" t="e">
        <f t="shared" si="325"/>
        <v>#VALUE!</v>
      </c>
      <c r="Q1954">
        <v>18.84</v>
      </c>
      <c r="R1954" s="150" t="e">
        <f t="shared" si="326"/>
        <v>#VALUE!</v>
      </c>
      <c r="S1954">
        <v>18.84</v>
      </c>
      <c r="T1954" s="150" t="e">
        <f t="shared" si="327"/>
        <v>#VALUE!</v>
      </c>
      <c r="U1954">
        <v>18.84</v>
      </c>
      <c r="V1954" s="150" t="e">
        <f t="shared" si="328"/>
        <v>#VALUE!</v>
      </c>
      <c r="W1954">
        <v>18.84</v>
      </c>
      <c r="X1954" s="153" t="e">
        <f t="shared" si="329"/>
        <v>#VALUE!</v>
      </c>
      <c r="Y1954">
        <v>18.84</v>
      </c>
      <c r="Z1954" s="150" t="e">
        <f t="shared" si="330"/>
        <v>#VALUE!</v>
      </c>
      <c r="AA1954">
        <v>18.84</v>
      </c>
      <c r="AB1954" s="150" t="e">
        <f t="shared" si="331"/>
        <v>#VALUE!</v>
      </c>
      <c r="AC1954">
        <v>18.84</v>
      </c>
      <c r="AD1954" s="150" t="e">
        <f t="shared" si="332"/>
        <v>#VALUE!</v>
      </c>
      <c r="AE1954">
        <v>18.84</v>
      </c>
    </row>
    <row r="1955" spans="12:31" ht="15" x14ac:dyDescent="0.2">
      <c r="L1955" s="150" t="e">
        <f t="shared" si="323"/>
        <v>#VALUE!</v>
      </c>
      <c r="M1955">
        <v>18.86</v>
      </c>
      <c r="N1955" s="150" t="e">
        <f t="shared" si="324"/>
        <v>#VALUE!</v>
      </c>
      <c r="O1955">
        <v>18.86</v>
      </c>
      <c r="P1955" s="150" t="e">
        <f t="shared" si="325"/>
        <v>#VALUE!</v>
      </c>
      <c r="Q1955">
        <v>18.86</v>
      </c>
      <c r="R1955" s="150" t="e">
        <f t="shared" si="326"/>
        <v>#VALUE!</v>
      </c>
      <c r="S1955">
        <v>18.86</v>
      </c>
      <c r="T1955" s="150" t="e">
        <f t="shared" si="327"/>
        <v>#VALUE!</v>
      </c>
      <c r="U1955">
        <v>18.86</v>
      </c>
      <c r="V1955" s="150" t="e">
        <f t="shared" si="328"/>
        <v>#VALUE!</v>
      </c>
      <c r="W1955">
        <v>18.86</v>
      </c>
      <c r="X1955" s="153" t="e">
        <f t="shared" si="329"/>
        <v>#VALUE!</v>
      </c>
      <c r="Y1955">
        <v>18.86</v>
      </c>
      <c r="Z1955" s="150" t="e">
        <f t="shared" si="330"/>
        <v>#VALUE!</v>
      </c>
      <c r="AA1955">
        <v>18.86</v>
      </c>
      <c r="AB1955" s="150" t="e">
        <f t="shared" si="331"/>
        <v>#VALUE!</v>
      </c>
      <c r="AC1955">
        <v>18.86</v>
      </c>
      <c r="AD1955" s="150" t="e">
        <f t="shared" si="332"/>
        <v>#VALUE!</v>
      </c>
      <c r="AE1955">
        <v>18.86</v>
      </c>
    </row>
    <row r="1956" spans="12:31" ht="15" x14ac:dyDescent="0.2">
      <c r="L1956" s="150" t="e">
        <f t="shared" si="323"/>
        <v>#VALUE!</v>
      </c>
      <c r="M1956">
        <v>18.88</v>
      </c>
      <c r="N1956" s="150" t="e">
        <f t="shared" si="324"/>
        <v>#VALUE!</v>
      </c>
      <c r="O1956">
        <v>18.88</v>
      </c>
      <c r="P1956" s="150" t="e">
        <f t="shared" si="325"/>
        <v>#VALUE!</v>
      </c>
      <c r="Q1956">
        <v>18.88</v>
      </c>
      <c r="R1956" s="150" t="e">
        <f t="shared" si="326"/>
        <v>#VALUE!</v>
      </c>
      <c r="S1956">
        <v>18.88</v>
      </c>
      <c r="T1956" s="150" t="e">
        <f t="shared" si="327"/>
        <v>#VALUE!</v>
      </c>
      <c r="U1956">
        <v>18.88</v>
      </c>
      <c r="V1956" s="150" t="e">
        <f t="shared" si="328"/>
        <v>#VALUE!</v>
      </c>
      <c r="W1956">
        <v>18.88</v>
      </c>
      <c r="X1956" s="153" t="e">
        <f t="shared" si="329"/>
        <v>#VALUE!</v>
      </c>
      <c r="Y1956">
        <v>18.88</v>
      </c>
      <c r="Z1956" s="150" t="e">
        <f t="shared" si="330"/>
        <v>#VALUE!</v>
      </c>
      <c r="AA1956">
        <v>18.88</v>
      </c>
      <c r="AB1956" s="150" t="e">
        <f t="shared" si="331"/>
        <v>#VALUE!</v>
      </c>
      <c r="AC1956">
        <v>18.88</v>
      </c>
      <c r="AD1956" s="150" t="e">
        <f t="shared" si="332"/>
        <v>#VALUE!</v>
      </c>
      <c r="AE1956">
        <v>18.88</v>
      </c>
    </row>
    <row r="1957" spans="12:31" ht="15" x14ac:dyDescent="0.2">
      <c r="L1957" s="150" t="e">
        <f t="shared" si="323"/>
        <v>#VALUE!</v>
      </c>
      <c r="M1957">
        <v>18.899999999999999</v>
      </c>
      <c r="N1957" s="150" t="e">
        <f t="shared" si="324"/>
        <v>#VALUE!</v>
      </c>
      <c r="O1957">
        <v>18.899999999999999</v>
      </c>
      <c r="P1957" s="150" t="e">
        <f t="shared" si="325"/>
        <v>#VALUE!</v>
      </c>
      <c r="Q1957">
        <v>18.899999999999999</v>
      </c>
      <c r="R1957" s="150" t="e">
        <f t="shared" si="326"/>
        <v>#VALUE!</v>
      </c>
      <c r="S1957">
        <v>18.899999999999999</v>
      </c>
      <c r="T1957" s="150" t="e">
        <f t="shared" si="327"/>
        <v>#VALUE!</v>
      </c>
      <c r="U1957">
        <v>18.899999999999999</v>
      </c>
      <c r="V1957" s="150" t="e">
        <f t="shared" si="328"/>
        <v>#VALUE!</v>
      </c>
      <c r="W1957">
        <v>18.899999999999999</v>
      </c>
      <c r="X1957" s="153" t="e">
        <f t="shared" si="329"/>
        <v>#VALUE!</v>
      </c>
      <c r="Y1957">
        <v>18.899999999999999</v>
      </c>
      <c r="Z1957" s="150" t="e">
        <f t="shared" si="330"/>
        <v>#VALUE!</v>
      </c>
      <c r="AA1957">
        <v>18.899999999999999</v>
      </c>
      <c r="AB1957" s="150" t="e">
        <f t="shared" si="331"/>
        <v>#VALUE!</v>
      </c>
      <c r="AC1957">
        <v>18.899999999999999</v>
      </c>
      <c r="AD1957" s="150" t="e">
        <f t="shared" si="332"/>
        <v>#VALUE!</v>
      </c>
      <c r="AE1957">
        <v>18.899999999999999</v>
      </c>
    </row>
    <row r="1958" spans="12:31" ht="15" x14ac:dyDescent="0.2">
      <c r="L1958" s="150" t="e">
        <f t="shared" si="323"/>
        <v>#VALUE!</v>
      </c>
      <c r="M1958">
        <v>18.920000000000002</v>
      </c>
      <c r="N1958" s="150" t="e">
        <f t="shared" si="324"/>
        <v>#VALUE!</v>
      </c>
      <c r="O1958">
        <v>18.920000000000002</v>
      </c>
      <c r="P1958" s="150" t="e">
        <f t="shared" si="325"/>
        <v>#VALUE!</v>
      </c>
      <c r="Q1958">
        <v>18.920000000000002</v>
      </c>
      <c r="R1958" s="150" t="e">
        <f t="shared" si="326"/>
        <v>#VALUE!</v>
      </c>
      <c r="S1958">
        <v>18.920000000000002</v>
      </c>
      <c r="T1958" s="150" t="e">
        <f t="shared" si="327"/>
        <v>#VALUE!</v>
      </c>
      <c r="U1958">
        <v>18.920000000000002</v>
      </c>
      <c r="V1958" s="150" t="e">
        <f t="shared" si="328"/>
        <v>#VALUE!</v>
      </c>
      <c r="W1958">
        <v>18.920000000000002</v>
      </c>
      <c r="X1958" s="153" t="e">
        <f t="shared" si="329"/>
        <v>#VALUE!</v>
      </c>
      <c r="Y1958">
        <v>18.920000000000002</v>
      </c>
      <c r="Z1958" s="150" t="e">
        <f t="shared" si="330"/>
        <v>#VALUE!</v>
      </c>
      <c r="AA1958">
        <v>18.920000000000002</v>
      </c>
      <c r="AB1958" s="150" t="e">
        <f t="shared" si="331"/>
        <v>#VALUE!</v>
      </c>
      <c r="AC1958">
        <v>18.920000000000002</v>
      </c>
      <c r="AD1958" s="150" t="e">
        <f t="shared" si="332"/>
        <v>#VALUE!</v>
      </c>
      <c r="AE1958">
        <v>18.920000000000002</v>
      </c>
    </row>
    <row r="1959" spans="12:31" ht="15" x14ac:dyDescent="0.2">
      <c r="L1959" s="150" t="e">
        <f t="shared" si="323"/>
        <v>#VALUE!</v>
      </c>
      <c r="M1959">
        <v>18.940000000000001</v>
      </c>
      <c r="N1959" s="150" t="e">
        <f t="shared" si="324"/>
        <v>#VALUE!</v>
      </c>
      <c r="O1959">
        <v>18.940000000000001</v>
      </c>
      <c r="P1959" s="150" t="e">
        <f t="shared" si="325"/>
        <v>#VALUE!</v>
      </c>
      <c r="Q1959">
        <v>18.940000000000001</v>
      </c>
      <c r="R1959" s="150" t="e">
        <f t="shared" si="326"/>
        <v>#VALUE!</v>
      </c>
      <c r="S1959">
        <v>18.940000000000001</v>
      </c>
      <c r="T1959" s="150" t="e">
        <f t="shared" si="327"/>
        <v>#VALUE!</v>
      </c>
      <c r="U1959">
        <v>18.940000000000001</v>
      </c>
      <c r="V1959" s="150" t="e">
        <f t="shared" si="328"/>
        <v>#VALUE!</v>
      </c>
      <c r="W1959">
        <v>18.940000000000001</v>
      </c>
      <c r="X1959" s="153" t="e">
        <f t="shared" si="329"/>
        <v>#VALUE!</v>
      </c>
      <c r="Y1959">
        <v>18.940000000000001</v>
      </c>
      <c r="Z1959" s="150" t="e">
        <f t="shared" si="330"/>
        <v>#VALUE!</v>
      </c>
      <c r="AA1959">
        <v>18.940000000000001</v>
      </c>
      <c r="AB1959" s="150" t="e">
        <f t="shared" si="331"/>
        <v>#VALUE!</v>
      </c>
      <c r="AC1959">
        <v>18.940000000000001</v>
      </c>
      <c r="AD1959" s="150" t="e">
        <f t="shared" si="332"/>
        <v>#VALUE!</v>
      </c>
      <c r="AE1959">
        <v>18.940000000000001</v>
      </c>
    </row>
    <row r="1960" spans="12:31" ht="15" x14ac:dyDescent="0.2">
      <c r="L1960" s="150" t="e">
        <f t="shared" si="323"/>
        <v>#VALUE!</v>
      </c>
      <c r="M1960">
        <v>18.96</v>
      </c>
      <c r="N1960" s="150" t="e">
        <f t="shared" si="324"/>
        <v>#VALUE!</v>
      </c>
      <c r="O1960">
        <v>18.96</v>
      </c>
      <c r="P1960" s="150" t="e">
        <f t="shared" si="325"/>
        <v>#VALUE!</v>
      </c>
      <c r="Q1960">
        <v>18.96</v>
      </c>
      <c r="R1960" s="150" t="e">
        <f t="shared" si="326"/>
        <v>#VALUE!</v>
      </c>
      <c r="S1960">
        <v>18.96</v>
      </c>
      <c r="T1960" s="150" t="e">
        <f t="shared" si="327"/>
        <v>#VALUE!</v>
      </c>
      <c r="U1960">
        <v>18.96</v>
      </c>
      <c r="V1960" s="150" t="e">
        <f t="shared" si="328"/>
        <v>#VALUE!</v>
      </c>
      <c r="W1960">
        <v>18.96</v>
      </c>
      <c r="X1960" s="153" t="e">
        <f t="shared" si="329"/>
        <v>#VALUE!</v>
      </c>
      <c r="Y1960">
        <v>18.96</v>
      </c>
      <c r="Z1960" s="150" t="e">
        <f t="shared" si="330"/>
        <v>#VALUE!</v>
      </c>
      <c r="AA1960">
        <v>18.96</v>
      </c>
      <c r="AB1960" s="150" t="e">
        <f t="shared" si="331"/>
        <v>#VALUE!</v>
      </c>
      <c r="AC1960">
        <v>18.96</v>
      </c>
      <c r="AD1960" s="150" t="e">
        <f t="shared" si="332"/>
        <v>#VALUE!</v>
      </c>
      <c r="AE1960">
        <v>18.96</v>
      </c>
    </row>
    <row r="1961" spans="12:31" ht="15" x14ac:dyDescent="0.2">
      <c r="L1961" s="150" t="e">
        <f t="shared" si="323"/>
        <v>#VALUE!</v>
      </c>
      <c r="M1961">
        <v>18.98</v>
      </c>
      <c r="N1961" s="150" t="e">
        <f t="shared" si="324"/>
        <v>#VALUE!</v>
      </c>
      <c r="O1961">
        <v>18.98</v>
      </c>
      <c r="P1961" s="150" t="e">
        <f t="shared" si="325"/>
        <v>#VALUE!</v>
      </c>
      <c r="Q1961">
        <v>18.98</v>
      </c>
      <c r="R1961" s="150" t="e">
        <f t="shared" si="326"/>
        <v>#VALUE!</v>
      </c>
      <c r="S1961">
        <v>18.98</v>
      </c>
      <c r="T1961" s="150" t="e">
        <f t="shared" si="327"/>
        <v>#VALUE!</v>
      </c>
      <c r="U1961">
        <v>18.98</v>
      </c>
      <c r="V1961" s="150" t="e">
        <f t="shared" si="328"/>
        <v>#VALUE!</v>
      </c>
      <c r="W1961">
        <v>18.98</v>
      </c>
      <c r="X1961" s="153" t="e">
        <f t="shared" si="329"/>
        <v>#VALUE!</v>
      </c>
      <c r="Y1961">
        <v>18.98</v>
      </c>
      <c r="Z1961" s="150" t="e">
        <f t="shared" si="330"/>
        <v>#VALUE!</v>
      </c>
      <c r="AA1961">
        <v>18.98</v>
      </c>
      <c r="AB1961" s="150" t="e">
        <f t="shared" si="331"/>
        <v>#VALUE!</v>
      </c>
      <c r="AC1961">
        <v>18.98</v>
      </c>
      <c r="AD1961" s="150" t="e">
        <f t="shared" si="332"/>
        <v>#VALUE!</v>
      </c>
      <c r="AE1961">
        <v>18.98</v>
      </c>
    </row>
    <row r="1962" spans="12:31" ht="15" x14ac:dyDescent="0.2">
      <c r="L1962" s="150" t="e">
        <f t="shared" si="323"/>
        <v>#VALUE!</v>
      </c>
      <c r="M1962">
        <v>19</v>
      </c>
      <c r="N1962" s="150" t="e">
        <f t="shared" si="324"/>
        <v>#VALUE!</v>
      </c>
      <c r="O1962">
        <v>19</v>
      </c>
      <c r="P1962" s="150" t="e">
        <f t="shared" si="325"/>
        <v>#VALUE!</v>
      </c>
      <c r="Q1962">
        <v>19</v>
      </c>
      <c r="R1962" s="150" t="e">
        <f t="shared" si="326"/>
        <v>#VALUE!</v>
      </c>
      <c r="S1962">
        <v>19</v>
      </c>
      <c r="T1962" s="150" t="e">
        <f t="shared" si="327"/>
        <v>#VALUE!</v>
      </c>
      <c r="U1962">
        <v>19</v>
      </c>
      <c r="V1962" s="150" t="e">
        <f t="shared" si="328"/>
        <v>#VALUE!</v>
      </c>
      <c r="W1962">
        <v>19</v>
      </c>
      <c r="X1962" s="153" t="e">
        <f t="shared" si="329"/>
        <v>#VALUE!</v>
      </c>
      <c r="Y1962">
        <v>19</v>
      </c>
      <c r="Z1962" s="150" t="e">
        <f t="shared" si="330"/>
        <v>#VALUE!</v>
      </c>
      <c r="AA1962">
        <v>19</v>
      </c>
      <c r="AB1962" s="150" t="e">
        <f t="shared" si="331"/>
        <v>#VALUE!</v>
      </c>
      <c r="AC1962">
        <v>19</v>
      </c>
      <c r="AD1962" s="150" t="e">
        <f t="shared" si="332"/>
        <v>#VALUE!</v>
      </c>
      <c r="AE1962">
        <v>19</v>
      </c>
    </row>
    <row r="1963" spans="12:31" ht="15" x14ac:dyDescent="0.2">
      <c r="L1963" s="150" t="e">
        <f t="shared" si="323"/>
        <v>#VALUE!</v>
      </c>
      <c r="M1963">
        <v>19.02</v>
      </c>
      <c r="N1963" s="150" t="e">
        <f t="shared" si="324"/>
        <v>#VALUE!</v>
      </c>
      <c r="O1963">
        <v>19.02</v>
      </c>
      <c r="P1963" s="150" t="e">
        <f t="shared" si="325"/>
        <v>#VALUE!</v>
      </c>
      <c r="Q1963">
        <v>19.02</v>
      </c>
      <c r="R1963" s="150" t="e">
        <f t="shared" si="326"/>
        <v>#VALUE!</v>
      </c>
      <c r="S1963">
        <v>19.02</v>
      </c>
      <c r="T1963" s="150" t="e">
        <f t="shared" si="327"/>
        <v>#VALUE!</v>
      </c>
      <c r="U1963">
        <v>19.02</v>
      </c>
      <c r="V1963" s="150" t="e">
        <f t="shared" si="328"/>
        <v>#VALUE!</v>
      </c>
      <c r="W1963">
        <v>19.02</v>
      </c>
      <c r="X1963" s="153" t="e">
        <f t="shared" si="329"/>
        <v>#VALUE!</v>
      </c>
      <c r="Y1963">
        <v>19.02</v>
      </c>
      <c r="Z1963" s="150" t="e">
        <f t="shared" si="330"/>
        <v>#VALUE!</v>
      </c>
      <c r="AA1963">
        <v>19.02</v>
      </c>
      <c r="AB1963" s="150" t="e">
        <f t="shared" si="331"/>
        <v>#VALUE!</v>
      </c>
      <c r="AC1963">
        <v>19.02</v>
      </c>
      <c r="AD1963" s="150" t="e">
        <f t="shared" si="332"/>
        <v>#VALUE!</v>
      </c>
      <c r="AE1963">
        <v>19.02</v>
      </c>
    </row>
    <row r="1964" spans="12:31" ht="15" x14ac:dyDescent="0.2">
      <c r="L1964" s="150" t="e">
        <f t="shared" si="323"/>
        <v>#VALUE!</v>
      </c>
      <c r="M1964">
        <v>19.04</v>
      </c>
      <c r="N1964" s="150" t="e">
        <f t="shared" si="324"/>
        <v>#VALUE!</v>
      </c>
      <c r="O1964">
        <v>19.04</v>
      </c>
      <c r="P1964" s="150" t="e">
        <f t="shared" si="325"/>
        <v>#VALUE!</v>
      </c>
      <c r="Q1964">
        <v>19.04</v>
      </c>
      <c r="R1964" s="150" t="e">
        <f t="shared" si="326"/>
        <v>#VALUE!</v>
      </c>
      <c r="S1964">
        <v>19.04</v>
      </c>
      <c r="T1964" s="150" t="e">
        <f t="shared" si="327"/>
        <v>#VALUE!</v>
      </c>
      <c r="U1964">
        <v>19.04</v>
      </c>
      <c r="V1964" s="150" t="e">
        <f t="shared" si="328"/>
        <v>#VALUE!</v>
      </c>
      <c r="W1964">
        <v>19.04</v>
      </c>
      <c r="X1964" s="153" t="e">
        <f t="shared" si="329"/>
        <v>#VALUE!</v>
      </c>
      <c r="Y1964">
        <v>19.04</v>
      </c>
      <c r="Z1964" s="150" t="e">
        <f t="shared" si="330"/>
        <v>#VALUE!</v>
      </c>
      <c r="AA1964">
        <v>19.04</v>
      </c>
      <c r="AB1964" s="150" t="e">
        <f t="shared" si="331"/>
        <v>#VALUE!</v>
      </c>
      <c r="AC1964">
        <v>19.04</v>
      </c>
      <c r="AD1964" s="150" t="e">
        <f t="shared" si="332"/>
        <v>#VALUE!</v>
      </c>
      <c r="AE1964">
        <v>19.04</v>
      </c>
    </row>
    <row r="1965" spans="12:31" ht="15" x14ac:dyDescent="0.2">
      <c r="L1965" s="150" t="e">
        <f t="shared" si="323"/>
        <v>#VALUE!</v>
      </c>
      <c r="M1965">
        <v>19.059999999999999</v>
      </c>
      <c r="N1965" s="150" t="e">
        <f t="shared" si="324"/>
        <v>#VALUE!</v>
      </c>
      <c r="O1965">
        <v>19.059999999999999</v>
      </c>
      <c r="P1965" s="150" t="e">
        <f t="shared" si="325"/>
        <v>#VALUE!</v>
      </c>
      <c r="Q1965">
        <v>19.059999999999999</v>
      </c>
      <c r="R1965" s="150" t="e">
        <f t="shared" si="326"/>
        <v>#VALUE!</v>
      </c>
      <c r="S1965">
        <v>19.059999999999999</v>
      </c>
      <c r="T1965" s="150" t="e">
        <f t="shared" si="327"/>
        <v>#VALUE!</v>
      </c>
      <c r="U1965">
        <v>19.059999999999999</v>
      </c>
      <c r="V1965" s="150" t="e">
        <f t="shared" si="328"/>
        <v>#VALUE!</v>
      </c>
      <c r="W1965">
        <v>19.059999999999999</v>
      </c>
      <c r="X1965" s="153" t="e">
        <f t="shared" si="329"/>
        <v>#VALUE!</v>
      </c>
      <c r="Y1965">
        <v>19.059999999999999</v>
      </c>
      <c r="Z1965" s="150" t="e">
        <f t="shared" si="330"/>
        <v>#VALUE!</v>
      </c>
      <c r="AA1965">
        <v>19.059999999999999</v>
      </c>
      <c r="AB1965" s="150" t="e">
        <f t="shared" si="331"/>
        <v>#VALUE!</v>
      </c>
      <c r="AC1965">
        <v>19.059999999999999</v>
      </c>
      <c r="AD1965" s="150" t="e">
        <f t="shared" si="332"/>
        <v>#VALUE!</v>
      </c>
      <c r="AE1965">
        <v>19.059999999999999</v>
      </c>
    </row>
    <row r="1966" spans="12:31" ht="15" x14ac:dyDescent="0.2">
      <c r="L1966" s="150" t="e">
        <f t="shared" si="323"/>
        <v>#VALUE!</v>
      </c>
      <c r="M1966">
        <v>19.079999999999998</v>
      </c>
      <c r="N1966" s="150" t="e">
        <f t="shared" si="324"/>
        <v>#VALUE!</v>
      </c>
      <c r="O1966">
        <v>19.079999999999998</v>
      </c>
      <c r="P1966" s="150" t="e">
        <f t="shared" si="325"/>
        <v>#VALUE!</v>
      </c>
      <c r="Q1966">
        <v>19.079999999999998</v>
      </c>
      <c r="R1966" s="150" t="e">
        <f t="shared" si="326"/>
        <v>#VALUE!</v>
      </c>
      <c r="S1966">
        <v>19.079999999999998</v>
      </c>
      <c r="T1966" s="150" t="e">
        <f t="shared" si="327"/>
        <v>#VALUE!</v>
      </c>
      <c r="U1966">
        <v>19.079999999999998</v>
      </c>
      <c r="V1966" s="150" t="e">
        <f t="shared" si="328"/>
        <v>#VALUE!</v>
      </c>
      <c r="W1966">
        <v>19.079999999999998</v>
      </c>
      <c r="X1966" s="153" t="e">
        <f t="shared" si="329"/>
        <v>#VALUE!</v>
      </c>
      <c r="Y1966">
        <v>19.079999999999998</v>
      </c>
      <c r="Z1966" s="150" t="e">
        <f t="shared" si="330"/>
        <v>#VALUE!</v>
      </c>
      <c r="AA1966">
        <v>19.079999999999998</v>
      </c>
      <c r="AB1966" s="150" t="e">
        <f t="shared" si="331"/>
        <v>#VALUE!</v>
      </c>
      <c r="AC1966">
        <v>19.079999999999998</v>
      </c>
      <c r="AD1966" s="150" t="e">
        <f t="shared" si="332"/>
        <v>#VALUE!</v>
      </c>
      <c r="AE1966">
        <v>19.079999999999998</v>
      </c>
    </row>
    <row r="1967" spans="12:31" ht="15" x14ac:dyDescent="0.2">
      <c r="L1967" s="150" t="e">
        <f t="shared" si="323"/>
        <v>#VALUE!</v>
      </c>
      <c r="M1967">
        <v>19.100000000000001</v>
      </c>
      <c r="N1967" s="150" t="e">
        <f t="shared" si="324"/>
        <v>#VALUE!</v>
      </c>
      <c r="O1967">
        <v>19.100000000000001</v>
      </c>
      <c r="P1967" s="150" t="e">
        <f t="shared" si="325"/>
        <v>#VALUE!</v>
      </c>
      <c r="Q1967">
        <v>19.100000000000001</v>
      </c>
      <c r="R1967" s="150" t="e">
        <f t="shared" si="326"/>
        <v>#VALUE!</v>
      </c>
      <c r="S1967">
        <v>19.100000000000001</v>
      </c>
      <c r="T1967" s="150" t="e">
        <f t="shared" si="327"/>
        <v>#VALUE!</v>
      </c>
      <c r="U1967">
        <v>19.100000000000001</v>
      </c>
      <c r="V1967" s="150" t="e">
        <f t="shared" si="328"/>
        <v>#VALUE!</v>
      </c>
      <c r="W1967">
        <v>19.100000000000001</v>
      </c>
      <c r="X1967" s="153" t="e">
        <f t="shared" si="329"/>
        <v>#VALUE!</v>
      </c>
      <c r="Y1967">
        <v>19.100000000000001</v>
      </c>
      <c r="Z1967" s="150" t="e">
        <f t="shared" si="330"/>
        <v>#VALUE!</v>
      </c>
      <c r="AA1967">
        <v>19.100000000000001</v>
      </c>
      <c r="AB1967" s="150" t="e">
        <f t="shared" si="331"/>
        <v>#VALUE!</v>
      </c>
      <c r="AC1967">
        <v>19.100000000000001</v>
      </c>
      <c r="AD1967" s="150" t="e">
        <f t="shared" si="332"/>
        <v>#VALUE!</v>
      </c>
      <c r="AE1967">
        <v>19.100000000000001</v>
      </c>
    </row>
    <row r="1968" spans="12:31" ht="15" x14ac:dyDescent="0.2">
      <c r="L1968" s="150" t="e">
        <f t="shared" si="323"/>
        <v>#VALUE!</v>
      </c>
      <c r="M1968">
        <v>19.12</v>
      </c>
      <c r="N1968" s="150" t="e">
        <f t="shared" si="324"/>
        <v>#VALUE!</v>
      </c>
      <c r="O1968">
        <v>19.12</v>
      </c>
      <c r="P1968" s="150" t="e">
        <f t="shared" si="325"/>
        <v>#VALUE!</v>
      </c>
      <c r="Q1968">
        <v>19.12</v>
      </c>
      <c r="R1968" s="150" t="e">
        <f t="shared" si="326"/>
        <v>#VALUE!</v>
      </c>
      <c r="S1968">
        <v>19.12</v>
      </c>
      <c r="T1968" s="150" t="e">
        <f t="shared" si="327"/>
        <v>#VALUE!</v>
      </c>
      <c r="U1968">
        <v>19.12</v>
      </c>
      <c r="V1968" s="150" t="e">
        <f t="shared" si="328"/>
        <v>#VALUE!</v>
      </c>
      <c r="W1968">
        <v>19.12</v>
      </c>
      <c r="X1968" s="153" t="e">
        <f t="shared" si="329"/>
        <v>#VALUE!</v>
      </c>
      <c r="Y1968">
        <v>19.12</v>
      </c>
      <c r="Z1968" s="150" t="e">
        <f t="shared" si="330"/>
        <v>#VALUE!</v>
      </c>
      <c r="AA1968">
        <v>19.12</v>
      </c>
      <c r="AB1968" s="150" t="e">
        <f t="shared" si="331"/>
        <v>#VALUE!</v>
      </c>
      <c r="AC1968">
        <v>19.12</v>
      </c>
      <c r="AD1968" s="150" t="e">
        <f t="shared" si="332"/>
        <v>#VALUE!</v>
      </c>
      <c r="AE1968">
        <v>19.12</v>
      </c>
    </row>
    <row r="1969" spans="12:31" ht="15" x14ac:dyDescent="0.2">
      <c r="L1969" s="150" t="e">
        <f t="shared" ref="L1969:L2032" si="333">((1.486/$D$33)*((((PI()*($D$46/12)^2)/4)-((($D$46/12)/2)^2*((2*ACOS(((($D$46/12)/2)-(($D$46/12)-(M1969/12)))/(($D$46/12)/2)))-SIN(2*ACOS(((($D$46/12)/2)-(($D$46/12)-(M1969/12)))/(($D$46/12)/2))))/2))/((PI()*($D$46/12))-((2*ACOS(((($D$46/12)/2)-(($D$46/12)-(M1969/12)))/(($D$46/12)/2)))*(($D$46/12)/2))))^(2/3)*$H$17^0.5)*(((PI()*($D$46/12)^2)/4)-((($D$46/12)/2)^2*((2*ACOS(((($D$46/12)/2)-(($D$46/12)-(M1969/12)))/(($D$46/12)/2)))-SIN(2*ACOS(((($D$46/12)/2)-(($D$46/12)-(M1969/12)))/(($D$46/12)/2))))/2))</f>
        <v>#VALUE!</v>
      </c>
      <c r="M1969">
        <v>19.14</v>
      </c>
      <c r="N1969" s="150" t="e">
        <f t="shared" ref="N1969:N2032" si="334">((1.486/$D$34)*((((PI()*($D$47/12)^2)/4)-((($D$47/12)/2)^2*((2*ACOS(((($D$47/12)/2)-(($D$47/12)-(O1969/12)))/(($D$47/12)/2)))-SIN(2*ACOS(((($D$47/12)/2)-(($D$47/12)-(O1969/12)))/(($D$47/12)/2))))/2))/((PI()*($D$47/12))-((2*ACOS(((($D$47/12)/2)-(($D$47/12)-(O1969/12)))/(($D$47/12)/2)))*(($D$47/12)/2))))^(2/3)*$H$18^0.5)*(((PI()*($D$47/12)^2)/4)-((($D$47/12)/2)^2*((2*ACOS(((($D$47/12)/2)-(($D$47/12)-(O1969/12)))/(($D$47/12)/2)))-SIN(2*ACOS(((($D$47/12)/2)-(($D$47/12)-(O1969/12)))/(($D$47/12)/2))))/2))</f>
        <v>#VALUE!</v>
      </c>
      <c r="O1969">
        <v>19.14</v>
      </c>
      <c r="P1969" s="150" t="e">
        <f t="shared" ref="P1969:P2032" si="335">((1.486/$D$35)*((((PI()*($D$48/12)^2)/4)-((($D$48/12)/2)^2*((2*ACOS(((($D$48/12)/2)-(($D$48/12)-(Q1969/12)))/(($D$48/12)/2)))-SIN(2*ACOS(((($D$48/12)/2)-(($D$48/12)-(Q1969/12)))/(($D$48/12)/2))))/2))/((PI()*($D$48/12))-((2*ACOS(((($D$48/12)/2)-(($D$48/12)-(Q1969/12)))/(($D$48/12)/2)))*(($D$48/12)/2))))^(2/3)*$H$19^0.5)*(((PI()*($D$48/12)^2)/4)-((($D$48/12)/2)^2*((2*ACOS(((($D$48/12)/2)-(($D$48/12)-(Q1969/12)))/(($D$48/12)/2)))-SIN(2*ACOS(((($D$48/12)/2)-(($D$48/12)-(Q1969/12)))/(($D$48/12)/2))))/2))</f>
        <v>#VALUE!</v>
      </c>
      <c r="Q1969">
        <v>19.14</v>
      </c>
      <c r="R1969" s="150" t="e">
        <f t="shared" ref="R1969:R2032" si="336">((1.486/$D$36)*((((PI()*($D$49/12)^2)/4)-((($D$49/12)/2)^2*((2*ACOS(((($D$49/12)/2)-(($D$49/12)-(S1969/12)))/(($D$49/12)/2)))-SIN(2*ACOS(((($D$49/12)/2)-(($D$49/12)-(S1969/12)))/(($D$49/12)/2))))/2))/((PI()*($D$49/12))-((2*ACOS(((($D$49/12)/2)-(($D$49/12)-(S1969/12)))/(($D$49/12)/2)))*(($D$49/12)/2))))^(2/3)*$H$20^0.5)*(((PI()*($D$49/12)^2)/4)-((($D$49/12)/2)^2*((2*ACOS(((($D$49/12)/2)-(($D$49/12)-(S1969/12)))/(($D$49/12)/2)))-SIN(2*ACOS(((($D$49/12)/2)-(($D$49/12)-(S1969/12)))/(($D$49/12)/2))))/2))</f>
        <v>#VALUE!</v>
      </c>
      <c r="S1969">
        <v>19.14</v>
      </c>
      <c r="T1969" s="150" t="e">
        <f t="shared" ref="T1969:T2032" si="337">((1.486/$D$37)*((((PI()*($D$50/12)^2)/4)-((($D$50/12)/2)^2*((2*ACOS(((($D$50/12)/2)-(($D$50/12)-(U1969/12)))/(($D$50/12)/2)))-SIN(2*ACOS(((($D$50/12)/2)-(($D$50/12)-(U1969/12)))/(($D$50/12)/2))))/2))/((PI()*($D$50/12))-((2*ACOS(((($D$50/12)/2)-(($D$50/12)-(U1969/12)))/(($D$50/12)/2)))*(($D$50/12)/2))))^(2/3)*$H$21^0.5)*(((PI()*($D$50/12)^2)/4)-((($D$50/12)/2)^2*((2*ACOS(((($D$50/12)/2)-(($D$50/12)-(U1969/12)))/(($D$50/12)/2)))-SIN(2*ACOS(((($D$50/12)/2)-(($D$50/12)-(U1969/12)))/(($D$50/12)/2))))/2))</f>
        <v>#VALUE!</v>
      </c>
      <c r="U1969">
        <v>19.14</v>
      </c>
      <c r="V1969" s="150" t="e">
        <f t="shared" ref="V1969:V2032" si="338">((1.486/$D$38)*((((PI()*($D$51/12)^2)/4)-((($D$51/12)/2)^2*((2*ACOS(((($D$51/12)/2)-(($D$51/12)-(W1969/12)))/(($D$51/12)/2)))-SIN(2*ACOS(((($D$51/12)/2)-(($D$51/12)-(W1969/12)))/(($D$51/12)/2))))/2))/((PI()*($D$51/12))-((2*ACOS(((($D$51/12)/2)-(($D$51/12)-(W1969/12)))/(($D$51/12)/2)))*(($D$51/12)/2))))^(2/3)*$H$22^0.5)*(((PI()*($D$51/12)^2)/4)-((($D$51/12)/2)^2*((2*ACOS(((($D$51/12)/2)-(($D$51/12)-(W1969/12)))/(($D$51/12)/2)))-SIN(2*ACOS(((($D$51/12)/2)-(($D$51/12)-(W1969/12)))/(($D$51/12)/2))))/2))</f>
        <v>#VALUE!</v>
      </c>
      <c r="W1969">
        <v>19.14</v>
      </c>
      <c r="X1969" s="153" t="e">
        <f t="shared" ref="X1969:X2032" si="339">((1.486/$D$39)*((((PI()*($D$52/12)^2)/4)-((($D$52/12)/2)^2*((2*ACOS(((($D$52/12)/2)-(($D$52/12)-(Y1969/12)))/(($D$52/12)/2)))-SIN(2*ACOS(((($D$52/12)/2)-(($D$52/12)-(Y1969/12)))/(($D$52/12)/2))))/2))/((PI()*($D$52/12))-((2*ACOS(((($D$52/12)/2)-(($D$52/12)-(Y1969/12)))/(($D$52/12)/2)))*(($D$52/12)/2))))^(2/3)*$H$23^0.5)*(((PI()*($D$52/12)^2)/4)-((($D$52/12)/2)^2*((2*ACOS(((($D$52/12)/2)-(($D$52/12)-(Y1969/12)))/(($D$52/12)/2)))-SIN(2*ACOS(((($D$52/12)/2)-(($D$52/12)-(Y1969/12)))/(($D$52/12)/2))))/2))</f>
        <v>#VALUE!</v>
      </c>
      <c r="Y1969">
        <v>19.14</v>
      </c>
      <c r="Z1969" s="150" t="e">
        <f t="shared" ref="Z1969:Z2032" si="340">((1.486/$D$40)*((((PI()*($D$53/12)^2)/4)-((($D$53/12)/2)^2*((2*ACOS(((($D$53/12)/2)-(($D$53/12)-(AA1969/12)))/(($D$53/12)/2)))-SIN(2*ACOS(((($D$53/12)/2)-(($D$53/12)-(AA1969/12)))/(($D$53/12)/2))))/2))/((PI()*($D$53/12))-((2*ACOS(((($D$53/12)/2)-(($D$53/12)-(AA1969/12)))/(($D$53/12)/2)))*(($D$53/12)/2))))^(2/3)*$H$24^0.5)*(((PI()*($D$53/12)^2)/4)-((($D$53/12)/2)^2*((2*ACOS(((($D$53/12)/2)-(($D$53/12)-(AA1969/12)))/(($D$53/12)/2)))-SIN(2*ACOS(((($D$53/12)/2)-(($D$53/12)-(AA1969/12)))/(($D$53/12)/2))))/2))</f>
        <v>#VALUE!</v>
      </c>
      <c r="AA1969">
        <v>19.14</v>
      </c>
      <c r="AB1969" s="150" t="e">
        <f t="shared" ref="AB1969:AB2032" si="341">((1.486/$D$41)*((((PI()*($D$54/12)^2)/4)-((($D$54/12)/2)^2*((2*ACOS(((($D$54/12)/2)-(($D$54/12)-(AC1969/12)))/(($D$54/12)/2)))-SIN(2*ACOS(((($D$54/12)/2)-(($D$54/12)-(AC1969/12)))/(($D$54/12)/2))))/2))/((PI()*($D$54/12))-((2*ACOS(((($D$54/12)/2)-(($D$54/12)-(AC1969/12)))/(($D$54/12)/2)))*(($D$54/12)/2))))^(2/3)*$H$25^0.5)*(((PI()*($D$54/12)^2)/4)-((($D$54/12)/2)^2*((2*ACOS(((($D$54/12)/2)-(($D$54/12)-(AC1969/12)))/(($D$54/12)/2)))-SIN(2*ACOS(((($D$54/12)/2)-(($D$54/12)-(AC1969/12)))/(($D$54/12)/2))))/2))</f>
        <v>#VALUE!</v>
      </c>
      <c r="AC1969">
        <v>19.14</v>
      </c>
      <c r="AD1969" s="150" t="e">
        <f t="shared" ref="AD1969:AD2032" si="342">((1.486/$D$42)*((((PI()*($D$55/12)^2)/4)-((($D$55/12)/2)^2*((2*ACOS(((($D$55/12)/2)-(($D$55/12)-(AE1969/12)))/(($D$55/12)/2)))-SIN(2*ACOS(((($D$55/12)/2)-(($D$55/12)-(AE1969/12)))/(($D$55/12)/2))))/2))/((PI()*($D$55/12))-((2*ACOS(((($D$55/12)/2)-(($D$55/12)-(AE1969/12)))/(($D$55/12)/2)))*(($D$55/12)/2))))^(2/3)*$H$26^0.5)*(((PI()*($D$55/12)^2)/4)-((($D$55/12)/2)^2*((2*ACOS(((($D$55/12)/2)-(($D$55/12)-(AE1969/12)))/(($D$55/12)/2)))-SIN(2*ACOS(((($D$55/12)/2)-(($D$55/12)-(AE1969/12)))/(($D$55/12)/2))))/2))</f>
        <v>#VALUE!</v>
      </c>
      <c r="AE1969">
        <v>19.14</v>
      </c>
    </row>
    <row r="1970" spans="12:31" ht="15" x14ac:dyDescent="0.2">
      <c r="L1970" s="150" t="e">
        <f t="shared" si="333"/>
        <v>#VALUE!</v>
      </c>
      <c r="M1970">
        <v>19.16</v>
      </c>
      <c r="N1970" s="150" t="e">
        <f t="shared" si="334"/>
        <v>#VALUE!</v>
      </c>
      <c r="O1970">
        <v>19.16</v>
      </c>
      <c r="P1970" s="150" t="e">
        <f t="shared" si="335"/>
        <v>#VALUE!</v>
      </c>
      <c r="Q1970">
        <v>19.16</v>
      </c>
      <c r="R1970" s="150" t="e">
        <f t="shared" si="336"/>
        <v>#VALUE!</v>
      </c>
      <c r="S1970">
        <v>19.16</v>
      </c>
      <c r="T1970" s="150" t="e">
        <f t="shared" si="337"/>
        <v>#VALUE!</v>
      </c>
      <c r="U1970">
        <v>19.16</v>
      </c>
      <c r="V1970" s="150" t="e">
        <f t="shared" si="338"/>
        <v>#VALUE!</v>
      </c>
      <c r="W1970">
        <v>19.16</v>
      </c>
      <c r="X1970" s="153" t="e">
        <f t="shared" si="339"/>
        <v>#VALUE!</v>
      </c>
      <c r="Y1970">
        <v>19.16</v>
      </c>
      <c r="Z1970" s="150" t="e">
        <f t="shared" si="340"/>
        <v>#VALUE!</v>
      </c>
      <c r="AA1970">
        <v>19.16</v>
      </c>
      <c r="AB1970" s="150" t="e">
        <f t="shared" si="341"/>
        <v>#VALUE!</v>
      </c>
      <c r="AC1970">
        <v>19.16</v>
      </c>
      <c r="AD1970" s="150" t="e">
        <f t="shared" si="342"/>
        <v>#VALUE!</v>
      </c>
      <c r="AE1970">
        <v>19.16</v>
      </c>
    </row>
    <row r="1971" spans="12:31" ht="15" x14ac:dyDescent="0.2">
      <c r="L1971" s="150" t="e">
        <f t="shared" si="333"/>
        <v>#VALUE!</v>
      </c>
      <c r="M1971">
        <v>19.18</v>
      </c>
      <c r="N1971" s="150" t="e">
        <f t="shared" si="334"/>
        <v>#VALUE!</v>
      </c>
      <c r="O1971">
        <v>19.18</v>
      </c>
      <c r="P1971" s="150" t="e">
        <f t="shared" si="335"/>
        <v>#VALUE!</v>
      </c>
      <c r="Q1971">
        <v>19.18</v>
      </c>
      <c r="R1971" s="150" t="e">
        <f t="shared" si="336"/>
        <v>#VALUE!</v>
      </c>
      <c r="S1971">
        <v>19.18</v>
      </c>
      <c r="T1971" s="150" t="e">
        <f t="shared" si="337"/>
        <v>#VALUE!</v>
      </c>
      <c r="U1971">
        <v>19.18</v>
      </c>
      <c r="V1971" s="150" t="e">
        <f t="shared" si="338"/>
        <v>#VALUE!</v>
      </c>
      <c r="W1971">
        <v>19.18</v>
      </c>
      <c r="X1971" s="153" t="e">
        <f t="shared" si="339"/>
        <v>#VALUE!</v>
      </c>
      <c r="Y1971">
        <v>19.18</v>
      </c>
      <c r="Z1971" s="150" t="e">
        <f t="shared" si="340"/>
        <v>#VALUE!</v>
      </c>
      <c r="AA1971">
        <v>19.18</v>
      </c>
      <c r="AB1971" s="150" t="e">
        <f t="shared" si="341"/>
        <v>#VALUE!</v>
      </c>
      <c r="AC1971">
        <v>19.18</v>
      </c>
      <c r="AD1971" s="150" t="e">
        <f t="shared" si="342"/>
        <v>#VALUE!</v>
      </c>
      <c r="AE1971">
        <v>19.18</v>
      </c>
    </row>
    <row r="1972" spans="12:31" ht="15" x14ac:dyDescent="0.2">
      <c r="L1972" s="150" t="e">
        <f t="shared" si="333"/>
        <v>#VALUE!</v>
      </c>
      <c r="M1972">
        <v>19.2</v>
      </c>
      <c r="N1972" s="150" t="e">
        <f t="shared" si="334"/>
        <v>#VALUE!</v>
      </c>
      <c r="O1972">
        <v>19.2</v>
      </c>
      <c r="P1972" s="150" t="e">
        <f t="shared" si="335"/>
        <v>#VALUE!</v>
      </c>
      <c r="Q1972">
        <v>19.2</v>
      </c>
      <c r="R1972" s="150" t="e">
        <f t="shared" si="336"/>
        <v>#VALUE!</v>
      </c>
      <c r="S1972">
        <v>19.2</v>
      </c>
      <c r="T1972" s="150" t="e">
        <f t="shared" si="337"/>
        <v>#VALUE!</v>
      </c>
      <c r="U1972">
        <v>19.2</v>
      </c>
      <c r="V1972" s="150" t="e">
        <f t="shared" si="338"/>
        <v>#VALUE!</v>
      </c>
      <c r="W1972">
        <v>19.2</v>
      </c>
      <c r="X1972" s="153" t="e">
        <f t="shared" si="339"/>
        <v>#VALUE!</v>
      </c>
      <c r="Y1972">
        <v>19.2</v>
      </c>
      <c r="Z1972" s="150" t="e">
        <f t="shared" si="340"/>
        <v>#VALUE!</v>
      </c>
      <c r="AA1972">
        <v>19.2</v>
      </c>
      <c r="AB1972" s="150" t="e">
        <f t="shared" si="341"/>
        <v>#VALUE!</v>
      </c>
      <c r="AC1972">
        <v>19.2</v>
      </c>
      <c r="AD1972" s="150" t="e">
        <f t="shared" si="342"/>
        <v>#VALUE!</v>
      </c>
      <c r="AE1972">
        <v>19.2</v>
      </c>
    </row>
    <row r="1973" spans="12:31" ht="15" x14ac:dyDescent="0.2">
      <c r="L1973" s="150" t="e">
        <f t="shared" si="333"/>
        <v>#VALUE!</v>
      </c>
      <c r="M1973">
        <v>19.22</v>
      </c>
      <c r="N1973" s="150" t="e">
        <f t="shared" si="334"/>
        <v>#VALUE!</v>
      </c>
      <c r="O1973">
        <v>19.22</v>
      </c>
      <c r="P1973" s="150" t="e">
        <f t="shared" si="335"/>
        <v>#VALUE!</v>
      </c>
      <c r="Q1973">
        <v>19.22</v>
      </c>
      <c r="R1973" s="150" t="e">
        <f t="shared" si="336"/>
        <v>#VALUE!</v>
      </c>
      <c r="S1973">
        <v>19.22</v>
      </c>
      <c r="T1973" s="150" t="e">
        <f t="shared" si="337"/>
        <v>#VALUE!</v>
      </c>
      <c r="U1973">
        <v>19.22</v>
      </c>
      <c r="V1973" s="150" t="e">
        <f t="shared" si="338"/>
        <v>#VALUE!</v>
      </c>
      <c r="W1973">
        <v>19.22</v>
      </c>
      <c r="X1973" s="153" t="e">
        <f t="shared" si="339"/>
        <v>#VALUE!</v>
      </c>
      <c r="Y1973">
        <v>19.22</v>
      </c>
      <c r="Z1973" s="150" t="e">
        <f t="shared" si="340"/>
        <v>#VALUE!</v>
      </c>
      <c r="AA1973">
        <v>19.22</v>
      </c>
      <c r="AB1973" s="150" t="e">
        <f t="shared" si="341"/>
        <v>#VALUE!</v>
      </c>
      <c r="AC1973">
        <v>19.22</v>
      </c>
      <c r="AD1973" s="150" t="e">
        <f t="shared" si="342"/>
        <v>#VALUE!</v>
      </c>
      <c r="AE1973">
        <v>19.22</v>
      </c>
    </row>
    <row r="1974" spans="12:31" ht="15" x14ac:dyDescent="0.2">
      <c r="L1974" s="150" t="e">
        <f t="shared" si="333"/>
        <v>#VALUE!</v>
      </c>
      <c r="M1974">
        <v>19.239999999999998</v>
      </c>
      <c r="N1974" s="150" t="e">
        <f t="shared" si="334"/>
        <v>#VALUE!</v>
      </c>
      <c r="O1974">
        <v>19.239999999999998</v>
      </c>
      <c r="P1974" s="150" t="e">
        <f t="shared" si="335"/>
        <v>#VALUE!</v>
      </c>
      <c r="Q1974">
        <v>19.239999999999998</v>
      </c>
      <c r="R1974" s="150" t="e">
        <f t="shared" si="336"/>
        <v>#VALUE!</v>
      </c>
      <c r="S1974">
        <v>19.239999999999998</v>
      </c>
      <c r="T1974" s="150" t="e">
        <f t="shared" si="337"/>
        <v>#VALUE!</v>
      </c>
      <c r="U1974">
        <v>19.239999999999998</v>
      </c>
      <c r="V1974" s="150" t="e">
        <f t="shared" si="338"/>
        <v>#VALUE!</v>
      </c>
      <c r="W1974">
        <v>19.239999999999998</v>
      </c>
      <c r="X1974" s="153" t="e">
        <f t="shared" si="339"/>
        <v>#VALUE!</v>
      </c>
      <c r="Y1974">
        <v>19.239999999999998</v>
      </c>
      <c r="Z1974" s="150" t="e">
        <f t="shared" si="340"/>
        <v>#VALUE!</v>
      </c>
      <c r="AA1974">
        <v>19.239999999999998</v>
      </c>
      <c r="AB1974" s="150" t="e">
        <f t="shared" si="341"/>
        <v>#VALUE!</v>
      </c>
      <c r="AC1974">
        <v>19.239999999999998</v>
      </c>
      <c r="AD1974" s="150" t="e">
        <f t="shared" si="342"/>
        <v>#VALUE!</v>
      </c>
      <c r="AE1974">
        <v>19.239999999999998</v>
      </c>
    </row>
    <row r="1975" spans="12:31" ht="15" x14ac:dyDescent="0.2">
      <c r="L1975" s="150" t="e">
        <f t="shared" si="333"/>
        <v>#VALUE!</v>
      </c>
      <c r="M1975">
        <v>19.260000000000002</v>
      </c>
      <c r="N1975" s="150" t="e">
        <f t="shared" si="334"/>
        <v>#VALUE!</v>
      </c>
      <c r="O1975">
        <v>19.260000000000002</v>
      </c>
      <c r="P1975" s="150" t="e">
        <f t="shared" si="335"/>
        <v>#VALUE!</v>
      </c>
      <c r="Q1975">
        <v>19.260000000000002</v>
      </c>
      <c r="R1975" s="150" t="e">
        <f t="shared" si="336"/>
        <v>#VALUE!</v>
      </c>
      <c r="S1975">
        <v>19.260000000000002</v>
      </c>
      <c r="T1975" s="150" t="e">
        <f t="shared" si="337"/>
        <v>#VALUE!</v>
      </c>
      <c r="U1975">
        <v>19.260000000000002</v>
      </c>
      <c r="V1975" s="150" t="e">
        <f t="shared" si="338"/>
        <v>#VALUE!</v>
      </c>
      <c r="W1975">
        <v>19.260000000000002</v>
      </c>
      <c r="X1975" s="153" t="e">
        <f t="shared" si="339"/>
        <v>#VALUE!</v>
      </c>
      <c r="Y1975">
        <v>19.260000000000002</v>
      </c>
      <c r="Z1975" s="150" t="e">
        <f t="shared" si="340"/>
        <v>#VALUE!</v>
      </c>
      <c r="AA1975">
        <v>19.260000000000002</v>
      </c>
      <c r="AB1975" s="150" t="e">
        <f t="shared" si="341"/>
        <v>#VALUE!</v>
      </c>
      <c r="AC1975">
        <v>19.260000000000002</v>
      </c>
      <c r="AD1975" s="150" t="e">
        <f t="shared" si="342"/>
        <v>#VALUE!</v>
      </c>
      <c r="AE1975">
        <v>19.260000000000002</v>
      </c>
    </row>
    <row r="1976" spans="12:31" ht="15" x14ac:dyDescent="0.2">
      <c r="L1976" s="150" t="e">
        <f t="shared" si="333"/>
        <v>#VALUE!</v>
      </c>
      <c r="M1976">
        <v>19.28</v>
      </c>
      <c r="N1976" s="150" t="e">
        <f t="shared" si="334"/>
        <v>#VALUE!</v>
      </c>
      <c r="O1976">
        <v>19.28</v>
      </c>
      <c r="P1976" s="150" t="e">
        <f t="shared" si="335"/>
        <v>#VALUE!</v>
      </c>
      <c r="Q1976">
        <v>19.28</v>
      </c>
      <c r="R1976" s="150" t="e">
        <f t="shared" si="336"/>
        <v>#VALUE!</v>
      </c>
      <c r="S1976">
        <v>19.28</v>
      </c>
      <c r="T1976" s="150" t="e">
        <f t="shared" si="337"/>
        <v>#VALUE!</v>
      </c>
      <c r="U1976">
        <v>19.28</v>
      </c>
      <c r="V1976" s="150" t="e">
        <f t="shared" si="338"/>
        <v>#VALUE!</v>
      </c>
      <c r="W1976">
        <v>19.28</v>
      </c>
      <c r="X1976" s="153" t="e">
        <f t="shared" si="339"/>
        <v>#VALUE!</v>
      </c>
      <c r="Y1976">
        <v>19.28</v>
      </c>
      <c r="Z1976" s="150" t="e">
        <f t="shared" si="340"/>
        <v>#VALUE!</v>
      </c>
      <c r="AA1976">
        <v>19.28</v>
      </c>
      <c r="AB1976" s="150" t="e">
        <f t="shared" si="341"/>
        <v>#VALUE!</v>
      </c>
      <c r="AC1976">
        <v>19.28</v>
      </c>
      <c r="AD1976" s="150" t="e">
        <f t="shared" si="342"/>
        <v>#VALUE!</v>
      </c>
      <c r="AE1976">
        <v>19.28</v>
      </c>
    </row>
    <row r="1977" spans="12:31" ht="15" x14ac:dyDescent="0.2">
      <c r="L1977" s="150" t="e">
        <f t="shared" si="333"/>
        <v>#VALUE!</v>
      </c>
      <c r="M1977">
        <v>19.3</v>
      </c>
      <c r="N1977" s="150" t="e">
        <f t="shared" si="334"/>
        <v>#VALUE!</v>
      </c>
      <c r="O1977">
        <v>19.3</v>
      </c>
      <c r="P1977" s="150" t="e">
        <f t="shared" si="335"/>
        <v>#VALUE!</v>
      </c>
      <c r="Q1977">
        <v>19.3</v>
      </c>
      <c r="R1977" s="150" t="e">
        <f t="shared" si="336"/>
        <v>#VALUE!</v>
      </c>
      <c r="S1977">
        <v>19.3</v>
      </c>
      <c r="T1977" s="150" t="e">
        <f t="shared" si="337"/>
        <v>#VALUE!</v>
      </c>
      <c r="U1977">
        <v>19.3</v>
      </c>
      <c r="V1977" s="150" t="e">
        <f t="shared" si="338"/>
        <v>#VALUE!</v>
      </c>
      <c r="W1977">
        <v>19.3</v>
      </c>
      <c r="X1977" s="153" t="e">
        <f t="shared" si="339"/>
        <v>#VALUE!</v>
      </c>
      <c r="Y1977">
        <v>19.3</v>
      </c>
      <c r="Z1977" s="150" t="e">
        <f t="shared" si="340"/>
        <v>#VALUE!</v>
      </c>
      <c r="AA1977">
        <v>19.3</v>
      </c>
      <c r="AB1977" s="150" t="e">
        <f t="shared" si="341"/>
        <v>#VALUE!</v>
      </c>
      <c r="AC1977">
        <v>19.3</v>
      </c>
      <c r="AD1977" s="150" t="e">
        <f t="shared" si="342"/>
        <v>#VALUE!</v>
      </c>
      <c r="AE1977">
        <v>19.3</v>
      </c>
    </row>
    <row r="1978" spans="12:31" ht="15" x14ac:dyDescent="0.2">
      <c r="L1978" s="150" t="e">
        <f t="shared" si="333"/>
        <v>#VALUE!</v>
      </c>
      <c r="M1978">
        <v>19.32</v>
      </c>
      <c r="N1978" s="150" t="e">
        <f t="shared" si="334"/>
        <v>#VALUE!</v>
      </c>
      <c r="O1978">
        <v>19.32</v>
      </c>
      <c r="P1978" s="150" t="e">
        <f t="shared" si="335"/>
        <v>#VALUE!</v>
      </c>
      <c r="Q1978">
        <v>19.32</v>
      </c>
      <c r="R1978" s="150" t="e">
        <f t="shared" si="336"/>
        <v>#VALUE!</v>
      </c>
      <c r="S1978">
        <v>19.32</v>
      </c>
      <c r="T1978" s="150" t="e">
        <f t="shared" si="337"/>
        <v>#VALUE!</v>
      </c>
      <c r="U1978">
        <v>19.32</v>
      </c>
      <c r="V1978" s="150" t="e">
        <f t="shared" si="338"/>
        <v>#VALUE!</v>
      </c>
      <c r="W1978">
        <v>19.32</v>
      </c>
      <c r="X1978" s="153" t="e">
        <f t="shared" si="339"/>
        <v>#VALUE!</v>
      </c>
      <c r="Y1978">
        <v>19.32</v>
      </c>
      <c r="Z1978" s="150" t="e">
        <f t="shared" si="340"/>
        <v>#VALUE!</v>
      </c>
      <c r="AA1978">
        <v>19.32</v>
      </c>
      <c r="AB1978" s="150" t="e">
        <f t="shared" si="341"/>
        <v>#VALUE!</v>
      </c>
      <c r="AC1978">
        <v>19.32</v>
      </c>
      <c r="AD1978" s="150" t="e">
        <f t="shared" si="342"/>
        <v>#VALUE!</v>
      </c>
      <c r="AE1978">
        <v>19.32</v>
      </c>
    </row>
    <row r="1979" spans="12:31" ht="15" x14ac:dyDescent="0.2">
      <c r="L1979" s="150" t="e">
        <f t="shared" si="333"/>
        <v>#VALUE!</v>
      </c>
      <c r="M1979">
        <v>19.34</v>
      </c>
      <c r="N1979" s="150" t="e">
        <f t="shared" si="334"/>
        <v>#VALUE!</v>
      </c>
      <c r="O1979">
        <v>19.34</v>
      </c>
      <c r="P1979" s="150" t="e">
        <f t="shared" si="335"/>
        <v>#VALUE!</v>
      </c>
      <c r="Q1979">
        <v>19.34</v>
      </c>
      <c r="R1979" s="150" t="e">
        <f t="shared" si="336"/>
        <v>#VALUE!</v>
      </c>
      <c r="S1979">
        <v>19.34</v>
      </c>
      <c r="T1979" s="150" t="e">
        <f t="shared" si="337"/>
        <v>#VALUE!</v>
      </c>
      <c r="U1979">
        <v>19.34</v>
      </c>
      <c r="V1979" s="150" t="e">
        <f t="shared" si="338"/>
        <v>#VALUE!</v>
      </c>
      <c r="W1979">
        <v>19.34</v>
      </c>
      <c r="X1979" s="153" t="e">
        <f t="shared" si="339"/>
        <v>#VALUE!</v>
      </c>
      <c r="Y1979">
        <v>19.34</v>
      </c>
      <c r="Z1979" s="150" t="e">
        <f t="shared" si="340"/>
        <v>#VALUE!</v>
      </c>
      <c r="AA1979">
        <v>19.34</v>
      </c>
      <c r="AB1979" s="150" t="e">
        <f t="shared" si="341"/>
        <v>#VALUE!</v>
      </c>
      <c r="AC1979">
        <v>19.34</v>
      </c>
      <c r="AD1979" s="150" t="e">
        <f t="shared" si="342"/>
        <v>#VALUE!</v>
      </c>
      <c r="AE1979">
        <v>19.34</v>
      </c>
    </row>
    <row r="1980" spans="12:31" ht="15" x14ac:dyDescent="0.2">
      <c r="L1980" s="150" t="e">
        <f t="shared" si="333"/>
        <v>#VALUE!</v>
      </c>
      <c r="M1980">
        <v>19.36</v>
      </c>
      <c r="N1980" s="150" t="e">
        <f t="shared" si="334"/>
        <v>#VALUE!</v>
      </c>
      <c r="O1980">
        <v>19.36</v>
      </c>
      <c r="P1980" s="150" t="e">
        <f t="shared" si="335"/>
        <v>#VALUE!</v>
      </c>
      <c r="Q1980">
        <v>19.36</v>
      </c>
      <c r="R1980" s="150" t="e">
        <f t="shared" si="336"/>
        <v>#VALUE!</v>
      </c>
      <c r="S1980">
        <v>19.36</v>
      </c>
      <c r="T1980" s="150" t="e">
        <f t="shared" si="337"/>
        <v>#VALUE!</v>
      </c>
      <c r="U1980">
        <v>19.36</v>
      </c>
      <c r="V1980" s="150" t="e">
        <f t="shared" si="338"/>
        <v>#VALUE!</v>
      </c>
      <c r="W1980">
        <v>19.36</v>
      </c>
      <c r="X1980" s="153" t="e">
        <f t="shared" si="339"/>
        <v>#VALUE!</v>
      </c>
      <c r="Y1980">
        <v>19.36</v>
      </c>
      <c r="Z1980" s="150" t="e">
        <f t="shared" si="340"/>
        <v>#VALUE!</v>
      </c>
      <c r="AA1980">
        <v>19.36</v>
      </c>
      <c r="AB1980" s="150" t="e">
        <f t="shared" si="341"/>
        <v>#VALUE!</v>
      </c>
      <c r="AC1980">
        <v>19.36</v>
      </c>
      <c r="AD1980" s="150" t="e">
        <f t="shared" si="342"/>
        <v>#VALUE!</v>
      </c>
      <c r="AE1980">
        <v>19.36</v>
      </c>
    </row>
    <row r="1981" spans="12:31" ht="15" x14ac:dyDescent="0.2">
      <c r="L1981" s="150" t="e">
        <f t="shared" si="333"/>
        <v>#VALUE!</v>
      </c>
      <c r="M1981">
        <v>19.38</v>
      </c>
      <c r="N1981" s="150" t="e">
        <f t="shared" si="334"/>
        <v>#VALUE!</v>
      </c>
      <c r="O1981">
        <v>19.38</v>
      </c>
      <c r="P1981" s="150" t="e">
        <f t="shared" si="335"/>
        <v>#VALUE!</v>
      </c>
      <c r="Q1981">
        <v>19.38</v>
      </c>
      <c r="R1981" s="150" t="e">
        <f t="shared" si="336"/>
        <v>#VALUE!</v>
      </c>
      <c r="S1981">
        <v>19.38</v>
      </c>
      <c r="T1981" s="150" t="e">
        <f t="shared" si="337"/>
        <v>#VALUE!</v>
      </c>
      <c r="U1981">
        <v>19.38</v>
      </c>
      <c r="V1981" s="150" t="e">
        <f t="shared" si="338"/>
        <v>#VALUE!</v>
      </c>
      <c r="W1981">
        <v>19.38</v>
      </c>
      <c r="X1981" s="153" t="e">
        <f t="shared" si="339"/>
        <v>#VALUE!</v>
      </c>
      <c r="Y1981">
        <v>19.38</v>
      </c>
      <c r="Z1981" s="150" t="e">
        <f t="shared" si="340"/>
        <v>#VALUE!</v>
      </c>
      <c r="AA1981">
        <v>19.38</v>
      </c>
      <c r="AB1981" s="150" t="e">
        <f t="shared" si="341"/>
        <v>#VALUE!</v>
      </c>
      <c r="AC1981">
        <v>19.38</v>
      </c>
      <c r="AD1981" s="150" t="e">
        <f t="shared" si="342"/>
        <v>#VALUE!</v>
      </c>
      <c r="AE1981">
        <v>19.38</v>
      </c>
    </row>
    <row r="1982" spans="12:31" ht="15" x14ac:dyDescent="0.2">
      <c r="L1982" s="150" t="e">
        <f t="shared" si="333"/>
        <v>#VALUE!</v>
      </c>
      <c r="M1982">
        <v>19.399999999999999</v>
      </c>
      <c r="N1982" s="150" t="e">
        <f t="shared" si="334"/>
        <v>#VALUE!</v>
      </c>
      <c r="O1982">
        <v>19.399999999999999</v>
      </c>
      <c r="P1982" s="150" t="e">
        <f t="shared" si="335"/>
        <v>#VALUE!</v>
      </c>
      <c r="Q1982">
        <v>19.399999999999999</v>
      </c>
      <c r="R1982" s="150" t="e">
        <f t="shared" si="336"/>
        <v>#VALUE!</v>
      </c>
      <c r="S1982">
        <v>19.399999999999999</v>
      </c>
      <c r="T1982" s="150" t="e">
        <f t="shared" si="337"/>
        <v>#VALUE!</v>
      </c>
      <c r="U1982">
        <v>19.399999999999999</v>
      </c>
      <c r="V1982" s="150" t="e">
        <f t="shared" si="338"/>
        <v>#VALUE!</v>
      </c>
      <c r="W1982">
        <v>19.399999999999999</v>
      </c>
      <c r="X1982" s="153" t="e">
        <f t="shared" si="339"/>
        <v>#VALUE!</v>
      </c>
      <c r="Y1982">
        <v>19.399999999999999</v>
      </c>
      <c r="Z1982" s="150" t="e">
        <f t="shared" si="340"/>
        <v>#VALUE!</v>
      </c>
      <c r="AA1982">
        <v>19.399999999999999</v>
      </c>
      <c r="AB1982" s="150" t="e">
        <f t="shared" si="341"/>
        <v>#VALUE!</v>
      </c>
      <c r="AC1982">
        <v>19.399999999999999</v>
      </c>
      <c r="AD1982" s="150" t="e">
        <f t="shared" si="342"/>
        <v>#VALUE!</v>
      </c>
      <c r="AE1982">
        <v>19.399999999999999</v>
      </c>
    </row>
    <row r="1983" spans="12:31" ht="15" x14ac:dyDescent="0.2">
      <c r="L1983" s="150" t="e">
        <f t="shared" si="333"/>
        <v>#VALUE!</v>
      </c>
      <c r="M1983">
        <v>19.420000000000002</v>
      </c>
      <c r="N1983" s="150" t="e">
        <f t="shared" si="334"/>
        <v>#VALUE!</v>
      </c>
      <c r="O1983">
        <v>19.420000000000002</v>
      </c>
      <c r="P1983" s="150" t="e">
        <f t="shared" si="335"/>
        <v>#VALUE!</v>
      </c>
      <c r="Q1983">
        <v>19.420000000000002</v>
      </c>
      <c r="R1983" s="150" t="e">
        <f t="shared" si="336"/>
        <v>#VALUE!</v>
      </c>
      <c r="S1983">
        <v>19.420000000000002</v>
      </c>
      <c r="T1983" s="150" t="e">
        <f t="shared" si="337"/>
        <v>#VALUE!</v>
      </c>
      <c r="U1983">
        <v>19.420000000000002</v>
      </c>
      <c r="V1983" s="150" t="e">
        <f t="shared" si="338"/>
        <v>#VALUE!</v>
      </c>
      <c r="W1983">
        <v>19.420000000000002</v>
      </c>
      <c r="X1983" s="153" t="e">
        <f t="shared" si="339"/>
        <v>#VALUE!</v>
      </c>
      <c r="Y1983">
        <v>19.420000000000002</v>
      </c>
      <c r="Z1983" s="150" t="e">
        <f t="shared" si="340"/>
        <v>#VALUE!</v>
      </c>
      <c r="AA1983">
        <v>19.420000000000002</v>
      </c>
      <c r="AB1983" s="150" t="e">
        <f t="shared" si="341"/>
        <v>#VALUE!</v>
      </c>
      <c r="AC1983">
        <v>19.420000000000002</v>
      </c>
      <c r="AD1983" s="150" t="e">
        <f t="shared" si="342"/>
        <v>#VALUE!</v>
      </c>
      <c r="AE1983">
        <v>19.420000000000002</v>
      </c>
    </row>
    <row r="1984" spans="12:31" ht="15" x14ac:dyDescent="0.2">
      <c r="L1984" s="150" t="e">
        <f t="shared" si="333"/>
        <v>#VALUE!</v>
      </c>
      <c r="M1984">
        <v>19.440000000000001</v>
      </c>
      <c r="N1984" s="150" t="e">
        <f t="shared" si="334"/>
        <v>#VALUE!</v>
      </c>
      <c r="O1984">
        <v>19.440000000000001</v>
      </c>
      <c r="P1984" s="150" t="e">
        <f t="shared" si="335"/>
        <v>#VALUE!</v>
      </c>
      <c r="Q1984">
        <v>19.440000000000001</v>
      </c>
      <c r="R1984" s="150" t="e">
        <f t="shared" si="336"/>
        <v>#VALUE!</v>
      </c>
      <c r="S1984">
        <v>19.440000000000001</v>
      </c>
      <c r="T1984" s="150" t="e">
        <f t="shared" si="337"/>
        <v>#VALUE!</v>
      </c>
      <c r="U1984">
        <v>19.440000000000001</v>
      </c>
      <c r="V1984" s="150" t="e">
        <f t="shared" si="338"/>
        <v>#VALUE!</v>
      </c>
      <c r="W1984">
        <v>19.440000000000001</v>
      </c>
      <c r="X1984" s="153" t="e">
        <f t="shared" si="339"/>
        <v>#VALUE!</v>
      </c>
      <c r="Y1984">
        <v>19.440000000000001</v>
      </c>
      <c r="Z1984" s="150" t="e">
        <f t="shared" si="340"/>
        <v>#VALUE!</v>
      </c>
      <c r="AA1984">
        <v>19.440000000000001</v>
      </c>
      <c r="AB1984" s="150" t="e">
        <f t="shared" si="341"/>
        <v>#VALUE!</v>
      </c>
      <c r="AC1984">
        <v>19.440000000000001</v>
      </c>
      <c r="AD1984" s="150" t="e">
        <f t="shared" si="342"/>
        <v>#VALUE!</v>
      </c>
      <c r="AE1984">
        <v>19.440000000000001</v>
      </c>
    </row>
    <row r="1985" spans="12:31" ht="15" x14ac:dyDescent="0.2">
      <c r="L1985" s="150" t="e">
        <f t="shared" si="333"/>
        <v>#VALUE!</v>
      </c>
      <c r="M1985">
        <v>19.46</v>
      </c>
      <c r="N1985" s="150" t="e">
        <f t="shared" si="334"/>
        <v>#VALUE!</v>
      </c>
      <c r="O1985">
        <v>19.46</v>
      </c>
      <c r="P1985" s="150" t="e">
        <f t="shared" si="335"/>
        <v>#VALUE!</v>
      </c>
      <c r="Q1985">
        <v>19.46</v>
      </c>
      <c r="R1985" s="150" t="e">
        <f t="shared" si="336"/>
        <v>#VALUE!</v>
      </c>
      <c r="S1985">
        <v>19.46</v>
      </c>
      <c r="T1985" s="150" t="e">
        <f t="shared" si="337"/>
        <v>#VALUE!</v>
      </c>
      <c r="U1985">
        <v>19.46</v>
      </c>
      <c r="V1985" s="150" t="e">
        <f t="shared" si="338"/>
        <v>#VALUE!</v>
      </c>
      <c r="W1985">
        <v>19.46</v>
      </c>
      <c r="X1985" s="153" t="e">
        <f t="shared" si="339"/>
        <v>#VALUE!</v>
      </c>
      <c r="Y1985">
        <v>19.46</v>
      </c>
      <c r="Z1985" s="150" t="e">
        <f t="shared" si="340"/>
        <v>#VALUE!</v>
      </c>
      <c r="AA1985">
        <v>19.46</v>
      </c>
      <c r="AB1985" s="150" t="e">
        <f t="shared" si="341"/>
        <v>#VALUE!</v>
      </c>
      <c r="AC1985">
        <v>19.46</v>
      </c>
      <c r="AD1985" s="150" t="e">
        <f t="shared" si="342"/>
        <v>#VALUE!</v>
      </c>
      <c r="AE1985">
        <v>19.46</v>
      </c>
    </row>
    <row r="1986" spans="12:31" ht="15" x14ac:dyDescent="0.2">
      <c r="L1986" s="150" t="e">
        <f t="shared" si="333"/>
        <v>#VALUE!</v>
      </c>
      <c r="M1986">
        <v>19.48</v>
      </c>
      <c r="N1986" s="150" t="e">
        <f t="shared" si="334"/>
        <v>#VALUE!</v>
      </c>
      <c r="O1986">
        <v>19.48</v>
      </c>
      <c r="P1986" s="150" t="e">
        <f t="shared" si="335"/>
        <v>#VALUE!</v>
      </c>
      <c r="Q1986">
        <v>19.48</v>
      </c>
      <c r="R1986" s="150" t="e">
        <f t="shared" si="336"/>
        <v>#VALUE!</v>
      </c>
      <c r="S1986">
        <v>19.48</v>
      </c>
      <c r="T1986" s="150" t="e">
        <f t="shared" si="337"/>
        <v>#VALUE!</v>
      </c>
      <c r="U1986">
        <v>19.48</v>
      </c>
      <c r="V1986" s="150" t="e">
        <f t="shared" si="338"/>
        <v>#VALUE!</v>
      </c>
      <c r="W1986">
        <v>19.48</v>
      </c>
      <c r="X1986" s="153" t="e">
        <f t="shared" si="339"/>
        <v>#VALUE!</v>
      </c>
      <c r="Y1986">
        <v>19.48</v>
      </c>
      <c r="Z1986" s="150" t="e">
        <f t="shared" si="340"/>
        <v>#VALUE!</v>
      </c>
      <c r="AA1986">
        <v>19.48</v>
      </c>
      <c r="AB1986" s="150" t="e">
        <f t="shared" si="341"/>
        <v>#VALUE!</v>
      </c>
      <c r="AC1986">
        <v>19.48</v>
      </c>
      <c r="AD1986" s="150" t="e">
        <f t="shared" si="342"/>
        <v>#VALUE!</v>
      </c>
      <c r="AE1986">
        <v>19.48</v>
      </c>
    </row>
    <row r="1987" spans="12:31" ht="15" x14ac:dyDescent="0.2">
      <c r="L1987" s="150" t="e">
        <f t="shared" si="333"/>
        <v>#VALUE!</v>
      </c>
      <c r="M1987">
        <v>19.5</v>
      </c>
      <c r="N1987" s="150" t="e">
        <f t="shared" si="334"/>
        <v>#VALUE!</v>
      </c>
      <c r="O1987">
        <v>19.5</v>
      </c>
      <c r="P1987" s="150" t="e">
        <f t="shared" si="335"/>
        <v>#VALUE!</v>
      </c>
      <c r="Q1987">
        <v>19.5</v>
      </c>
      <c r="R1987" s="150" t="e">
        <f t="shared" si="336"/>
        <v>#VALUE!</v>
      </c>
      <c r="S1987">
        <v>19.5</v>
      </c>
      <c r="T1987" s="150" t="e">
        <f t="shared" si="337"/>
        <v>#VALUE!</v>
      </c>
      <c r="U1987">
        <v>19.5</v>
      </c>
      <c r="V1987" s="150" t="e">
        <f t="shared" si="338"/>
        <v>#VALUE!</v>
      </c>
      <c r="W1987">
        <v>19.5</v>
      </c>
      <c r="X1987" s="153" t="e">
        <f t="shared" si="339"/>
        <v>#VALUE!</v>
      </c>
      <c r="Y1987">
        <v>19.5</v>
      </c>
      <c r="Z1987" s="150" t="e">
        <f t="shared" si="340"/>
        <v>#VALUE!</v>
      </c>
      <c r="AA1987">
        <v>19.5</v>
      </c>
      <c r="AB1987" s="150" t="e">
        <f t="shared" si="341"/>
        <v>#VALUE!</v>
      </c>
      <c r="AC1987">
        <v>19.5</v>
      </c>
      <c r="AD1987" s="150" t="e">
        <f t="shared" si="342"/>
        <v>#VALUE!</v>
      </c>
      <c r="AE1987">
        <v>19.5</v>
      </c>
    </row>
    <row r="1988" spans="12:31" ht="15" x14ac:dyDescent="0.2">
      <c r="L1988" s="150" t="e">
        <f t="shared" si="333"/>
        <v>#VALUE!</v>
      </c>
      <c r="M1988">
        <v>19.52</v>
      </c>
      <c r="N1988" s="150" t="e">
        <f t="shared" si="334"/>
        <v>#VALUE!</v>
      </c>
      <c r="O1988">
        <v>19.52</v>
      </c>
      <c r="P1988" s="150" t="e">
        <f t="shared" si="335"/>
        <v>#VALUE!</v>
      </c>
      <c r="Q1988">
        <v>19.52</v>
      </c>
      <c r="R1988" s="150" t="e">
        <f t="shared" si="336"/>
        <v>#VALUE!</v>
      </c>
      <c r="S1988">
        <v>19.52</v>
      </c>
      <c r="T1988" s="150" t="e">
        <f t="shared" si="337"/>
        <v>#VALUE!</v>
      </c>
      <c r="U1988">
        <v>19.52</v>
      </c>
      <c r="V1988" s="150" t="e">
        <f t="shared" si="338"/>
        <v>#VALUE!</v>
      </c>
      <c r="W1988">
        <v>19.52</v>
      </c>
      <c r="X1988" s="153" t="e">
        <f t="shared" si="339"/>
        <v>#VALUE!</v>
      </c>
      <c r="Y1988">
        <v>19.52</v>
      </c>
      <c r="Z1988" s="150" t="e">
        <f t="shared" si="340"/>
        <v>#VALUE!</v>
      </c>
      <c r="AA1988">
        <v>19.52</v>
      </c>
      <c r="AB1988" s="150" t="e">
        <f t="shared" si="341"/>
        <v>#VALUE!</v>
      </c>
      <c r="AC1988">
        <v>19.52</v>
      </c>
      <c r="AD1988" s="150" t="e">
        <f t="shared" si="342"/>
        <v>#VALUE!</v>
      </c>
      <c r="AE1988">
        <v>19.52</v>
      </c>
    </row>
    <row r="1989" spans="12:31" ht="15" x14ac:dyDescent="0.2">
      <c r="L1989" s="150" t="e">
        <f t="shared" si="333"/>
        <v>#VALUE!</v>
      </c>
      <c r="M1989">
        <v>19.54</v>
      </c>
      <c r="N1989" s="150" t="e">
        <f t="shared" si="334"/>
        <v>#VALUE!</v>
      </c>
      <c r="O1989">
        <v>19.54</v>
      </c>
      <c r="P1989" s="150" t="e">
        <f t="shared" si="335"/>
        <v>#VALUE!</v>
      </c>
      <c r="Q1989">
        <v>19.54</v>
      </c>
      <c r="R1989" s="150" t="e">
        <f t="shared" si="336"/>
        <v>#VALUE!</v>
      </c>
      <c r="S1989">
        <v>19.54</v>
      </c>
      <c r="T1989" s="150" t="e">
        <f t="shared" si="337"/>
        <v>#VALUE!</v>
      </c>
      <c r="U1989">
        <v>19.54</v>
      </c>
      <c r="V1989" s="150" t="e">
        <f t="shared" si="338"/>
        <v>#VALUE!</v>
      </c>
      <c r="W1989">
        <v>19.54</v>
      </c>
      <c r="X1989" s="153" t="e">
        <f t="shared" si="339"/>
        <v>#VALUE!</v>
      </c>
      <c r="Y1989">
        <v>19.54</v>
      </c>
      <c r="Z1989" s="150" t="e">
        <f t="shared" si="340"/>
        <v>#VALUE!</v>
      </c>
      <c r="AA1989">
        <v>19.54</v>
      </c>
      <c r="AB1989" s="150" t="e">
        <f t="shared" si="341"/>
        <v>#VALUE!</v>
      </c>
      <c r="AC1989">
        <v>19.54</v>
      </c>
      <c r="AD1989" s="150" t="e">
        <f t="shared" si="342"/>
        <v>#VALUE!</v>
      </c>
      <c r="AE1989">
        <v>19.54</v>
      </c>
    </row>
    <row r="1990" spans="12:31" ht="15" x14ac:dyDescent="0.2">
      <c r="L1990" s="150" t="e">
        <f t="shared" si="333"/>
        <v>#VALUE!</v>
      </c>
      <c r="M1990">
        <v>19.559999999999999</v>
      </c>
      <c r="N1990" s="150" t="e">
        <f t="shared" si="334"/>
        <v>#VALUE!</v>
      </c>
      <c r="O1990">
        <v>19.559999999999999</v>
      </c>
      <c r="P1990" s="150" t="e">
        <f t="shared" si="335"/>
        <v>#VALUE!</v>
      </c>
      <c r="Q1990">
        <v>19.559999999999999</v>
      </c>
      <c r="R1990" s="150" t="e">
        <f t="shared" si="336"/>
        <v>#VALUE!</v>
      </c>
      <c r="S1990">
        <v>19.559999999999999</v>
      </c>
      <c r="T1990" s="150" t="e">
        <f t="shared" si="337"/>
        <v>#VALUE!</v>
      </c>
      <c r="U1990">
        <v>19.559999999999999</v>
      </c>
      <c r="V1990" s="150" t="e">
        <f t="shared" si="338"/>
        <v>#VALUE!</v>
      </c>
      <c r="W1990">
        <v>19.559999999999999</v>
      </c>
      <c r="X1990" s="153" t="e">
        <f t="shared" si="339"/>
        <v>#VALUE!</v>
      </c>
      <c r="Y1990">
        <v>19.559999999999999</v>
      </c>
      <c r="Z1990" s="150" t="e">
        <f t="shared" si="340"/>
        <v>#VALUE!</v>
      </c>
      <c r="AA1990">
        <v>19.559999999999999</v>
      </c>
      <c r="AB1990" s="150" t="e">
        <f t="shared" si="341"/>
        <v>#VALUE!</v>
      </c>
      <c r="AC1990">
        <v>19.559999999999999</v>
      </c>
      <c r="AD1990" s="150" t="e">
        <f t="shared" si="342"/>
        <v>#VALUE!</v>
      </c>
      <c r="AE1990">
        <v>19.559999999999999</v>
      </c>
    </row>
    <row r="1991" spans="12:31" ht="15" x14ac:dyDescent="0.2">
      <c r="L1991" s="150" t="e">
        <f t="shared" si="333"/>
        <v>#VALUE!</v>
      </c>
      <c r="M1991">
        <v>19.579999999999998</v>
      </c>
      <c r="N1991" s="150" t="e">
        <f t="shared" si="334"/>
        <v>#VALUE!</v>
      </c>
      <c r="O1991">
        <v>19.579999999999998</v>
      </c>
      <c r="P1991" s="150" t="e">
        <f t="shared" si="335"/>
        <v>#VALUE!</v>
      </c>
      <c r="Q1991">
        <v>19.579999999999998</v>
      </c>
      <c r="R1991" s="150" t="e">
        <f t="shared" si="336"/>
        <v>#VALUE!</v>
      </c>
      <c r="S1991">
        <v>19.579999999999998</v>
      </c>
      <c r="T1991" s="150" t="e">
        <f t="shared" si="337"/>
        <v>#VALUE!</v>
      </c>
      <c r="U1991">
        <v>19.579999999999998</v>
      </c>
      <c r="V1991" s="150" t="e">
        <f t="shared" si="338"/>
        <v>#VALUE!</v>
      </c>
      <c r="W1991">
        <v>19.579999999999998</v>
      </c>
      <c r="X1991" s="153" t="e">
        <f t="shared" si="339"/>
        <v>#VALUE!</v>
      </c>
      <c r="Y1991">
        <v>19.579999999999998</v>
      </c>
      <c r="Z1991" s="150" t="e">
        <f t="shared" si="340"/>
        <v>#VALUE!</v>
      </c>
      <c r="AA1991">
        <v>19.579999999999998</v>
      </c>
      <c r="AB1991" s="150" t="e">
        <f t="shared" si="341"/>
        <v>#VALUE!</v>
      </c>
      <c r="AC1991">
        <v>19.579999999999998</v>
      </c>
      <c r="AD1991" s="150" t="e">
        <f t="shared" si="342"/>
        <v>#VALUE!</v>
      </c>
      <c r="AE1991">
        <v>19.579999999999998</v>
      </c>
    </row>
    <row r="1992" spans="12:31" ht="15" x14ac:dyDescent="0.2">
      <c r="L1992" s="150" t="e">
        <f t="shared" si="333"/>
        <v>#VALUE!</v>
      </c>
      <c r="M1992">
        <v>19.600000000000001</v>
      </c>
      <c r="N1992" s="150" t="e">
        <f t="shared" si="334"/>
        <v>#VALUE!</v>
      </c>
      <c r="O1992">
        <v>19.600000000000001</v>
      </c>
      <c r="P1992" s="150" t="e">
        <f t="shared" si="335"/>
        <v>#VALUE!</v>
      </c>
      <c r="Q1992">
        <v>19.600000000000001</v>
      </c>
      <c r="R1992" s="150" t="e">
        <f t="shared" si="336"/>
        <v>#VALUE!</v>
      </c>
      <c r="S1992">
        <v>19.600000000000001</v>
      </c>
      <c r="T1992" s="150" t="e">
        <f t="shared" si="337"/>
        <v>#VALUE!</v>
      </c>
      <c r="U1992">
        <v>19.600000000000001</v>
      </c>
      <c r="V1992" s="150" t="e">
        <f t="shared" si="338"/>
        <v>#VALUE!</v>
      </c>
      <c r="W1992">
        <v>19.600000000000001</v>
      </c>
      <c r="X1992" s="153" t="e">
        <f t="shared" si="339"/>
        <v>#VALUE!</v>
      </c>
      <c r="Y1992">
        <v>19.600000000000001</v>
      </c>
      <c r="Z1992" s="150" t="e">
        <f t="shared" si="340"/>
        <v>#VALUE!</v>
      </c>
      <c r="AA1992">
        <v>19.600000000000001</v>
      </c>
      <c r="AB1992" s="150" t="e">
        <f t="shared" si="341"/>
        <v>#VALUE!</v>
      </c>
      <c r="AC1992">
        <v>19.600000000000001</v>
      </c>
      <c r="AD1992" s="150" t="e">
        <f t="shared" si="342"/>
        <v>#VALUE!</v>
      </c>
      <c r="AE1992">
        <v>19.600000000000001</v>
      </c>
    </row>
    <row r="1993" spans="12:31" ht="15" x14ac:dyDescent="0.2">
      <c r="L1993" s="150" t="e">
        <f t="shared" si="333"/>
        <v>#VALUE!</v>
      </c>
      <c r="M1993">
        <v>19.62</v>
      </c>
      <c r="N1993" s="150" t="e">
        <f t="shared" si="334"/>
        <v>#VALUE!</v>
      </c>
      <c r="O1993">
        <v>19.62</v>
      </c>
      <c r="P1993" s="150" t="e">
        <f t="shared" si="335"/>
        <v>#VALUE!</v>
      </c>
      <c r="Q1993">
        <v>19.62</v>
      </c>
      <c r="R1993" s="150" t="e">
        <f t="shared" si="336"/>
        <v>#VALUE!</v>
      </c>
      <c r="S1993">
        <v>19.62</v>
      </c>
      <c r="T1993" s="150" t="e">
        <f t="shared" si="337"/>
        <v>#VALUE!</v>
      </c>
      <c r="U1993">
        <v>19.62</v>
      </c>
      <c r="V1993" s="150" t="e">
        <f t="shared" si="338"/>
        <v>#VALUE!</v>
      </c>
      <c r="W1993">
        <v>19.62</v>
      </c>
      <c r="X1993" s="153" t="e">
        <f t="shared" si="339"/>
        <v>#VALUE!</v>
      </c>
      <c r="Y1993">
        <v>19.62</v>
      </c>
      <c r="Z1993" s="150" t="e">
        <f t="shared" si="340"/>
        <v>#VALUE!</v>
      </c>
      <c r="AA1993">
        <v>19.62</v>
      </c>
      <c r="AB1993" s="150" t="e">
        <f t="shared" si="341"/>
        <v>#VALUE!</v>
      </c>
      <c r="AC1993">
        <v>19.62</v>
      </c>
      <c r="AD1993" s="150" t="e">
        <f t="shared" si="342"/>
        <v>#VALUE!</v>
      </c>
      <c r="AE1993">
        <v>19.62</v>
      </c>
    </row>
    <row r="1994" spans="12:31" ht="15" x14ac:dyDescent="0.2">
      <c r="L1994" s="150" t="e">
        <f t="shared" si="333"/>
        <v>#VALUE!</v>
      </c>
      <c r="M1994">
        <v>19.64</v>
      </c>
      <c r="N1994" s="150" t="e">
        <f t="shared" si="334"/>
        <v>#VALUE!</v>
      </c>
      <c r="O1994">
        <v>19.64</v>
      </c>
      <c r="P1994" s="150" t="e">
        <f t="shared" si="335"/>
        <v>#VALUE!</v>
      </c>
      <c r="Q1994">
        <v>19.64</v>
      </c>
      <c r="R1994" s="150" t="e">
        <f t="shared" si="336"/>
        <v>#VALUE!</v>
      </c>
      <c r="S1994">
        <v>19.64</v>
      </c>
      <c r="T1994" s="150" t="e">
        <f t="shared" si="337"/>
        <v>#VALUE!</v>
      </c>
      <c r="U1994">
        <v>19.64</v>
      </c>
      <c r="V1994" s="150" t="e">
        <f t="shared" si="338"/>
        <v>#VALUE!</v>
      </c>
      <c r="W1994">
        <v>19.64</v>
      </c>
      <c r="X1994" s="153" t="e">
        <f t="shared" si="339"/>
        <v>#VALUE!</v>
      </c>
      <c r="Y1994">
        <v>19.64</v>
      </c>
      <c r="Z1994" s="150" t="e">
        <f t="shared" si="340"/>
        <v>#VALUE!</v>
      </c>
      <c r="AA1994">
        <v>19.64</v>
      </c>
      <c r="AB1994" s="150" t="e">
        <f t="shared" si="341"/>
        <v>#VALUE!</v>
      </c>
      <c r="AC1994">
        <v>19.64</v>
      </c>
      <c r="AD1994" s="150" t="e">
        <f t="shared" si="342"/>
        <v>#VALUE!</v>
      </c>
      <c r="AE1994">
        <v>19.64</v>
      </c>
    </row>
    <row r="1995" spans="12:31" ht="15" x14ac:dyDescent="0.2">
      <c r="L1995" s="150" t="e">
        <f t="shared" si="333"/>
        <v>#VALUE!</v>
      </c>
      <c r="M1995">
        <v>19.66</v>
      </c>
      <c r="N1995" s="150" t="e">
        <f t="shared" si="334"/>
        <v>#VALUE!</v>
      </c>
      <c r="O1995">
        <v>19.66</v>
      </c>
      <c r="P1995" s="150" t="e">
        <f t="shared" si="335"/>
        <v>#VALUE!</v>
      </c>
      <c r="Q1995">
        <v>19.66</v>
      </c>
      <c r="R1995" s="150" t="e">
        <f t="shared" si="336"/>
        <v>#VALUE!</v>
      </c>
      <c r="S1995">
        <v>19.66</v>
      </c>
      <c r="T1995" s="150" t="e">
        <f t="shared" si="337"/>
        <v>#VALUE!</v>
      </c>
      <c r="U1995">
        <v>19.66</v>
      </c>
      <c r="V1995" s="150" t="e">
        <f t="shared" si="338"/>
        <v>#VALUE!</v>
      </c>
      <c r="W1995">
        <v>19.66</v>
      </c>
      <c r="X1995" s="153" t="e">
        <f t="shared" si="339"/>
        <v>#VALUE!</v>
      </c>
      <c r="Y1995">
        <v>19.66</v>
      </c>
      <c r="Z1995" s="150" t="e">
        <f t="shared" si="340"/>
        <v>#VALUE!</v>
      </c>
      <c r="AA1995">
        <v>19.66</v>
      </c>
      <c r="AB1995" s="150" t="e">
        <f t="shared" si="341"/>
        <v>#VALUE!</v>
      </c>
      <c r="AC1995">
        <v>19.66</v>
      </c>
      <c r="AD1995" s="150" t="e">
        <f t="shared" si="342"/>
        <v>#VALUE!</v>
      </c>
      <c r="AE1995">
        <v>19.66</v>
      </c>
    </row>
    <row r="1996" spans="12:31" ht="15" x14ac:dyDescent="0.2">
      <c r="L1996" s="150" t="e">
        <f t="shared" si="333"/>
        <v>#VALUE!</v>
      </c>
      <c r="M1996">
        <v>19.68</v>
      </c>
      <c r="N1996" s="150" t="e">
        <f t="shared" si="334"/>
        <v>#VALUE!</v>
      </c>
      <c r="O1996">
        <v>19.68</v>
      </c>
      <c r="P1996" s="150" t="e">
        <f t="shared" si="335"/>
        <v>#VALUE!</v>
      </c>
      <c r="Q1996">
        <v>19.68</v>
      </c>
      <c r="R1996" s="150" t="e">
        <f t="shared" si="336"/>
        <v>#VALUE!</v>
      </c>
      <c r="S1996">
        <v>19.68</v>
      </c>
      <c r="T1996" s="150" t="e">
        <f t="shared" si="337"/>
        <v>#VALUE!</v>
      </c>
      <c r="U1996">
        <v>19.68</v>
      </c>
      <c r="V1996" s="150" t="e">
        <f t="shared" si="338"/>
        <v>#VALUE!</v>
      </c>
      <c r="W1996">
        <v>19.68</v>
      </c>
      <c r="X1996" s="153" t="e">
        <f t="shared" si="339"/>
        <v>#VALUE!</v>
      </c>
      <c r="Y1996">
        <v>19.68</v>
      </c>
      <c r="Z1996" s="150" t="e">
        <f t="shared" si="340"/>
        <v>#VALUE!</v>
      </c>
      <c r="AA1996">
        <v>19.68</v>
      </c>
      <c r="AB1996" s="150" t="e">
        <f t="shared" si="341"/>
        <v>#VALUE!</v>
      </c>
      <c r="AC1996">
        <v>19.68</v>
      </c>
      <c r="AD1996" s="150" t="e">
        <f t="shared" si="342"/>
        <v>#VALUE!</v>
      </c>
      <c r="AE1996">
        <v>19.68</v>
      </c>
    </row>
    <row r="1997" spans="12:31" ht="15" x14ac:dyDescent="0.2">
      <c r="L1997" s="150" t="e">
        <f t="shared" si="333"/>
        <v>#VALUE!</v>
      </c>
      <c r="M1997">
        <v>19.7</v>
      </c>
      <c r="N1997" s="150" t="e">
        <f t="shared" si="334"/>
        <v>#VALUE!</v>
      </c>
      <c r="O1997">
        <v>19.7</v>
      </c>
      <c r="P1997" s="150" t="e">
        <f t="shared" si="335"/>
        <v>#VALUE!</v>
      </c>
      <c r="Q1997">
        <v>19.7</v>
      </c>
      <c r="R1997" s="150" t="e">
        <f t="shared" si="336"/>
        <v>#VALUE!</v>
      </c>
      <c r="S1997">
        <v>19.7</v>
      </c>
      <c r="T1997" s="150" t="e">
        <f t="shared" si="337"/>
        <v>#VALUE!</v>
      </c>
      <c r="U1997">
        <v>19.7</v>
      </c>
      <c r="V1997" s="150" t="e">
        <f t="shared" si="338"/>
        <v>#VALUE!</v>
      </c>
      <c r="W1997">
        <v>19.7</v>
      </c>
      <c r="X1997" s="153" t="e">
        <f t="shared" si="339"/>
        <v>#VALUE!</v>
      </c>
      <c r="Y1997">
        <v>19.7</v>
      </c>
      <c r="Z1997" s="150" t="e">
        <f t="shared" si="340"/>
        <v>#VALUE!</v>
      </c>
      <c r="AA1997">
        <v>19.7</v>
      </c>
      <c r="AB1997" s="150" t="e">
        <f t="shared" si="341"/>
        <v>#VALUE!</v>
      </c>
      <c r="AC1997">
        <v>19.7</v>
      </c>
      <c r="AD1997" s="150" t="e">
        <f t="shared" si="342"/>
        <v>#VALUE!</v>
      </c>
      <c r="AE1997">
        <v>19.7</v>
      </c>
    </row>
    <row r="1998" spans="12:31" ht="15" x14ac:dyDescent="0.2">
      <c r="L1998" s="150" t="e">
        <f t="shared" si="333"/>
        <v>#VALUE!</v>
      </c>
      <c r="M1998">
        <v>19.72</v>
      </c>
      <c r="N1998" s="150" t="e">
        <f t="shared" si="334"/>
        <v>#VALUE!</v>
      </c>
      <c r="O1998">
        <v>19.72</v>
      </c>
      <c r="P1998" s="150" t="e">
        <f t="shared" si="335"/>
        <v>#VALUE!</v>
      </c>
      <c r="Q1998">
        <v>19.72</v>
      </c>
      <c r="R1998" s="150" t="e">
        <f t="shared" si="336"/>
        <v>#VALUE!</v>
      </c>
      <c r="S1998">
        <v>19.72</v>
      </c>
      <c r="T1998" s="150" t="e">
        <f t="shared" si="337"/>
        <v>#VALUE!</v>
      </c>
      <c r="U1998">
        <v>19.72</v>
      </c>
      <c r="V1998" s="150" t="e">
        <f t="shared" si="338"/>
        <v>#VALUE!</v>
      </c>
      <c r="W1998">
        <v>19.72</v>
      </c>
      <c r="X1998" s="153" t="e">
        <f t="shared" si="339"/>
        <v>#VALUE!</v>
      </c>
      <c r="Y1998">
        <v>19.72</v>
      </c>
      <c r="Z1998" s="150" t="e">
        <f t="shared" si="340"/>
        <v>#VALUE!</v>
      </c>
      <c r="AA1998">
        <v>19.72</v>
      </c>
      <c r="AB1998" s="150" t="e">
        <f t="shared" si="341"/>
        <v>#VALUE!</v>
      </c>
      <c r="AC1998">
        <v>19.72</v>
      </c>
      <c r="AD1998" s="150" t="e">
        <f t="shared" si="342"/>
        <v>#VALUE!</v>
      </c>
      <c r="AE1998">
        <v>19.72</v>
      </c>
    </row>
    <row r="1999" spans="12:31" ht="15" x14ac:dyDescent="0.2">
      <c r="L1999" s="150" t="e">
        <f t="shared" si="333"/>
        <v>#VALUE!</v>
      </c>
      <c r="M1999">
        <v>19.739999999999998</v>
      </c>
      <c r="N1999" s="150" t="e">
        <f t="shared" si="334"/>
        <v>#VALUE!</v>
      </c>
      <c r="O1999">
        <v>19.739999999999998</v>
      </c>
      <c r="P1999" s="150" t="e">
        <f t="shared" si="335"/>
        <v>#VALUE!</v>
      </c>
      <c r="Q1999">
        <v>19.739999999999998</v>
      </c>
      <c r="R1999" s="150" t="e">
        <f t="shared" si="336"/>
        <v>#VALUE!</v>
      </c>
      <c r="S1999">
        <v>19.739999999999998</v>
      </c>
      <c r="T1999" s="150" t="e">
        <f t="shared" si="337"/>
        <v>#VALUE!</v>
      </c>
      <c r="U1999">
        <v>19.739999999999998</v>
      </c>
      <c r="V1999" s="150" t="e">
        <f t="shared" si="338"/>
        <v>#VALUE!</v>
      </c>
      <c r="W1999">
        <v>19.739999999999998</v>
      </c>
      <c r="X1999" s="153" t="e">
        <f t="shared" si="339"/>
        <v>#VALUE!</v>
      </c>
      <c r="Y1999">
        <v>19.739999999999998</v>
      </c>
      <c r="Z1999" s="150" t="e">
        <f t="shared" si="340"/>
        <v>#VALUE!</v>
      </c>
      <c r="AA1999">
        <v>19.739999999999998</v>
      </c>
      <c r="AB1999" s="150" t="e">
        <f t="shared" si="341"/>
        <v>#VALUE!</v>
      </c>
      <c r="AC1999">
        <v>19.739999999999998</v>
      </c>
      <c r="AD1999" s="150" t="e">
        <f t="shared" si="342"/>
        <v>#VALUE!</v>
      </c>
      <c r="AE1999">
        <v>19.739999999999998</v>
      </c>
    </row>
    <row r="2000" spans="12:31" ht="15" x14ac:dyDescent="0.2">
      <c r="L2000" s="150" t="e">
        <f t="shared" si="333"/>
        <v>#VALUE!</v>
      </c>
      <c r="M2000">
        <v>19.760000000000002</v>
      </c>
      <c r="N2000" s="150" t="e">
        <f t="shared" si="334"/>
        <v>#VALUE!</v>
      </c>
      <c r="O2000">
        <v>19.760000000000002</v>
      </c>
      <c r="P2000" s="150" t="e">
        <f t="shared" si="335"/>
        <v>#VALUE!</v>
      </c>
      <c r="Q2000">
        <v>19.760000000000002</v>
      </c>
      <c r="R2000" s="150" t="e">
        <f t="shared" si="336"/>
        <v>#VALUE!</v>
      </c>
      <c r="S2000">
        <v>19.760000000000002</v>
      </c>
      <c r="T2000" s="150" t="e">
        <f t="shared" si="337"/>
        <v>#VALUE!</v>
      </c>
      <c r="U2000">
        <v>19.760000000000002</v>
      </c>
      <c r="V2000" s="150" t="e">
        <f t="shared" si="338"/>
        <v>#VALUE!</v>
      </c>
      <c r="W2000">
        <v>19.760000000000002</v>
      </c>
      <c r="X2000" s="153" t="e">
        <f t="shared" si="339"/>
        <v>#VALUE!</v>
      </c>
      <c r="Y2000">
        <v>19.760000000000002</v>
      </c>
      <c r="Z2000" s="150" t="e">
        <f t="shared" si="340"/>
        <v>#VALUE!</v>
      </c>
      <c r="AA2000">
        <v>19.760000000000002</v>
      </c>
      <c r="AB2000" s="150" t="e">
        <f t="shared" si="341"/>
        <v>#VALUE!</v>
      </c>
      <c r="AC2000">
        <v>19.760000000000002</v>
      </c>
      <c r="AD2000" s="150" t="e">
        <f t="shared" si="342"/>
        <v>#VALUE!</v>
      </c>
      <c r="AE2000">
        <v>19.760000000000002</v>
      </c>
    </row>
    <row r="2001" spans="12:31" ht="15" x14ac:dyDescent="0.2">
      <c r="L2001" s="150" t="e">
        <f t="shared" si="333"/>
        <v>#VALUE!</v>
      </c>
      <c r="M2001">
        <v>19.78</v>
      </c>
      <c r="N2001" s="150" t="e">
        <f t="shared" si="334"/>
        <v>#VALUE!</v>
      </c>
      <c r="O2001">
        <v>19.78</v>
      </c>
      <c r="P2001" s="150" t="e">
        <f t="shared" si="335"/>
        <v>#VALUE!</v>
      </c>
      <c r="Q2001">
        <v>19.78</v>
      </c>
      <c r="R2001" s="150" t="e">
        <f t="shared" si="336"/>
        <v>#VALUE!</v>
      </c>
      <c r="S2001">
        <v>19.78</v>
      </c>
      <c r="T2001" s="150" t="e">
        <f t="shared" si="337"/>
        <v>#VALUE!</v>
      </c>
      <c r="U2001">
        <v>19.78</v>
      </c>
      <c r="V2001" s="150" t="e">
        <f t="shared" si="338"/>
        <v>#VALUE!</v>
      </c>
      <c r="W2001">
        <v>19.78</v>
      </c>
      <c r="X2001" s="153" t="e">
        <f t="shared" si="339"/>
        <v>#VALUE!</v>
      </c>
      <c r="Y2001">
        <v>19.78</v>
      </c>
      <c r="Z2001" s="150" t="e">
        <f t="shared" si="340"/>
        <v>#VALUE!</v>
      </c>
      <c r="AA2001">
        <v>19.78</v>
      </c>
      <c r="AB2001" s="150" t="e">
        <f t="shared" si="341"/>
        <v>#VALUE!</v>
      </c>
      <c r="AC2001">
        <v>19.78</v>
      </c>
      <c r="AD2001" s="150" t="e">
        <f t="shared" si="342"/>
        <v>#VALUE!</v>
      </c>
      <c r="AE2001">
        <v>19.78</v>
      </c>
    </row>
    <row r="2002" spans="12:31" ht="15" x14ac:dyDescent="0.2">
      <c r="L2002" s="150" t="e">
        <f t="shared" si="333"/>
        <v>#VALUE!</v>
      </c>
      <c r="M2002">
        <v>19.8</v>
      </c>
      <c r="N2002" s="150" t="e">
        <f t="shared" si="334"/>
        <v>#VALUE!</v>
      </c>
      <c r="O2002">
        <v>19.8</v>
      </c>
      <c r="P2002" s="150" t="e">
        <f t="shared" si="335"/>
        <v>#VALUE!</v>
      </c>
      <c r="Q2002">
        <v>19.8</v>
      </c>
      <c r="R2002" s="150" t="e">
        <f t="shared" si="336"/>
        <v>#VALUE!</v>
      </c>
      <c r="S2002">
        <v>19.8</v>
      </c>
      <c r="T2002" s="150" t="e">
        <f t="shared" si="337"/>
        <v>#VALUE!</v>
      </c>
      <c r="U2002">
        <v>19.8</v>
      </c>
      <c r="V2002" s="150" t="e">
        <f t="shared" si="338"/>
        <v>#VALUE!</v>
      </c>
      <c r="W2002">
        <v>19.8</v>
      </c>
      <c r="X2002" s="153" t="e">
        <f t="shared" si="339"/>
        <v>#VALUE!</v>
      </c>
      <c r="Y2002">
        <v>19.8</v>
      </c>
      <c r="Z2002" s="150" t="e">
        <f t="shared" si="340"/>
        <v>#VALUE!</v>
      </c>
      <c r="AA2002">
        <v>19.8</v>
      </c>
      <c r="AB2002" s="150" t="e">
        <f t="shared" si="341"/>
        <v>#VALUE!</v>
      </c>
      <c r="AC2002">
        <v>19.8</v>
      </c>
      <c r="AD2002" s="150" t="e">
        <f t="shared" si="342"/>
        <v>#VALUE!</v>
      </c>
      <c r="AE2002">
        <v>19.8</v>
      </c>
    </row>
    <row r="2003" spans="12:31" ht="15" x14ac:dyDescent="0.2">
      <c r="L2003" s="150" t="e">
        <f t="shared" si="333"/>
        <v>#VALUE!</v>
      </c>
      <c r="M2003">
        <v>19.82</v>
      </c>
      <c r="N2003" s="150" t="e">
        <f t="shared" si="334"/>
        <v>#VALUE!</v>
      </c>
      <c r="O2003">
        <v>19.82</v>
      </c>
      <c r="P2003" s="150" t="e">
        <f t="shared" si="335"/>
        <v>#VALUE!</v>
      </c>
      <c r="Q2003">
        <v>19.82</v>
      </c>
      <c r="R2003" s="150" t="e">
        <f t="shared" si="336"/>
        <v>#VALUE!</v>
      </c>
      <c r="S2003">
        <v>19.82</v>
      </c>
      <c r="T2003" s="150" t="e">
        <f t="shared" si="337"/>
        <v>#VALUE!</v>
      </c>
      <c r="U2003">
        <v>19.82</v>
      </c>
      <c r="V2003" s="150" t="e">
        <f t="shared" si="338"/>
        <v>#VALUE!</v>
      </c>
      <c r="W2003">
        <v>19.82</v>
      </c>
      <c r="X2003" s="153" t="e">
        <f t="shared" si="339"/>
        <v>#VALUE!</v>
      </c>
      <c r="Y2003">
        <v>19.82</v>
      </c>
      <c r="Z2003" s="150" t="e">
        <f t="shared" si="340"/>
        <v>#VALUE!</v>
      </c>
      <c r="AA2003">
        <v>19.82</v>
      </c>
      <c r="AB2003" s="150" t="e">
        <f t="shared" si="341"/>
        <v>#VALUE!</v>
      </c>
      <c r="AC2003">
        <v>19.82</v>
      </c>
      <c r="AD2003" s="150" t="e">
        <f t="shared" si="342"/>
        <v>#VALUE!</v>
      </c>
      <c r="AE2003">
        <v>19.82</v>
      </c>
    </row>
    <row r="2004" spans="12:31" ht="15" x14ac:dyDescent="0.2">
      <c r="L2004" s="150" t="e">
        <f t="shared" si="333"/>
        <v>#VALUE!</v>
      </c>
      <c r="M2004">
        <v>19.84</v>
      </c>
      <c r="N2004" s="150" t="e">
        <f t="shared" si="334"/>
        <v>#VALUE!</v>
      </c>
      <c r="O2004">
        <v>19.84</v>
      </c>
      <c r="P2004" s="150" t="e">
        <f t="shared" si="335"/>
        <v>#VALUE!</v>
      </c>
      <c r="Q2004">
        <v>19.84</v>
      </c>
      <c r="R2004" s="150" t="e">
        <f t="shared" si="336"/>
        <v>#VALUE!</v>
      </c>
      <c r="S2004">
        <v>19.84</v>
      </c>
      <c r="T2004" s="150" t="e">
        <f t="shared" si="337"/>
        <v>#VALUE!</v>
      </c>
      <c r="U2004">
        <v>19.84</v>
      </c>
      <c r="V2004" s="150" t="e">
        <f t="shared" si="338"/>
        <v>#VALUE!</v>
      </c>
      <c r="W2004">
        <v>19.84</v>
      </c>
      <c r="X2004" s="153" t="e">
        <f t="shared" si="339"/>
        <v>#VALUE!</v>
      </c>
      <c r="Y2004">
        <v>19.84</v>
      </c>
      <c r="Z2004" s="150" t="e">
        <f t="shared" si="340"/>
        <v>#VALUE!</v>
      </c>
      <c r="AA2004">
        <v>19.84</v>
      </c>
      <c r="AB2004" s="150" t="e">
        <f t="shared" si="341"/>
        <v>#VALUE!</v>
      </c>
      <c r="AC2004">
        <v>19.84</v>
      </c>
      <c r="AD2004" s="150" t="e">
        <f t="shared" si="342"/>
        <v>#VALUE!</v>
      </c>
      <c r="AE2004">
        <v>19.84</v>
      </c>
    </row>
    <row r="2005" spans="12:31" ht="15" x14ac:dyDescent="0.2">
      <c r="L2005" s="150" t="e">
        <f t="shared" si="333"/>
        <v>#VALUE!</v>
      </c>
      <c r="M2005">
        <v>19.86</v>
      </c>
      <c r="N2005" s="150" t="e">
        <f t="shared" si="334"/>
        <v>#VALUE!</v>
      </c>
      <c r="O2005">
        <v>19.86</v>
      </c>
      <c r="P2005" s="150" t="e">
        <f t="shared" si="335"/>
        <v>#VALUE!</v>
      </c>
      <c r="Q2005">
        <v>19.86</v>
      </c>
      <c r="R2005" s="150" t="e">
        <f t="shared" si="336"/>
        <v>#VALUE!</v>
      </c>
      <c r="S2005">
        <v>19.86</v>
      </c>
      <c r="T2005" s="150" t="e">
        <f t="shared" si="337"/>
        <v>#VALUE!</v>
      </c>
      <c r="U2005">
        <v>19.86</v>
      </c>
      <c r="V2005" s="150" t="e">
        <f t="shared" si="338"/>
        <v>#VALUE!</v>
      </c>
      <c r="W2005">
        <v>19.86</v>
      </c>
      <c r="X2005" s="153" t="e">
        <f t="shared" si="339"/>
        <v>#VALUE!</v>
      </c>
      <c r="Y2005">
        <v>19.86</v>
      </c>
      <c r="Z2005" s="150" t="e">
        <f t="shared" si="340"/>
        <v>#VALUE!</v>
      </c>
      <c r="AA2005">
        <v>19.86</v>
      </c>
      <c r="AB2005" s="150" t="e">
        <f t="shared" si="341"/>
        <v>#VALUE!</v>
      </c>
      <c r="AC2005">
        <v>19.86</v>
      </c>
      <c r="AD2005" s="150" t="e">
        <f t="shared" si="342"/>
        <v>#VALUE!</v>
      </c>
      <c r="AE2005">
        <v>19.86</v>
      </c>
    </row>
    <row r="2006" spans="12:31" ht="15" x14ac:dyDescent="0.2">
      <c r="L2006" s="150" t="e">
        <f t="shared" si="333"/>
        <v>#VALUE!</v>
      </c>
      <c r="M2006">
        <v>19.88</v>
      </c>
      <c r="N2006" s="150" t="e">
        <f t="shared" si="334"/>
        <v>#VALUE!</v>
      </c>
      <c r="O2006">
        <v>19.88</v>
      </c>
      <c r="P2006" s="150" t="e">
        <f t="shared" si="335"/>
        <v>#VALUE!</v>
      </c>
      <c r="Q2006">
        <v>19.88</v>
      </c>
      <c r="R2006" s="150" t="e">
        <f t="shared" si="336"/>
        <v>#VALUE!</v>
      </c>
      <c r="S2006">
        <v>19.88</v>
      </c>
      <c r="T2006" s="150" t="e">
        <f t="shared" si="337"/>
        <v>#VALUE!</v>
      </c>
      <c r="U2006">
        <v>19.88</v>
      </c>
      <c r="V2006" s="150" t="e">
        <f t="shared" si="338"/>
        <v>#VALUE!</v>
      </c>
      <c r="W2006">
        <v>19.88</v>
      </c>
      <c r="X2006" s="153" t="e">
        <f t="shared" si="339"/>
        <v>#VALUE!</v>
      </c>
      <c r="Y2006">
        <v>19.88</v>
      </c>
      <c r="Z2006" s="150" t="e">
        <f t="shared" si="340"/>
        <v>#VALUE!</v>
      </c>
      <c r="AA2006">
        <v>19.88</v>
      </c>
      <c r="AB2006" s="150" t="e">
        <f t="shared" si="341"/>
        <v>#VALUE!</v>
      </c>
      <c r="AC2006">
        <v>19.88</v>
      </c>
      <c r="AD2006" s="150" t="e">
        <f t="shared" si="342"/>
        <v>#VALUE!</v>
      </c>
      <c r="AE2006">
        <v>19.88</v>
      </c>
    </row>
    <row r="2007" spans="12:31" ht="15" x14ac:dyDescent="0.2">
      <c r="L2007" s="150" t="e">
        <f t="shared" si="333"/>
        <v>#VALUE!</v>
      </c>
      <c r="M2007">
        <v>19.899999999999999</v>
      </c>
      <c r="N2007" s="150" t="e">
        <f t="shared" si="334"/>
        <v>#VALUE!</v>
      </c>
      <c r="O2007">
        <v>19.899999999999999</v>
      </c>
      <c r="P2007" s="150" t="e">
        <f t="shared" si="335"/>
        <v>#VALUE!</v>
      </c>
      <c r="Q2007">
        <v>19.899999999999999</v>
      </c>
      <c r="R2007" s="150" t="e">
        <f t="shared" si="336"/>
        <v>#VALUE!</v>
      </c>
      <c r="S2007">
        <v>19.899999999999999</v>
      </c>
      <c r="T2007" s="150" t="e">
        <f t="shared" si="337"/>
        <v>#VALUE!</v>
      </c>
      <c r="U2007">
        <v>19.899999999999999</v>
      </c>
      <c r="V2007" s="150" t="e">
        <f t="shared" si="338"/>
        <v>#VALUE!</v>
      </c>
      <c r="W2007">
        <v>19.899999999999999</v>
      </c>
      <c r="X2007" s="153" t="e">
        <f t="shared" si="339"/>
        <v>#VALUE!</v>
      </c>
      <c r="Y2007">
        <v>19.899999999999999</v>
      </c>
      <c r="Z2007" s="150" t="e">
        <f t="shared" si="340"/>
        <v>#VALUE!</v>
      </c>
      <c r="AA2007">
        <v>19.899999999999999</v>
      </c>
      <c r="AB2007" s="150" t="e">
        <f t="shared" si="341"/>
        <v>#VALUE!</v>
      </c>
      <c r="AC2007">
        <v>19.899999999999999</v>
      </c>
      <c r="AD2007" s="150" t="e">
        <f t="shared" si="342"/>
        <v>#VALUE!</v>
      </c>
      <c r="AE2007">
        <v>19.899999999999999</v>
      </c>
    </row>
    <row r="2008" spans="12:31" ht="15" x14ac:dyDescent="0.2">
      <c r="L2008" s="150" t="e">
        <f t="shared" si="333"/>
        <v>#VALUE!</v>
      </c>
      <c r="M2008">
        <v>19.920000000000002</v>
      </c>
      <c r="N2008" s="150" t="e">
        <f t="shared" si="334"/>
        <v>#VALUE!</v>
      </c>
      <c r="O2008">
        <v>19.920000000000002</v>
      </c>
      <c r="P2008" s="150" t="e">
        <f t="shared" si="335"/>
        <v>#VALUE!</v>
      </c>
      <c r="Q2008">
        <v>19.920000000000002</v>
      </c>
      <c r="R2008" s="150" t="e">
        <f t="shared" si="336"/>
        <v>#VALUE!</v>
      </c>
      <c r="S2008">
        <v>19.920000000000002</v>
      </c>
      <c r="T2008" s="150" t="e">
        <f t="shared" si="337"/>
        <v>#VALUE!</v>
      </c>
      <c r="U2008">
        <v>19.920000000000002</v>
      </c>
      <c r="V2008" s="150" t="e">
        <f t="shared" si="338"/>
        <v>#VALUE!</v>
      </c>
      <c r="W2008">
        <v>19.920000000000002</v>
      </c>
      <c r="X2008" s="153" t="e">
        <f t="shared" si="339"/>
        <v>#VALUE!</v>
      </c>
      <c r="Y2008">
        <v>19.920000000000002</v>
      </c>
      <c r="Z2008" s="150" t="e">
        <f t="shared" si="340"/>
        <v>#VALUE!</v>
      </c>
      <c r="AA2008">
        <v>19.920000000000002</v>
      </c>
      <c r="AB2008" s="150" t="e">
        <f t="shared" si="341"/>
        <v>#VALUE!</v>
      </c>
      <c r="AC2008">
        <v>19.920000000000002</v>
      </c>
      <c r="AD2008" s="150" t="e">
        <f t="shared" si="342"/>
        <v>#VALUE!</v>
      </c>
      <c r="AE2008">
        <v>19.920000000000002</v>
      </c>
    </row>
    <row r="2009" spans="12:31" ht="15" x14ac:dyDescent="0.2">
      <c r="L2009" s="150" t="e">
        <f t="shared" si="333"/>
        <v>#VALUE!</v>
      </c>
      <c r="M2009">
        <v>19.940000000000001</v>
      </c>
      <c r="N2009" s="150" t="e">
        <f t="shared" si="334"/>
        <v>#VALUE!</v>
      </c>
      <c r="O2009">
        <v>19.940000000000001</v>
      </c>
      <c r="P2009" s="150" t="e">
        <f t="shared" si="335"/>
        <v>#VALUE!</v>
      </c>
      <c r="Q2009">
        <v>19.940000000000001</v>
      </c>
      <c r="R2009" s="150" t="e">
        <f t="shared" si="336"/>
        <v>#VALUE!</v>
      </c>
      <c r="S2009">
        <v>19.940000000000001</v>
      </c>
      <c r="T2009" s="150" t="e">
        <f t="shared" si="337"/>
        <v>#VALUE!</v>
      </c>
      <c r="U2009">
        <v>19.940000000000001</v>
      </c>
      <c r="V2009" s="150" t="e">
        <f t="shared" si="338"/>
        <v>#VALUE!</v>
      </c>
      <c r="W2009">
        <v>19.940000000000001</v>
      </c>
      <c r="X2009" s="153" t="e">
        <f t="shared" si="339"/>
        <v>#VALUE!</v>
      </c>
      <c r="Y2009">
        <v>19.940000000000001</v>
      </c>
      <c r="Z2009" s="150" t="e">
        <f t="shared" si="340"/>
        <v>#VALUE!</v>
      </c>
      <c r="AA2009">
        <v>19.940000000000001</v>
      </c>
      <c r="AB2009" s="150" t="e">
        <f t="shared" si="341"/>
        <v>#VALUE!</v>
      </c>
      <c r="AC2009">
        <v>19.940000000000001</v>
      </c>
      <c r="AD2009" s="150" t="e">
        <f t="shared" si="342"/>
        <v>#VALUE!</v>
      </c>
      <c r="AE2009">
        <v>19.940000000000001</v>
      </c>
    </row>
    <row r="2010" spans="12:31" ht="15" x14ac:dyDescent="0.2">
      <c r="L2010" s="150" t="e">
        <f t="shared" si="333"/>
        <v>#VALUE!</v>
      </c>
      <c r="M2010">
        <v>19.96</v>
      </c>
      <c r="N2010" s="150" t="e">
        <f t="shared" si="334"/>
        <v>#VALUE!</v>
      </c>
      <c r="O2010">
        <v>19.96</v>
      </c>
      <c r="P2010" s="150" t="e">
        <f t="shared" si="335"/>
        <v>#VALUE!</v>
      </c>
      <c r="Q2010">
        <v>19.96</v>
      </c>
      <c r="R2010" s="150" t="e">
        <f t="shared" si="336"/>
        <v>#VALUE!</v>
      </c>
      <c r="S2010">
        <v>19.96</v>
      </c>
      <c r="T2010" s="150" t="e">
        <f t="shared" si="337"/>
        <v>#VALUE!</v>
      </c>
      <c r="U2010">
        <v>19.96</v>
      </c>
      <c r="V2010" s="150" t="e">
        <f t="shared" si="338"/>
        <v>#VALUE!</v>
      </c>
      <c r="W2010">
        <v>19.96</v>
      </c>
      <c r="X2010" s="153" t="e">
        <f t="shared" si="339"/>
        <v>#VALUE!</v>
      </c>
      <c r="Y2010">
        <v>19.96</v>
      </c>
      <c r="Z2010" s="150" t="e">
        <f t="shared" si="340"/>
        <v>#VALUE!</v>
      </c>
      <c r="AA2010">
        <v>19.96</v>
      </c>
      <c r="AB2010" s="150" t="e">
        <f t="shared" si="341"/>
        <v>#VALUE!</v>
      </c>
      <c r="AC2010">
        <v>19.96</v>
      </c>
      <c r="AD2010" s="150" t="e">
        <f t="shared" si="342"/>
        <v>#VALUE!</v>
      </c>
      <c r="AE2010">
        <v>19.96</v>
      </c>
    </row>
    <row r="2011" spans="12:31" ht="15" x14ac:dyDescent="0.2">
      <c r="L2011" s="150" t="e">
        <f t="shared" si="333"/>
        <v>#VALUE!</v>
      </c>
      <c r="M2011">
        <v>19.98</v>
      </c>
      <c r="N2011" s="150" t="e">
        <f t="shared" si="334"/>
        <v>#VALUE!</v>
      </c>
      <c r="O2011">
        <v>19.98</v>
      </c>
      <c r="P2011" s="150" t="e">
        <f t="shared" si="335"/>
        <v>#VALUE!</v>
      </c>
      <c r="Q2011">
        <v>19.98</v>
      </c>
      <c r="R2011" s="150" t="e">
        <f t="shared" si="336"/>
        <v>#VALUE!</v>
      </c>
      <c r="S2011">
        <v>19.98</v>
      </c>
      <c r="T2011" s="150" t="e">
        <f t="shared" si="337"/>
        <v>#VALUE!</v>
      </c>
      <c r="U2011">
        <v>19.98</v>
      </c>
      <c r="V2011" s="150" t="e">
        <f t="shared" si="338"/>
        <v>#VALUE!</v>
      </c>
      <c r="W2011">
        <v>19.98</v>
      </c>
      <c r="X2011" s="153" t="e">
        <f t="shared" si="339"/>
        <v>#VALUE!</v>
      </c>
      <c r="Y2011">
        <v>19.98</v>
      </c>
      <c r="Z2011" s="150" t="e">
        <f t="shared" si="340"/>
        <v>#VALUE!</v>
      </c>
      <c r="AA2011">
        <v>19.98</v>
      </c>
      <c r="AB2011" s="150" t="e">
        <f t="shared" si="341"/>
        <v>#VALUE!</v>
      </c>
      <c r="AC2011">
        <v>19.98</v>
      </c>
      <c r="AD2011" s="150" t="e">
        <f t="shared" si="342"/>
        <v>#VALUE!</v>
      </c>
      <c r="AE2011">
        <v>19.98</v>
      </c>
    </row>
    <row r="2012" spans="12:31" ht="15" x14ac:dyDescent="0.2">
      <c r="L2012" s="150" t="e">
        <f t="shared" si="333"/>
        <v>#VALUE!</v>
      </c>
      <c r="M2012">
        <v>20</v>
      </c>
      <c r="N2012" s="150" t="e">
        <f t="shared" si="334"/>
        <v>#VALUE!</v>
      </c>
      <c r="O2012">
        <v>20</v>
      </c>
      <c r="P2012" s="150" t="e">
        <f t="shared" si="335"/>
        <v>#VALUE!</v>
      </c>
      <c r="Q2012">
        <v>20</v>
      </c>
      <c r="R2012" s="150" t="e">
        <f t="shared" si="336"/>
        <v>#VALUE!</v>
      </c>
      <c r="S2012">
        <v>20</v>
      </c>
      <c r="T2012" s="150" t="e">
        <f t="shared" si="337"/>
        <v>#VALUE!</v>
      </c>
      <c r="U2012">
        <v>20</v>
      </c>
      <c r="V2012" s="150" t="e">
        <f t="shared" si="338"/>
        <v>#VALUE!</v>
      </c>
      <c r="W2012">
        <v>20</v>
      </c>
      <c r="X2012" s="153" t="e">
        <f t="shared" si="339"/>
        <v>#VALUE!</v>
      </c>
      <c r="Y2012">
        <v>20</v>
      </c>
      <c r="Z2012" s="150" t="e">
        <f t="shared" si="340"/>
        <v>#VALUE!</v>
      </c>
      <c r="AA2012">
        <v>20</v>
      </c>
      <c r="AB2012" s="150" t="e">
        <f t="shared" si="341"/>
        <v>#VALUE!</v>
      </c>
      <c r="AC2012">
        <v>20</v>
      </c>
      <c r="AD2012" s="150" t="e">
        <f t="shared" si="342"/>
        <v>#VALUE!</v>
      </c>
      <c r="AE2012">
        <v>20</v>
      </c>
    </row>
    <row r="2013" spans="12:31" ht="15" x14ac:dyDescent="0.2">
      <c r="L2013" s="150" t="e">
        <f t="shared" si="333"/>
        <v>#VALUE!</v>
      </c>
      <c r="M2013">
        <v>20.02</v>
      </c>
      <c r="N2013" s="150" t="e">
        <f t="shared" si="334"/>
        <v>#VALUE!</v>
      </c>
      <c r="O2013">
        <v>20.02</v>
      </c>
      <c r="P2013" s="150" t="e">
        <f t="shared" si="335"/>
        <v>#VALUE!</v>
      </c>
      <c r="Q2013">
        <v>20.02</v>
      </c>
      <c r="R2013" s="150" t="e">
        <f t="shared" si="336"/>
        <v>#VALUE!</v>
      </c>
      <c r="S2013">
        <v>20.02</v>
      </c>
      <c r="T2013" s="150" t="e">
        <f t="shared" si="337"/>
        <v>#VALUE!</v>
      </c>
      <c r="U2013">
        <v>20.02</v>
      </c>
      <c r="V2013" s="150" t="e">
        <f t="shared" si="338"/>
        <v>#VALUE!</v>
      </c>
      <c r="W2013">
        <v>20.02</v>
      </c>
      <c r="X2013" s="153" t="e">
        <f t="shared" si="339"/>
        <v>#VALUE!</v>
      </c>
      <c r="Y2013">
        <v>20.02</v>
      </c>
      <c r="Z2013" s="150" t="e">
        <f t="shared" si="340"/>
        <v>#VALUE!</v>
      </c>
      <c r="AA2013">
        <v>20.02</v>
      </c>
      <c r="AB2013" s="150" t="e">
        <f t="shared" si="341"/>
        <v>#VALUE!</v>
      </c>
      <c r="AC2013">
        <v>20.02</v>
      </c>
      <c r="AD2013" s="150" t="e">
        <f t="shared" si="342"/>
        <v>#VALUE!</v>
      </c>
      <c r="AE2013">
        <v>20.02</v>
      </c>
    </row>
    <row r="2014" spans="12:31" ht="15" x14ac:dyDescent="0.2">
      <c r="L2014" s="150" t="e">
        <f t="shared" si="333"/>
        <v>#VALUE!</v>
      </c>
      <c r="M2014">
        <v>20.04</v>
      </c>
      <c r="N2014" s="150" t="e">
        <f t="shared" si="334"/>
        <v>#VALUE!</v>
      </c>
      <c r="O2014">
        <v>20.04</v>
      </c>
      <c r="P2014" s="150" t="e">
        <f t="shared" si="335"/>
        <v>#VALUE!</v>
      </c>
      <c r="Q2014">
        <v>20.04</v>
      </c>
      <c r="R2014" s="150" t="e">
        <f t="shared" si="336"/>
        <v>#VALUE!</v>
      </c>
      <c r="S2014">
        <v>20.04</v>
      </c>
      <c r="T2014" s="150" t="e">
        <f t="shared" si="337"/>
        <v>#VALUE!</v>
      </c>
      <c r="U2014">
        <v>20.04</v>
      </c>
      <c r="V2014" s="150" t="e">
        <f t="shared" si="338"/>
        <v>#VALUE!</v>
      </c>
      <c r="W2014">
        <v>20.04</v>
      </c>
      <c r="X2014" s="153" t="e">
        <f t="shared" si="339"/>
        <v>#VALUE!</v>
      </c>
      <c r="Y2014">
        <v>20.04</v>
      </c>
      <c r="Z2014" s="150" t="e">
        <f t="shared" si="340"/>
        <v>#VALUE!</v>
      </c>
      <c r="AA2014">
        <v>20.04</v>
      </c>
      <c r="AB2014" s="150" t="e">
        <f t="shared" si="341"/>
        <v>#VALUE!</v>
      </c>
      <c r="AC2014">
        <v>20.04</v>
      </c>
      <c r="AD2014" s="150" t="e">
        <f t="shared" si="342"/>
        <v>#VALUE!</v>
      </c>
      <c r="AE2014">
        <v>20.04</v>
      </c>
    </row>
    <row r="2015" spans="12:31" ht="15" x14ac:dyDescent="0.2">
      <c r="L2015" s="150" t="e">
        <f t="shared" si="333"/>
        <v>#VALUE!</v>
      </c>
      <c r="M2015">
        <v>20.059999999999999</v>
      </c>
      <c r="N2015" s="150" t="e">
        <f t="shared" si="334"/>
        <v>#VALUE!</v>
      </c>
      <c r="O2015">
        <v>20.059999999999999</v>
      </c>
      <c r="P2015" s="150" t="e">
        <f t="shared" si="335"/>
        <v>#VALUE!</v>
      </c>
      <c r="Q2015">
        <v>20.059999999999999</v>
      </c>
      <c r="R2015" s="150" t="e">
        <f t="shared" si="336"/>
        <v>#VALUE!</v>
      </c>
      <c r="S2015">
        <v>20.059999999999999</v>
      </c>
      <c r="T2015" s="150" t="e">
        <f t="shared" si="337"/>
        <v>#VALUE!</v>
      </c>
      <c r="U2015">
        <v>20.059999999999999</v>
      </c>
      <c r="V2015" s="150" t="e">
        <f t="shared" si="338"/>
        <v>#VALUE!</v>
      </c>
      <c r="W2015">
        <v>20.059999999999999</v>
      </c>
      <c r="X2015" s="153" t="e">
        <f t="shared" si="339"/>
        <v>#VALUE!</v>
      </c>
      <c r="Y2015">
        <v>20.059999999999999</v>
      </c>
      <c r="Z2015" s="150" t="e">
        <f t="shared" si="340"/>
        <v>#VALUE!</v>
      </c>
      <c r="AA2015">
        <v>20.059999999999999</v>
      </c>
      <c r="AB2015" s="150" t="e">
        <f t="shared" si="341"/>
        <v>#VALUE!</v>
      </c>
      <c r="AC2015">
        <v>20.059999999999999</v>
      </c>
      <c r="AD2015" s="150" t="e">
        <f t="shared" si="342"/>
        <v>#VALUE!</v>
      </c>
      <c r="AE2015">
        <v>20.059999999999999</v>
      </c>
    </row>
    <row r="2016" spans="12:31" ht="15" x14ac:dyDescent="0.2">
      <c r="L2016" s="150" t="e">
        <f t="shared" si="333"/>
        <v>#VALUE!</v>
      </c>
      <c r="M2016">
        <v>20.079999999999998</v>
      </c>
      <c r="N2016" s="150" t="e">
        <f t="shared" si="334"/>
        <v>#VALUE!</v>
      </c>
      <c r="O2016">
        <v>20.079999999999998</v>
      </c>
      <c r="P2016" s="150" t="e">
        <f t="shared" si="335"/>
        <v>#VALUE!</v>
      </c>
      <c r="Q2016">
        <v>20.079999999999998</v>
      </c>
      <c r="R2016" s="150" t="e">
        <f t="shared" si="336"/>
        <v>#VALUE!</v>
      </c>
      <c r="S2016">
        <v>20.079999999999998</v>
      </c>
      <c r="T2016" s="150" t="e">
        <f t="shared" si="337"/>
        <v>#VALUE!</v>
      </c>
      <c r="U2016">
        <v>20.079999999999998</v>
      </c>
      <c r="V2016" s="150" t="e">
        <f t="shared" si="338"/>
        <v>#VALUE!</v>
      </c>
      <c r="W2016">
        <v>20.079999999999998</v>
      </c>
      <c r="X2016" s="153" t="e">
        <f t="shared" si="339"/>
        <v>#VALUE!</v>
      </c>
      <c r="Y2016">
        <v>20.079999999999998</v>
      </c>
      <c r="Z2016" s="150" t="e">
        <f t="shared" si="340"/>
        <v>#VALUE!</v>
      </c>
      <c r="AA2016">
        <v>20.079999999999998</v>
      </c>
      <c r="AB2016" s="150" t="e">
        <f t="shared" si="341"/>
        <v>#VALUE!</v>
      </c>
      <c r="AC2016">
        <v>20.079999999999998</v>
      </c>
      <c r="AD2016" s="150" t="e">
        <f t="shared" si="342"/>
        <v>#VALUE!</v>
      </c>
      <c r="AE2016">
        <v>20.079999999999998</v>
      </c>
    </row>
    <row r="2017" spans="12:31" ht="15" x14ac:dyDescent="0.2">
      <c r="L2017" s="150" t="e">
        <f t="shared" si="333"/>
        <v>#VALUE!</v>
      </c>
      <c r="M2017">
        <v>20.100000000000001</v>
      </c>
      <c r="N2017" s="150" t="e">
        <f t="shared" si="334"/>
        <v>#VALUE!</v>
      </c>
      <c r="O2017">
        <v>20.100000000000001</v>
      </c>
      <c r="P2017" s="150" t="e">
        <f t="shared" si="335"/>
        <v>#VALUE!</v>
      </c>
      <c r="Q2017">
        <v>20.100000000000001</v>
      </c>
      <c r="R2017" s="150" t="e">
        <f t="shared" si="336"/>
        <v>#VALUE!</v>
      </c>
      <c r="S2017">
        <v>20.100000000000001</v>
      </c>
      <c r="T2017" s="150" t="e">
        <f t="shared" si="337"/>
        <v>#VALUE!</v>
      </c>
      <c r="U2017">
        <v>20.100000000000001</v>
      </c>
      <c r="V2017" s="150" t="e">
        <f t="shared" si="338"/>
        <v>#VALUE!</v>
      </c>
      <c r="W2017">
        <v>20.100000000000001</v>
      </c>
      <c r="X2017" s="153" t="e">
        <f t="shared" si="339"/>
        <v>#VALUE!</v>
      </c>
      <c r="Y2017">
        <v>20.100000000000001</v>
      </c>
      <c r="Z2017" s="150" t="e">
        <f t="shared" si="340"/>
        <v>#VALUE!</v>
      </c>
      <c r="AA2017">
        <v>20.100000000000001</v>
      </c>
      <c r="AB2017" s="150" t="e">
        <f t="shared" si="341"/>
        <v>#VALUE!</v>
      </c>
      <c r="AC2017">
        <v>20.100000000000001</v>
      </c>
      <c r="AD2017" s="150" t="e">
        <f t="shared" si="342"/>
        <v>#VALUE!</v>
      </c>
      <c r="AE2017">
        <v>20.100000000000001</v>
      </c>
    </row>
    <row r="2018" spans="12:31" ht="15" x14ac:dyDescent="0.2">
      <c r="L2018" s="150" t="e">
        <f t="shared" si="333"/>
        <v>#VALUE!</v>
      </c>
      <c r="M2018">
        <v>20.12</v>
      </c>
      <c r="N2018" s="150" t="e">
        <f t="shared" si="334"/>
        <v>#VALUE!</v>
      </c>
      <c r="O2018">
        <v>20.12</v>
      </c>
      <c r="P2018" s="150" t="e">
        <f t="shared" si="335"/>
        <v>#VALUE!</v>
      </c>
      <c r="Q2018">
        <v>20.12</v>
      </c>
      <c r="R2018" s="150" t="e">
        <f t="shared" si="336"/>
        <v>#VALUE!</v>
      </c>
      <c r="S2018">
        <v>20.12</v>
      </c>
      <c r="T2018" s="150" t="e">
        <f t="shared" si="337"/>
        <v>#VALUE!</v>
      </c>
      <c r="U2018">
        <v>20.12</v>
      </c>
      <c r="V2018" s="150" t="e">
        <f t="shared" si="338"/>
        <v>#VALUE!</v>
      </c>
      <c r="W2018">
        <v>20.12</v>
      </c>
      <c r="X2018" s="153" t="e">
        <f t="shared" si="339"/>
        <v>#VALUE!</v>
      </c>
      <c r="Y2018">
        <v>20.12</v>
      </c>
      <c r="Z2018" s="150" t="e">
        <f t="shared" si="340"/>
        <v>#VALUE!</v>
      </c>
      <c r="AA2018">
        <v>20.12</v>
      </c>
      <c r="AB2018" s="150" t="e">
        <f t="shared" si="341"/>
        <v>#VALUE!</v>
      </c>
      <c r="AC2018">
        <v>20.12</v>
      </c>
      <c r="AD2018" s="150" t="e">
        <f t="shared" si="342"/>
        <v>#VALUE!</v>
      </c>
      <c r="AE2018">
        <v>20.12</v>
      </c>
    </row>
    <row r="2019" spans="12:31" ht="15" x14ac:dyDescent="0.2">
      <c r="L2019" s="150" t="e">
        <f t="shared" si="333"/>
        <v>#VALUE!</v>
      </c>
      <c r="M2019">
        <v>20.14</v>
      </c>
      <c r="N2019" s="150" t="e">
        <f t="shared" si="334"/>
        <v>#VALUE!</v>
      </c>
      <c r="O2019">
        <v>20.14</v>
      </c>
      <c r="P2019" s="150" t="e">
        <f t="shared" si="335"/>
        <v>#VALUE!</v>
      </c>
      <c r="Q2019">
        <v>20.14</v>
      </c>
      <c r="R2019" s="150" t="e">
        <f t="shared" si="336"/>
        <v>#VALUE!</v>
      </c>
      <c r="S2019">
        <v>20.14</v>
      </c>
      <c r="T2019" s="150" t="e">
        <f t="shared" si="337"/>
        <v>#VALUE!</v>
      </c>
      <c r="U2019">
        <v>20.14</v>
      </c>
      <c r="V2019" s="150" t="e">
        <f t="shared" si="338"/>
        <v>#VALUE!</v>
      </c>
      <c r="W2019">
        <v>20.14</v>
      </c>
      <c r="X2019" s="153" t="e">
        <f t="shared" si="339"/>
        <v>#VALUE!</v>
      </c>
      <c r="Y2019">
        <v>20.14</v>
      </c>
      <c r="Z2019" s="150" t="e">
        <f t="shared" si="340"/>
        <v>#VALUE!</v>
      </c>
      <c r="AA2019">
        <v>20.14</v>
      </c>
      <c r="AB2019" s="150" t="e">
        <f t="shared" si="341"/>
        <v>#VALUE!</v>
      </c>
      <c r="AC2019">
        <v>20.14</v>
      </c>
      <c r="AD2019" s="150" t="e">
        <f t="shared" si="342"/>
        <v>#VALUE!</v>
      </c>
      <c r="AE2019">
        <v>20.14</v>
      </c>
    </row>
    <row r="2020" spans="12:31" ht="15" x14ac:dyDescent="0.2">
      <c r="L2020" s="150" t="e">
        <f t="shared" si="333"/>
        <v>#VALUE!</v>
      </c>
      <c r="M2020">
        <v>20.16</v>
      </c>
      <c r="N2020" s="150" t="e">
        <f t="shared" si="334"/>
        <v>#VALUE!</v>
      </c>
      <c r="O2020">
        <v>20.16</v>
      </c>
      <c r="P2020" s="150" t="e">
        <f t="shared" si="335"/>
        <v>#VALUE!</v>
      </c>
      <c r="Q2020">
        <v>20.16</v>
      </c>
      <c r="R2020" s="150" t="e">
        <f t="shared" si="336"/>
        <v>#VALUE!</v>
      </c>
      <c r="S2020">
        <v>20.16</v>
      </c>
      <c r="T2020" s="150" t="e">
        <f t="shared" si="337"/>
        <v>#VALUE!</v>
      </c>
      <c r="U2020">
        <v>20.16</v>
      </c>
      <c r="V2020" s="150" t="e">
        <f t="shared" si="338"/>
        <v>#VALUE!</v>
      </c>
      <c r="W2020">
        <v>20.16</v>
      </c>
      <c r="X2020" s="153" t="e">
        <f t="shared" si="339"/>
        <v>#VALUE!</v>
      </c>
      <c r="Y2020">
        <v>20.16</v>
      </c>
      <c r="Z2020" s="150" t="e">
        <f t="shared" si="340"/>
        <v>#VALUE!</v>
      </c>
      <c r="AA2020">
        <v>20.16</v>
      </c>
      <c r="AB2020" s="150" t="e">
        <f t="shared" si="341"/>
        <v>#VALUE!</v>
      </c>
      <c r="AC2020">
        <v>20.16</v>
      </c>
      <c r="AD2020" s="150" t="e">
        <f t="shared" si="342"/>
        <v>#VALUE!</v>
      </c>
      <c r="AE2020">
        <v>20.16</v>
      </c>
    </row>
    <row r="2021" spans="12:31" ht="15" x14ac:dyDescent="0.2">
      <c r="L2021" s="150" t="e">
        <f t="shared" si="333"/>
        <v>#VALUE!</v>
      </c>
      <c r="M2021">
        <v>20.1799999999999</v>
      </c>
      <c r="N2021" s="150" t="e">
        <f t="shared" si="334"/>
        <v>#VALUE!</v>
      </c>
      <c r="O2021">
        <v>20.1799999999999</v>
      </c>
      <c r="P2021" s="150" t="e">
        <f t="shared" si="335"/>
        <v>#VALUE!</v>
      </c>
      <c r="Q2021">
        <v>20.1799999999999</v>
      </c>
      <c r="R2021" s="150" t="e">
        <f t="shared" si="336"/>
        <v>#VALUE!</v>
      </c>
      <c r="S2021">
        <v>20.1799999999999</v>
      </c>
      <c r="T2021" s="150" t="e">
        <f t="shared" si="337"/>
        <v>#VALUE!</v>
      </c>
      <c r="U2021">
        <v>20.1799999999999</v>
      </c>
      <c r="V2021" s="150" t="e">
        <f t="shared" si="338"/>
        <v>#VALUE!</v>
      </c>
      <c r="W2021">
        <v>20.1799999999999</v>
      </c>
      <c r="X2021" s="153" t="e">
        <f t="shared" si="339"/>
        <v>#VALUE!</v>
      </c>
      <c r="Y2021">
        <v>20.1799999999999</v>
      </c>
      <c r="Z2021" s="150" t="e">
        <f t="shared" si="340"/>
        <v>#VALUE!</v>
      </c>
      <c r="AA2021">
        <v>20.1799999999999</v>
      </c>
      <c r="AB2021" s="150" t="e">
        <f t="shared" si="341"/>
        <v>#VALUE!</v>
      </c>
      <c r="AC2021">
        <v>20.1799999999999</v>
      </c>
      <c r="AD2021" s="150" t="e">
        <f t="shared" si="342"/>
        <v>#VALUE!</v>
      </c>
      <c r="AE2021">
        <v>20.1799999999999</v>
      </c>
    </row>
    <row r="2022" spans="12:31" ht="15" x14ac:dyDescent="0.2">
      <c r="L2022" s="150" t="e">
        <f t="shared" si="333"/>
        <v>#VALUE!</v>
      </c>
      <c r="M2022">
        <v>20.1999999999999</v>
      </c>
      <c r="N2022" s="150" t="e">
        <f t="shared" si="334"/>
        <v>#VALUE!</v>
      </c>
      <c r="O2022">
        <v>20.1999999999999</v>
      </c>
      <c r="P2022" s="150" t="e">
        <f t="shared" si="335"/>
        <v>#VALUE!</v>
      </c>
      <c r="Q2022">
        <v>20.1999999999999</v>
      </c>
      <c r="R2022" s="150" t="e">
        <f t="shared" si="336"/>
        <v>#VALUE!</v>
      </c>
      <c r="S2022">
        <v>20.1999999999999</v>
      </c>
      <c r="T2022" s="150" t="e">
        <f t="shared" si="337"/>
        <v>#VALUE!</v>
      </c>
      <c r="U2022">
        <v>20.1999999999999</v>
      </c>
      <c r="V2022" s="150" t="e">
        <f t="shared" si="338"/>
        <v>#VALUE!</v>
      </c>
      <c r="W2022">
        <v>20.1999999999999</v>
      </c>
      <c r="X2022" s="153" t="e">
        <f t="shared" si="339"/>
        <v>#VALUE!</v>
      </c>
      <c r="Y2022">
        <v>20.1999999999999</v>
      </c>
      <c r="Z2022" s="150" t="e">
        <f t="shared" si="340"/>
        <v>#VALUE!</v>
      </c>
      <c r="AA2022">
        <v>20.1999999999999</v>
      </c>
      <c r="AB2022" s="150" t="e">
        <f t="shared" si="341"/>
        <v>#VALUE!</v>
      </c>
      <c r="AC2022">
        <v>20.1999999999999</v>
      </c>
      <c r="AD2022" s="150" t="e">
        <f t="shared" si="342"/>
        <v>#VALUE!</v>
      </c>
      <c r="AE2022">
        <v>20.1999999999999</v>
      </c>
    </row>
    <row r="2023" spans="12:31" ht="15" x14ac:dyDescent="0.2">
      <c r="L2023" s="150" t="e">
        <f t="shared" si="333"/>
        <v>#VALUE!</v>
      </c>
      <c r="M2023">
        <v>20.219999999999899</v>
      </c>
      <c r="N2023" s="150" t="e">
        <f t="shared" si="334"/>
        <v>#VALUE!</v>
      </c>
      <c r="O2023">
        <v>20.219999999999899</v>
      </c>
      <c r="P2023" s="150" t="e">
        <f t="shared" si="335"/>
        <v>#VALUE!</v>
      </c>
      <c r="Q2023">
        <v>20.219999999999899</v>
      </c>
      <c r="R2023" s="150" t="e">
        <f t="shared" si="336"/>
        <v>#VALUE!</v>
      </c>
      <c r="S2023">
        <v>20.219999999999899</v>
      </c>
      <c r="T2023" s="150" t="e">
        <f t="shared" si="337"/>
        <v>#VALUE!</v>
      </c>
      <c r="U2023">
        <v>20.219999999999899</v>
      </c>
      <c r="V2023" s="150" t="e">
        <f t="shared" si="338"/>
        <v>#VALUE!</v>
      </c>
      <c r="W2023">
        <v>20.219999999999899</v>
      </c>
      <c r="X2023" s="153" t="e">
        <f t="shared" si="339"/>
        <v>#VALUE!</v>
      </c>
      <c r="Y2023">
        <v>20.219999999999899</v>
      </c>
      <c r="Z2023" s="150" t="e">
        <f t="shared" si="340"/>
        <v>#VALUE!</v>
      </c>
      <c r="AA2023">
        <v>20.219999999999899</v>
      </c>
      <c r="AB2023" s="150" t="e">
        <f t="shared" si="341"/>
        <v>#VALUE!</v>
      </c>
      <c r="AC2023">
        <v>20.219999999999899</v>
      </c>
      <c r="AD2023" s="150" t="e">
        <f t="shared" si="342"/>
        <v>#VALUE!</v>
      </c>
      <c r="AE2023">
        <v>20.219999999999899</v>
      </c>
    </row>
    <row r="2024" spans="12:31" ht="15" x14ac:dyDescent="0.2">
      <c r="L2024" s="150" t="e">
        <f t="shared" si="333"/>
        <v>#VALUE!</v>
      </c>
      <c r="M2024">
        <v>20.239999999999899</v>
      </c>
      <c r="N2024" s="150" t="e">
        <f t="shared" si="334"/>
        <v>#VALUE!</v>
      </c>
      <c r="O2024">
        <v>20.239999999999899</v>
      </c>
      <c r="P2024" s="150" t="e">
        <f t="shared" si="335"/>
        <v>#VALUE!</v>
      </c>
      <c r="Q2024">
        <v>20.239999999999899</v>
      </c>
      <c r="R2024" s="150" t="e">
        <f t="shared" si="336"/>
        <v>#VALUE!</v>
      </c>
      <c r="S2024">
        <v>20.239999999999899</v>
      </c>
      <c r="T2024" s="150" t="e">
        <f t="shared" si="337"/>
        <v>#VALUE!</v>
      </c>
      <c r="U2024">
        <v>20.239999999999899</v>
      </c>
      <c r="V2024" s="150" t="e">
        <f t="shared" si="338"/>
        <v>#VALUE!</v>
      </c>
      <c r="W2024">
        <v>20.239999999999899</v>
      </c>
      <c r="X2024" s="153" t="e">
        <f t="shared" si="339"/>
        <v>#VALUE!</v>
      </c>
      <c r="Y2024">
        <v>20.239999999999899</v>
      </c>
      <c r="Z2024" s="150" t="e">
        <f t="shared" si="340"/>
        <v>#VALUE!</v>
      </c>
      <c r="AA2024">
        <v>20.239999999999899</v>
      </c>
      <c r="AB2024" s="150" t="e">
        <f t="shared" si="341"/>
        <v>#VALUE!</v>
      </c>
      <c r="AC2024">
        <v>20.239999999999899</v>
      </c>
      <c r="AD2024" s="150" t="e">
        <f t="shared" si="342"/>
        <v>#VALUE!</v>
      </c>
      <c r="AE2024">
        <v>20.239999999999899</v>
      </c>
    </row>
    <row r="2025" spans="12:31" ht="15" x14ac:dyDescent="0.2">
      <c r="L2025" s="150" t="e">
        <f t="shared" si="333"/>
        <v>#VALUE!</v>
      </c>
      <c r="M2025">
        <v>20.259999999999899</v>
      </c>
      <c r="N2025" s="150" t="e">
        <f t="shared" si="334"/>
        <v>#VALUE!</v>
      </c>
      <c r="O2025">
        <v>20.259999999999899</v>
      </c>
      <c r="P2025" s="150" t="e">
        <f t="shared" si="335"/>
        <v>#VALUE!</v>
      </c>
      <c r="Q2025">
        <v>20.259999999999899</v>
      </c>
      <c r="R2025" s="150" t="e">
        <f t="shared" si="336"/>
        <v>#VALUE!</v>
      </c>
      <c r="S2025">
        <v>20.259999999999899</v>
      </c>
      <c r="T2025" s="150" t="e">
        <f t="shared" si="337"/>
        <v>#VALUE!</v>
      </c>
      <c r="U2025">
        <v>20.259999999999899</v>
      </c>
      <c r="V2025" s="150" t="e">
        <f t="shared" si="338"/>
        <v>#VALUE!</v>
      </c>
      <c r="W2025">
        <v>20.259999999999899</v>
      </c>
      <c r="X2025" s="153" t="e">
        <f t="shared" si="339"/>
        <v>#VALUE!</v>
      </c>
      <c r="Y2025">
        <v>20.259999999999899</v>
      </c>
      <c r="Z2025" s="150" t="e">
        <f t="shared" si="340"/>
        <v>#VALUE!</v>
      </c>
      <c r="AA2025">
        <v>20.259999999999899</v>
      </c>
      <c r="AB2025" s="150" t="e">
        <f t="shared" si="341"/>
        <v>#VALUE!</v>
      </c>
      <c r="AC2025">
        <v>20.259999999999899</v>
      </c>
      <c r="AD2025" s="150" t="e">
        <f t="shared" si="342"/>
        <v>#VALUE!</v>
      </c>
      <c r="AE2025">
        <v>20.259999999999899</v>
      </c>
    </row>
    <row r="2026" spans="12:31" ht="15" x14ac:dyDescent="0.2">
      <c r="L2026" s="150" t="e">
        <f t="shared" si="333"/>
        <v>#VALUE!</v>
      </c>
      <c r="M2026">
        <v>20.28</v>
      </c>
      <c r="N2026" s="150" t="e">
        <f t="shared" si="334"/>
        <v>#VALUE!</v>
      </c>
      <c r="O2026">
        <v>20.28</v>
      </c>
      <c r="P2026" s="150" t="e">
        <f t="shared" si="335"/>
        <v>#VALUE!</v>
      </c>
      <c r="Q2026">
        <v>20.28</v>
      </c>
      <c r="R2026" s="150" t="e">
        <f t="shared" si="336"/>
        <v>#VALUE!</v>
      </c>
      <c r="S2026">
        <v>20.28</v>
      </c>
      <c r="T2026" s="150" t="e">
        <f t="shared" si="337"/>
        <v>#VALUE!</v>
      </c>
      <c r="U2026">
        <v>20.28</v>
      </c>
      <c r="V2026" s="150" t="e">
        <f t="shared" si="338"/>
        <v>#VALUE!</v>
      </c>
      <c r="W2026">
        <v>20.28</v>
      </c>
      <c r="X2026" s="153" t="e">
        <f t="shared" si="339"/>
        <v>#VALUE!</v>
      </c>
      <c r="Y2026">
        <v>20.28</v>
      </c>
      <c r="Z2026" s="150" t="e">
        <f t="shared" si="340"/>
        <v>#VALUE!</v>
      </c>
      <c r="AA2026">
        <v>20.28</v>
      </c>
      <c r="AB2026" s="150" t="e">
        <f t="shared" si="341"/>
        <v>#VALUE!</v>
      </c>
      <c r="AC2026">
        <v>20.28</v>
      </c>
      <c r="AD2026" s="150" t="e">
        <f t="shared" si="342"/>
        <v>#VALUE!</v>
      </c>
      <c r="AE2026">
        <v>20.28</v>
      </c>
    </row>
    <row r="2027" spans="12:31" ht="15" x14ac:dyDescent="0.2">
      <c r="L2027" s="150" t="e">
        <f t="shared" si="333"/>
        <v>#VALUE!</v>
      </c>
      <c r="M2027">
        <v>20.3</v>
      </c>
      <c r="N2027" s="150" t="e">
        <f t="shared" si="334"/>
        <v>#VALUE!</v>
      </c>
      <c r="O2027">
        <v>20.3</v>
      </c>
      <c r="P2027" s="150" t="e">
        <f t="shared" si="335"/>
        <v>#VALUE!</v>
      </c>
      <c r="Q2027">
        <v>20.3</v>
      </c>
      <c r="R2027" s="150" t="e">
        <f t="shared" si="336"/>
        <v>#VALUE!</v>
      </c>
      <c r="S2027">
        <v>20.3</v>
      </c>
      <c r="T2027" s="150" t="e">
        <f t="shared" si="337"/>
        <v>#VALUE!</v>
      </c>
      <c r="U2027">
        <v>20.3</v>
      </c>
      <c r="V2027" s="150" t="e">
        <f t="shared" si="338"/>
        <v>#VALUE!</v>
      </c>
      <c r="W2027">
        <v>20.3</v>
      </c>
      <c r="X2027" s="153" t="e">
        <f t="shared" si="339"/>
        <v>#VALUE!</v>
      </c>
      <c r="Y2027">
        <v>20.3</v>
      </c>
      <c r="Z2027" s="150" t="e">
        <f t="shared" si="340"/>
        <v>#VALUE!</v>
      </c>
      <c r="AA2027">
        <v>20.3</v>
      </c>
      <c r="AB2027" s="150" t="e">
        <f t="shared" si="341"/>
        <v>#VALUE!</v>
      </c>
      <c r="AC2027">
        <v>20.3</v>
      </c>
      <c r="AD2027" s="150" t="e">
        <f t="shared" si="342"/>
        <v>#VALUE!</v>
      </c>
      <c r="AE2027">
        <v>20.3</v>
      </c>
    </row>
    <row r="2028" spans="12:31" ht="15" x14ac:dyDescent="0.2">
      <c r="L2028" s="150" t="e">
        <f t="shared" si="333"/>
        <v>#VALUE!</v>
      </c>
      <c r="M2028">
        <v>20.32</v>
      </c>
      <c r="N2028" s="150" t="e">
        <f t="shared" si="334"/>
        <v>#VALUE!</v>
      </c>
      <c r="O2028">
        <v>20.32</v>
      </c>
      <c r="P2028" s="150" t="e">
        <f t="shared" si="335"/>
        <v>#VALUE!</v>
      </c>
      <c r="Q2028">
        <v>20.32</v>
      </c>
      <c r="R2028" s="150" t="e">
        <f t="shared" si="336"/>
        <v>#VALUE!</v>
      </c>
      <c r="S2028">
        <v>20.32</v>
      </c>
      <c r="T2028" s="150" t="e">
        <f t="shared" si="337"/>
        <v>#VALUE!</v>
      </c>
      <c r="U2028">
        <v>20.32</v>
      </c>
      <c r="V2028" s="150" t="e">
        <f t="shared" si="338"/>
        <v>#VALUE!</v>
      </c>
      <c r="W2028">
        <v>20.32</v>
      </c>
      <c r="X2028" s="153" t="e">
        <f t="shared" si="339"/>
        <v>#VALUE!</v>
      </c>
      <c r="Y2028">
        <v>20.32</v>
      </c>
      <c r="Z2028" s="150" t="e">
        <f t="shared" si="340"/>
        <v>#VALUE!</v>
      </c>
      <c r="AA2028">
        <v>20.32</v>
      </c>
      <c r="AB2028" s="150" t="e">
        <f t="shared" si="341"/>
        <v>#VALUE!</v>
      </c>
      <c r="AC2028">
        <v>20.32</v>
      </c>
      <c r="AD2028" s="150" t="e">
        <f t="shared" si="342"/>
        <v>#VALUE!</v>
      </c>
      <c r="AE2028">
        <v>20.32</v>
      </c>
    </row>
    <row r="2029" spans="12:31" ht="15" x14ac:dyDescent="0.2">
      <c r="L2029" s="150" t="e">
        <f t="shared" si="333"/>
        <v>#VALUE!</v>
      </c>
      <c r="M2029">
        <v>20.34</v>
      </c>
      <c r="N2029" s="150" t="e">
        <f t="shared" si="334"/>
        <v>#VALUE!</v>
      </c>
      <c r="O2029">
        <v>20.34</v>
      </c>
      <c r="P2029" s="150" t="e">
        <f t="shared" si="335"/>
        <v>#VALUE!</v>
      </c>
      <c r="Q2029">
        <v>20.34</v>
      </c>
      <c r="R2029" s="150" t="e">
        <f t="shared" si="336"/>
        <v>#VALUE!</v>
      </c>
      <c r="S2029">
        <v>20.34</v>
      </c>
      <c r="T2029" s="150" t="e">
        <f t="shared" si="337"/>
        <v>#VALUE!</v>
      </c>
      <c r="U2029">
        <v>20.34</v>
      </c>
      <c r="V2029" s="150" t="e">
        <f t="shared" si="338"/>
        <v>#VALUE!</v>
      </c>
      <c r="W2029">
        <v>20.34</v>
      </c>
      <c r="X2029" s="153" t="e">
        <f t="shared" si="339"/>
        <v>#VALUE!</v>
      </c>
      <c r="Y2029">
        <v>20.34</v>
      </c>
      <c r="Z2029" s="150" t="e">
        <f t="shared" si="340"/>
        <v>#VALUE!</v>
      </c>
      <c r="AA2029">
        <v>20.34</v>
      </c>
      <c r="AB2029" s="150" t="e">
        <f t="shared" si="341"/>
        <v>#VALUE!</v>
      </c>
      <c r="AC2029">
        <v>20.34</v>
      </c>
      <c r="AD2029" s="150" t="e">
        <f t="shared" si="342"/>
        <v>#VALUE!</v>
      </c>
      <c r="AE2029">
        <v>20.34</v>
      </c>
    </row>
    <row r="2030" spans="12:31" ht="15" x14ac:dyDescent="0.2">
      <c r="L2030" s="150" t="e">
        <f t="shared" si="333"/>
        <v>#VALUE!</v>
      </c>
      <c r="M2030">
        <v>20.3599999999999</v>
      </c>
      <c r="N2030" s="150" t="e">
        <f t="shared" si="334"/>
        <v>#VALUE!</v>
      </c>
      <c r="O2030">
        <v>20.3599999999999</v>
      </c>
      <c r="P2030" s="150" t="e">
        <f t="shared" si="335"/>
        <v>#VALUE!</v>
      </c>
      <c r="Q2030">
        <v>20.3599999999999</v>
      </c>
      <c r="R2030" s="150" t="e">
        <f t="shared" si="336"/>
        <v>#VALUE!</v>
      </c>
      <c r="S2030">
        <v>20.3599999999999</v>
      </c>
      <c r="T2030" s="150" t="e">
        <f t="shared" si="337"/>
        <v>#VALUE!</v>
      </c>
      <c r="U2030">
        <v>20.3599999999999</v>
      </c>
      <c r="V2030" s="150" t="e">
        <f t="shared" si="338"/>
        <v>#VALUE!</v>
      </c>
      <c r="W2030">
        <v>20.3599999999999</v>
      </c>
      <c r="X2030" s="153" t="e">
        <f t="shared" si="339"/>
        <v>#VALUE!</v>
      </c>
      <c r="Y2030">
        <v>20.3599999999999</v>
      </c>
      <c r="Z2030" s="150" t="e">
        <f t="shared" si="340"/>
        <v>#VALUE!</v>
      </c>
      <c r="AA2030">
        <v>20.3599999999999</v>
      </c>
      <c r="AB2030" s="150" t="e">
        <f t="shared" si="341"/>
        <v>#VALUE!</v>
      </c>
      <c r="AC2030">
        <v>20.3599999999999</v>
      </c>
      <c r="AD2030" s="150" t="e">
        <f t="shared" si="342"/>
        <v>#VALUE!</v>
      </c>
      <c r="AE2030">
        <v>20.3599999999999</v>
      </c>
    </row>
    <row r="2031" spans="12:31" ht="15" x14ac:dyDescent="0.2">
      <c r="L2031" s="150" t="e">
        <f t="shared" si="333"/>
        <v>#VALUE!</v>
      </c>
      <c r="M2031">
        <v>20.3799999999999</v>
      </c>
      <c r="N2031" s="150" t="e">
        <f t="shared" si="334"/>
        <v>#VALUE!</v>
      </c>
      <c r="O2031">
        <v>20.3799999999999</v>
      </c>
      <c r="P2031" s="150" t="e">
        <f t="shared" si="335"/>
        <v>#VALUE!</v>
      </c>
      <c r="Q2031">
        <v>20.3799999999999</v>
      </c>
      <c r="R2031" s="150" t="e">
        <f t="shared" si="336"/>
        <v>#VALUE!</v>
      </c>
      <c r="S2031">
        <v>20.3799999999999</v>
      </c>
      <c r="T2031" s="150" t="e">
        <f t="shared" si="337"/>
        <v>#VALUE!</v>
      </c>
      <c r="U2031">
        <v>20.3799999999999</v>
      </c>
      <c r="V2031" s="150" t="e">
        <f t="shared" si="338"/>
        <v>#VALUE!</v>
      </c>
      <c r="W2031">
        <v>20.3799999999999</v>
      </c>
      <c r="X2031" s="153" t="e">
        <f t="shared" si="339"/>
        <v>#VALUE!</v>
      </c>
      <c r="Y2031">
        <v>20.3799999999999</v>
      </c>
      <c r="Z2031" s="150" t="e">
        <f t="shared" si="340"/>
        <v>#VALUE!</v>
      </c>
      <c r="AA2031">
        <v>20.3799999999999</v>
      </c>
      <c r="AB2031" s="150" t="e">
        <f t="shared" si="341"/>
        <v>#VALUE!</v>
      </c>
      <c r="AC2031">
        <v>20.3799999999999</v>
      </c>
      <c r="AD2031" s="150" t="e">
        <f t="shared" si="342"/>
        <v>#VALUE!</v>
      </c>
      <c r="AE2031">
        <v>20.3799999999999</v>
      </c>
    </row>
    <row r="2032" spans="12:31" ht="15" x14ac:dyDescent="0.2">
      <c r="L2032" s="150" t="e">
        <f t="shared" si="333"/>
        <v>#VALUE!</v>
      </c>
      <c r="M2032">
        <v>20.399999999999899</v>
      </c>
      <c r="N2032" s="150" t="e">
        <f t="shared" si="334"/>
        <v>#VALUE!</v>
      </c>
      <c r="O2032">
        <v>20.399999999999899</v>
      </c>
      <c r="P2032" s="150" t="e">
        <f t="shared" si="335"/>
        <v>#VALUE!</v>
      </c>
      <c r="Q2032">
        <v>20.399999999999899</v>
      </c>
      <c r="R2032" s="150" t="e">
        <f t="shared" si="336"/>
        <v>#VALUE!</v>
      </c>
      <c r="S2032">
        <v>20.399999999999899</v>
      </c>
      <c r="T2032" s="150" t="e">
        <f t="shared" si="337"/>
        <v>#VALUE!</v>
      </c>
      <c r="U2032">
        <v>20.399999999999899</v>
      </c>
      <c r="V2032" s="150" t="e">
        <f t="shared" si="338"/>
        <v>#VALUE!</v>
      </c>
      <c r="W2032">
        <v>20.399999999999899</v>
      </c>
      <c r="X2032" s="153" t="e">
        <f t="shared" si="339"/>
        <v>#VALUE!</v>
      </c>
      <c r="Y2032">
        <v>20.399999999999899</v>
      </c>
      <c r="Z2032" s="150" t="e">
        <f t="shared" si="340"/>
        <v>#VALUE!</v>
      </c>
      <c r="AA2032">
        <v>20.399999999999899</v>
      </c>
      <c r="AB2032" s="150" t="e">
        <f t="shared" si="341"/>
        <v>#VALUE!</v>
      </c>
      <c r="AC2032">
        <v>20.399999999999899</v>
      </c>
      <c r="AD2032" s="150" t="e">
        <f t="shared" si="342"/>
        <v>#VALUE!</v>
      </c>
      <c r="AE2032">
        <v>20.399999999999899</v>
      </c>
    </row>
    <row r="2033" spans="12:31" ht="15" x14ac:dyDescent="0.2">
      <c r="L2033" s="150" t="e">
        <f t="shared" ref="L2033:L2096" si="343">((1.486/$D$33)*((((PI()*($D$46/12)^2)/4)-((($D$46/12)/2)^2*((2*ACOS(((($D$46/12)/2)-(($D$46/12)-(M2033/12)))/(($D$46/12)/2)))-SIN(2*ACOS(((($D$46/12)/2)-(($D$46/12)-(M2033/12)))/(($D$46/12)/2))))/2))/((PI()*($D$46/12))-((2*ACOS(((($D$46/12)/2)-(($D$46/12)-(M2033/12)))/(($D$46/12)/2)))*(($D$46/12)/2))))^(2/3)*$H$17^0.5)*(((PI()*($D$46/12)^2)/4)-((($D$46/12)/2)^2*((2*ACOS(((($D$46/12)/2)-(($D$46/12)-(M2033/12)))/(($D$46/12)/2)))-SIN(2*ACOS(((($D$46/12)/2)-(($D$46/12)-(M2033/12)))/(($D$46/12)/2))))/2))</f>
        <v>#VALUE!</v>
      </c>
      <c r="M2033">
        <v>20.420000000000002</v>
      </c>
      <c r="N2033" s="150" t="e">
        <f t="shared" ref="N2033:N2096" si="344">((1.486/$D$34)*((((PI()*($D$47/12)^2)/4)-((($D$47/12)/2)^2*((2*ACOS(((($D$47/12)/2)-(($D$47/12)-(O2033/12)))/(($D$47/12)/2)))-SIN(2*ACOS(((($D$47/12)/2)-(($D$47/12)-(O2033/12)))/(($D$47/12)/2))))/2))/((PI()*($D$47/12))-((2*ACOS(((($D$47/12)/2)-(($D$47/12)-(O2033/12)))/(($D$47/12)/2)))*(($D$47/12)/2))))^(2/3)*$H$18^0.5)*(((PI()*($D$47/12)^2)/4)-((($D$47/12)/2)^2*((2*ACOS(((($D$47/12)/2)-(($D$47/12)-(O2033/12)))/(($D$47/12)/2)))-SIN(2*ACOS(((($D$47/12)/2)-(($D$47/12)-(O2033/12)))/(($D$47/12)/2))))/2))</f>
        <v>#VALUE!</v>
      </c>
      <c r="O2033">
        <v>20.420000000000002</v>
      </c>
      <c r="P2033" s="150" t="e">
        <f t="shared" ref="P2033:P2096" si="345">((1.486/$D$35)*((((PI()*($D$48/12)^2)/4)-((($D$48/12)/2)^2*((2*ACOS(((($D$48/12)/2)-(($D$48/12)-(Q2033/12)))/(($D$48/12)/2)))-SIN(2*ACOS(((($D$48/12)/2)-(($D$48/12)-(Q2033/12)))/(($D$48/12)/2))))/2))/((PI()*($D$48/12))-((2*ACOS(((($D$48/12)/2)-(($D$48/12)-(Q2033/12)))/(($D$48/12)/2)))*(($D$48/12)/2))))^(2/3)*$H$19^0.5)*(((PI()*($D$48/12)^2)/4)-((($D$48/12)/2)^2*((2*ACOS(((($D$48/12)/2)-(($D$48/12)-(Q2033/12)))/(($D$48/12)/2)))-SIN(2*ACOS(((($D$48/12)/2)-(($D$48/12)-(Q2033/12)))/(($D$48/12)/2))))/2))</f>
        <v>#VALUE!</v>
      </c>
      <c r="Q2033">
        <v>20.420000000000002</v>
      </c>
      <c r="R2033" s="150" t="e">
        <f t="shared" ref="R2033:R2096" si="346">((1.486/$D$36)*((((PI()*($D$49/12)^2)/4)-((($D$49/12)/2)^2*((2*ACOS(((($D$49/12)/2)-(($D$49/12)-(S2033/12)))/(($D$49/12)/2)))-SIN(2*ACOS(((($D$49/12)/2)-(($D$49/12)-(S2033/12)))/(($D$49/12)/2))))/2))/((PI()*($D$49/12))-((2*ACOS(((($D$49/12)/2)-(($D$49/12)-(S2033/12)))/(($D$49/12)/2)))*(($D$49/12)/2))))^(2/3)*$H$20^0.5)*(((PI()*($D$49/12)^2)/4)-((($D$49/12)/2)^2*((2*ACOS(((($D$49/12)/2)-(($D$49/12)-(S2033/12)))/(($D$49/12)/2)))-SIN(2*ACOS(((($D$49/12)/2)-(($D$49/12)-(S2033/12)))/(($D$49/12)/2))))/2))</f>
        <v>#VALUE!</v>
      </c>
      <c r="S2033">
        <v>20.420000000000002</v>
      </c>
      <c r="T2033" s="150" t="e">
        <f t="shared" ref="T2033:T2096" si="347">((1.486/$D$37)*((((PI()*($D$50/12)^2)/4)-((($D$50/12)/2)^2*((2*ACOS(((($D$50/12)/2)-(($D$50/12)-(U2033/12)))/(($D$50/12)/2)))-SIN(2*ACOS(((($D$50/12)/2)-(($D$50/12)-(U2033/12)))/(($D$50/12)/2))))/2))/((PI()*($D$50/12))-((2*ACOS(((($D$50/12)/2)-(($D$50/12)-(U2033/12)))/(($D$50/12)/2)))*(($D$50/12)/2))))^(2/3)*$H$21^0.5)*(((PI()*($D$50/12)^2)/4)-((($D$50/12)/2)^2*((2*ACOS(((($D$50/12)/2)-(($D$50/12)-(U2033/12)))/(($D$50/12)/2)))-SIN(2*ACOS(((($D$50/12)/2)-(($D$50/12)-(U2033/12)))/(($D$50/12)/2))))/2))</f>
        <v>#VALUE!</v>
      </c>
      <c r="U2033">
        <v>20.420000000000002</v>
      </c>
      <c r="V2033" s="150" t="e">
        <f t="shared" ref="V2033:V2096" si="348">((1.486/$D$38)*((((PI()*($D$51/12)^2)/4)-((($D$51/12)/2)^2*((2*ACOS(((($D$51/12)/2)-(($D$51/12)-(W2033/12)))/(($D$51/12)/2)))-SIN(2*ACOS(((($D$51/12)/2)-(($D$51/12)-(W2033/12)))/(($D$51/12)/2))))/2))/((PI()*($D$51/12))-((2*ACOS(((($D$51/12)/2)-(($D$51/12)-(W2033/12)))/(($D$51/12)/2)))*(($D$51/12)/2))))^(2/3)*$H$22^0.5)*(((PI()*($D$51/12)^2)/4)-((($D$51/12)/2)^2*((2*ACOS(((($D$51/12)/2)-(($D$51/12)-(W2033/12)))/(($D$51/12)/2)))-SIN(2*ACOS(((($D$51/12)/2)-(($D$51/12)-(W2033/12)))/(($D$51/12)/2))))/2))</f>
        <v>#VALUE!</v>
      </c>
      <c r="W2033">
        <v>20.420000000000002</v>
      </c>
      <c r="X2033" s="153" t="e">
        <f t="shared" ref="X2033:X2096" si="349">((1.486/$D$39)*((((PI()*($D$52/12)^2)/4)-((($D$52/12)/2)^2*((2*ACOS(((($D$52/12)/2)-(($D$52/12)-(Y2033/12)))/(($D$52/12)/2)))-SIN(2*ACOS(((($D$52/12)/2)-(($D$52/12)-(Y2033/12)))/(($D$52/12)/2))))/2))/((PI()*($D$52/12))-((2*ACOS(((($D$52/12)/2)-(($D$52/12)-(Y2033/12)))/(($D$52/12)/2)))*(($D$52/12)/2))))^(2/3)*$H$23^0.5)*(((PI()*($D$52/12)^2)/4)-((($D$52/12)/2)^2*((2*ACOS(((($D$52/12)/2)-(($D$52/12)-(Y2033/12)))/(($D$52/12)/2)))-SIN(2*ACOS(((($D$52/12)/2)-(($D$52/12)-(Y2033/12)))/(($D$52/12)/2))))/2))</f>
        <v>#VALUE!</v>
      </c>
      <c r="Y2033">
        <v>20.420000000000002</v>
      </c>
      <c r="Z2033" s="150" t="e">
        <f t="shared" ref="Z2033:Z2096" si="350">((1.486/$D$40)*((((PI()*($D$53/12)^2)/4)-((($D$53/12)/2)^2*((2*ACOS(((($D$53/12)/2)-(($D$53/12)-(AA2033/12)))/(($D$53/12)/2)))-SIN(2*ACOS(((($D$53/12)/2)-(($D$53/12)-(AA2033/12)))/(($D$53/12)/2))))/2))/((PI()*($D$53/12))-((2*ACOS(((($D$53/12)/2)-(($D$53/12)-(AA2033/12)))/(($D$53/12)/2)))*(($D$53/12)/2))))^(2/3)*$H$24^0.5)*(((PI()*($D$53/12)^2)/4)-((($D$53/12)/2)^2*((2*ACOS(((($D$53/12)/2)-(($D$53/12)-(AA2033/12)))/(($D$53/12)/2)))-SIN(2*ACOS(((($D$53/12)/2)-(($D$53/12)-(AA2033/12)))/(($D$53/12)/2))))/2))</f>
        <v>#VALUE!</v>
      </c>
      <c r="AA2033">
        <v>20.420000000000002</v>
      </c>
      <c r="AB2033" s="150" t="e">
        <f t="shared" ref="AB2033:AB2096" si="351">((1.486/$D$41)*((((PI()*($D$54/12)^2)/4)-((($D$54/12)/2)^2*((2*ACOS(((($D$54/12)/2)-(($D$54/12)-(AC2033/12)))/(($D$54/12)/2)))-SIN(2*ACOS(((($D$54/12)/2)-(($D$54/12)-(AC2033/12)))/(($D$54/12)/2))))/2))/((PI()*($D$54/12))-((2*ACOS(((($D$54/12)/2)-(($D$54/12)-(AC2033/12)))/(($D$54/12)/2)))*(($D$54/12)/2))))^(2/3)*$H$25^0.5)*(((PI()*($D$54/12)^2)/4)-((($D$54/12)/2)^2*((2*ACOS(((($D$54/12)/2)-(($D$54/12)-(AC2033/12)))/(($D$54/12)/2)))-SIN(2*ACOS(((($D$54/12)/2)-(($D$54/12)-(AC2033/12)))/(($D$54/12)/2))))/2))</f>
        <v>#VALUE!</v>
      </c>
      <c r="AC2033">
        <v>20.420000000000002</v>
      </c>
      <c r="AD2033" s="150" t="e">
        <f t="shared" ref="AD2033:AD2096" si="352">((1.486/$D$42)*((((PI()*($D$55/12)^2)/4)-((($D$55/12)/2)^2*((2*ACOS(((($D$55/12)/2)-(($D$55/12)-(AE2033/12)))/(($D$55/12)/2)))-SIN(2*ACOS(((($D$55/12)/2)-(($D$55/12)-(AE2033/12)))/(($D$55/12)/2))))/2))/((PI()*($D$55/12))-((2*ACOS(((($D$55/12)/2)-(($D$55/12)-(AE2033/12)))/(($D$55/12)/2)))*(($D$55/12)/2))))^(2/3)*$H$26^0.5)*(((PI()*($D$55/12)^2)/4)-((($D$55/12)/2)^2*((2*ACOS(((($D$55/12)/2)-(($D$55/12)-(AE2033/12)))/(($D$55/12)/2)))-SIN(2*ACOS(((($D$55/12)/2)-(($D$55/12)-(AE2033/12)))/(($D$55/12)/2))))/2))</f>
        <v>#VALUE!</v>
      </c>
      <c r="AE2033">
        <v>20.420000000000002</v>
      </c>
    </row>
    <row r="2034" spans="12:31" ht="15" x14ac:dyDescent="0.2">
      <c r="L2034" s="150" t="e">
        <f t="shared" si="343"/>
        <v>#VALUE!</v>
      </c>
      <c r="M2034">
        <v>20.440000000000001</v>
      </c>
      <c r="N2034" s="150" t="e">
        <f t="shared" si="344"/>
        <v>#VALUE!</v>
      </c>
      <c r="O2034">
        <v>20.440000000000001</v>
      </c>
      <c r="P2034" s="150" t="e">
        <f t="shared" si="345"/>
        <v>#VALUE!</v>
      </c>
      <c r="Q2034">
        <v>20.440000000000001</v>
      </c>
      <c r="R2034" s="150" t="e">
        <f t="shared" si="346"/>
        <v>#VALUE!</v>
      </c>
      <c r="S2034">
        <v>20.440000000000001</v>
      </c>
      <c r="T2034" s="150" t="e">
        <f t="shared" si="347"/>
        <v>#VALUE!</v>
      </c>
      <c r="U2034">
        <v>20.440000000000001</v>
      </c>
      <c r="V2034" s="150" t="e">
        <f t="shared" si="348"/>
        <v>#VALUE!</v>
      </c>
      <c r="W2034">
        <v>20.440000000000001</v>
      </c>
      <c r="X2034" s="153" t="e">
        <f t="shared" si="349"/>
        <v>#VALUE!</v>
      </c>
      <c r="Y2034">
        <v>20.440000000000001</v>
      </c>
      <c r="Z2034" s="150" t="e">
        <f t="shared" si="350"/>
        <v>#VALUE!</v>
      </c>
      <c r="AA2034">
        <v>20.440000000000001</v>
      </c>
      <c r="AB2034" s="150" t="e">
        <f t="shared" si="351"/>
        <v>#VALUE!</v>
      </c>
      <c r="AC2034">
        <v>20.440000000000001</v>
      </c>
      <c r="AD2034" s="150" t="e">
        <f t="shared" si="352"/>
        <v>#VALUE!</v>
      </c>
      <c r="AE2034">
        <v>20.440000000000001</v>
      </c>
    </row>
    <row r="2035" spans="12:31" ht="15" x14ac:dyDescent="0.2">
      <c r="L2035" s="150" t="e">
        <f t="shared" si="343"/>
        <v>#VALUE!</v>
      </c>
      <c r="M2035">
        <v>20.46</v>
      </c>
      <c r="N2035" s="150" t="e">
        <f t="shared" si="344"/>
        <v>#VALUE!</v>
      </c>
      <c r="O2035">
        <v>20.46</v>
      </c>
      <c r="P2035" s="150" t="e">
        <f t="shared" si="345"/>
        <v>#VALUE!</v>
      </c>
      <c r="Q2035">
        <v>20.46</v>
      </c>
      <c r="R2035" s="150" t="e">
        <f t="shared" si="346"/>
        <v>#VALUE!</v>
      </c>
      <c r="S2035">
        <v>20.46</v>
      </c>
      <c r="T2035" s="150" t="e">
        <f t="shared" si="347"/>
        <v>#VALUE!</v>
      </c>
      <c r="U2035">
        <v>20.46</v>
      </c>
      <c r="V2035" s="150" t="e">
        <f t="shared" si="348"/>
        <v>#VALUE!</v>
      </c>
      <c r="W2035">
        <v>20.46</v>
      </c>
      <c r="X2035" s="153" t="e">
        <f t="shared" si="349"/>
        <v>#VALUE!</v>
      </c>
      <c r="Y2035">
        <v>20.46</v>
      </c>
      <c r="Z2035" s="150" t="e">
        <f t="shared" si="350"/>
        <v>#VALUE!</v>
      </c>
      <c r="AA2035">
        <v>20.46</v>
      </c>
      <c r="AB2035" s="150" t="e">
        <f t="shared" si="351"/>
        <v>#VALUE!</v>
      </c>
      <c r="AC2035">
        <v>20.46</v>
      </c>
      <c r="AD2035" s="150" t="e">
        <f t="shared" si="352"/>
        <v>#VALUE!</v>
      </c>
      <c r="AE2035">
        <v>20.46</v>
      </c>
    </row>
    <row r="2036" spans="12:31" ht="15" x14ac:dyDescent="0.2">
      <c r="L2036" s="150" t="e">
        <f t="shared" si="343"/>
        <v>#VALUE!</v>
      </c>
      <c r="M2036">
        <v>20.48</v>
      </c>
      <c r="N2036" s="150" t="e">
        <f t="shared" si="344"/>
        <v>#VALUE!</v>
      </c>
      <c r="O2036">
        <v>20.48</v>
      </c>
      <c r="P2036" s="150" t="e">
        <f t="shared" si="345"/>
        <v>#VALUE!</v>
      </c>
      <c r="Q2036">
        <v>20.48</v>
      </c>
      <c r="R2036" s="150" t="e">
        <f t="shared" si="346"/>
        <v>#VALUE!</v>
      </c>
      <c r="S2036">
        <v>20.48</v>
      </c>
      <c r="T2036" s="150" t="e">
        <f t="shared" si="347"/>
        <v>#VALUE!</v>
      </c>
      <c r="U2036">
        <v>20.48</v>
      </c>
      <c r="V2036" s="150" t="e">
        <f t="shared" si="348"/>
        <v>#VALUE!</v>
      </c>
      <c r="W2036">
        <v>20.48</v>
      </c>
      <c r="X2036" s="153" t="e">
        <f t="shared" si="349"/>
        <v>#VALUE!</v>
      </c>
      <c r="Y2036">
        <v>20.48</v>
      </c>
      <c r="Z2036" s="150" t="e">
        <f t="shared" si="350"/>
        <v>#VALUE!</v>
      </c>
      <c r="AA2036">
        <v>20.48</v>
      </c>
      <c r="AB2036" s="150" t="e">
        <f t="shared" si="351"/>
        <v>#VALUE!</v>
      </c>
      <c r="AC2036">
        <v>20.48</v>
      </c>
      <c r="AD2036" s="150" t="e">
        <f t="shared" si="352"/>
        <v>#VALUE!</v>
      </c>
      <c r="AE2036">
        <v>20.48</v>
      </c>
    </row>
    <row r="2037" spans="12:31" ht="15" x14ac:dyDescent="0.2">
      <c r="L2037" s="150" t="e">
        <f t="shared" si="343"/>
        <v>#VALUE!</v>
      </c>
      <c r="M2037">
        <v>20.5</v>
      </c>
      <c r="N2037" s="150" t="e">
        <f t="shared" si="344"/>
        <v>#VALUE!</v>
      </c>
      <c r="O2037">
        <v>20.5</v>
      </c>
      <c r="P2037" s="150" t="e">
        <f t="shared" si="345"/>
        <v>#VALUE!</v>
      </c>
      <c r="Q2037">
        <v>20.5</v>
      </c>
      <c r="R2037" s="150" t="e">
        <f t="shared" si="346"/>
        <v>#VALUE!</v>
      </c>
      <c r="S2037">
        <v>20.5</v>
      </c>
      <c r="T2037" s="150" t="e">
        <f t="shared" si="347"/>
        <v>#VALUE!</v>
      </c>
      <c r="U2037">
        <v>20.5</v>
      </c>
      <c r="V2037" s="150" t="e">
        <f t="shared" si="348"/>
        <v>#VALUE!</v>
      </c>
      <c r="W2037">
        <v>20.5</v>
      </c>
      <c r="X2037" s="153" t="e">
        <f t="shared" si="349"/>
        <v>#VALUE!</v>
      </c>
      <c r="Y2037">
        <v>20.5</v>
      </c>
      <c r="Z2037" s="150" t="e">
        <f t="shared" si="350"/>
        <v>#VALUE!</v>
      </c>
      <c r="AA2037">
        <v>20.5</v>
      </c>
      <c r="AB2037" s="150" t="e">
        <f t="shared" si="351"/>
        <v>#VALUE!</v>
      </c>
      <c r="AC2037">
        <v>20.5</v>
      </c>
      <c r="AD2037" s="150" t="e">
        <f t="shared" si="352"/>
        <v>#VALUE!</v>
      </c>
      <c r="AE2037">
        <v>20.5</v>
      </c>
    </row>
    <row r="2038" spans="12:31" ht="15" x14ac:dyDescent="0.2">
      <c r="L2038" s="150" t="e">
        <f t="shared" si="343"/>
        <v>#VALUE!</v>
      </c>
      <c r="M2038">
        <v>20.5199999999999</v>
      </c>
      <c r="N2038" s="150" t="e">
        <f t="shared" si="344"/>
        <v>#VALUE!</v>
      </c>
      <c r="O2038">
        <v>20.5199999999999</v>
      </c>
      <c r="P2038" s="150" t="e">
        <f t="shared" si="345"/>
        <v>#VALUE!</v>
      </c>
      <c r="Q2038">
        <v>20.5199999999999</v>
      </c>
      <c r="R2038" s="150" t="e">
        <f t="shared" si="346"/>
        <v>#VALUE!</v>
      </c>
      <c r="S2038">
        <v>20.5199999999999</v>
      </c>
      <c r="T2038" s="150" t="e">
        <f t="shared" si="347"/>
        <v>#VALUE!</v>
      </c>
      <c r="U2038">
        <v>20.5199999999999</v>
      </c>
      <c r="V2038" s="150" t="e">
        <f t="shared" si="348"/>
        <v>#VALUE!</v>
      </c>
      <c r="W2038">
        <v>20.5199999999999</v>
      </c>
      <c r="X2038" s="153" t="e">
        <f t="shared" si="349"/>
        <v>#VALUE!</v>
      </c>
      <c r="Y2038">
        <v>20.5199999999999</v>
      </c>
      <c r="Z2038" s="150" t="e">
        <f t="shared" si="350"/>
        <v>#VALUE!</v>
      </c>
      <c r="AA2038">
        <v>20.5199999999999</v>
      </c>
      <c r="AB2038" s="150" t="e">
        <f t="shared" si="351"/>
        <v>#VALUE!</v>
      </c>
      <c r="AC2038">
        <v>20.5199999999999</v>
      </c>
      <c r="AD2038" s="150" t="e">
        <f t="shared" si="352"/>
        <v>#VALUE!</v>
      </c>
      <c r="AE2038">
        <v>20.5199999999999</v>
      </c>
    </row>
    <row r="2039" spans="12:31" ht="15" x14ac:dyDescent="0.2">
      <c r="L2039" s="150" t="e">
        <f t="shared" si="343"/>
        <v>#VALUE!</v>
      </c>
      <c r="M2039">
        <v>20.5399999999999</v>
      </c>
      <c r="N2039" s="150" t="e">
        <f t="shared" si="344"/>
        <v>#VALUE!</v>
      </c>
      <c r="O2039">
        <v>20.5399999999999</v>
      </c>
      <c r="P2039" s="150" t="e">
        <f t="shared" si="345"/>
        <v>#VALUE!</v>
      </c>
      <c r="Q2039">
        <v>20.5399999999999</v>
      </c>
      <c r="R2039" s="150" t="e">
        <f t="shared" si="346"/>
        <v>#VALUE!</v>
      </c>
      <c r="S2039">
        <v>20.5399999999999</v>
      </c>
      <c r="T2039" s="150" t="e">
        <f t="shared" si="347"/>
        <v>#VALUE!</v>
      </c>
      <c r="U2039">
        <v>20.5399999999999</v>
      </c>
      <c r="V2039" s="150" t="e">
        <f t="shared" si="348"/>
        <v>#VALUE!</v>
      </c>
      <c r="W2039">
        <v>20.5399999999999</v>
      </c>
      <c r="X2039" s="153" t="e">
        <f t="shared" si="349"/>
        <v>#VALUE!</v>
      </c>
      <c r="Y2039">
        <v>20.5399999999999</v>
      </c>
      <c r="Z2039" s="150" t="e">
        <f t="shared" si="350"/>
        <v>#VALUE!</v>
      </c>
      <c r="AA2039">
        <v>20.5399999999999</v>
      </c>
      <c r="AB2039" s="150" t="e">
        <f t="shared" si="351"/>
        <v>#VALUE!</v>
      </c>
      <c r="AC2039">
        <v>20.5399999999999</v>
      </c>
      <c r="AD2039" s="150" t="e">
        <f t="shared" si="352"/>
        <v>#VALUE!</v>
      </c>
      <c r="AE2039">
        <v>20.5399999999999</v>
      </c>
    </row>
    <row r="2040" spans="12:31" ht="15" x14ac:dyDescent="0.2">
      <c r="L2040" s="150" t="e">
        <f t="shared" si="343"/>
        <v>#VALUE!</v>
      </c>
      <c r="M2040">
        <v>20.559999999999899</v>
      </c>
      <c r="N2040" s="150" t="e">
        <f t="shared" si="344"/>
        <v>#VALUE!</v>
      </c>
      <c r="O2040">
        <v>20.559999999999899</v>
      </c>
      <c r="P2040" s="150" t="e">
        <f t="shared" si="345"/>
        <v>#VALUE!</v>
      </c>
      <c r="Q2040">
        <v>20.559999999999899</v>
      </c>
      <c r="R2040" s="150" t="e">
        <f t="shared" si="346"/>
        <v>#VALUE!</v>
      </c>
      <c r="S2040">
        <v>20.559999999999899</v>
      </c>
      <c r="T2040" s="150" t="e">
        <f t="shared" si="347"/>
        <v>#VALUE!</v>
      </c>
      <c r="U2040">
        <v>20.559999999999899</v>
      </c>
      <c r="V2040" s="150" t="e">
        <f t="shared" si="348"/>
        <v>#VALUE!</v>
      </c>
      <c r="W2040">
        <v>20.559999999999899</v>
      </c>
      <c r="X2040" s="153" t="e">
        <f t="shared" si="349"/>
        <v>#VALUE!</v>
      </c>
      <c r="Y2040">
        <v>20.559999999999899</v>
      </c>
      <c r="Z2040" s="150" t="e">
        <f t="shared" si="350"/>
        <v>#VALUE!</v>
      </c>
      <c r="AA2040">
        <v>20.559999999999899</v>
      </c>
      <c r="AB2040" s="150" t="e">
        <f t="shared" si="351"/>
        <v>#VALUE!</v>
      </c>
      <c r="AC2040">
        <v>20.559999999999899</v>
      </c>
      <c r="AD2040" s="150" t="e">
        <f t="shared" si="352"/>
        <v>#VALUE!</v>
      </c>
      <c r="AE2040">
        <v>20.559999999999899</v>
      </c>
    </row>
    <row r="2041" spans="12:31" ht="15" x14ac:dyDescent="0.2">
      <c r="L2041" s="150" t="e">
        <f t="shared" si="343"/>
        <v>#VALUE!</v>
      </c>
      <c r="M2041">
        <v>20.579999999999899</v>
      </c>
      <c r="N2041" s="150" t="e">
        <f t="shared" si="344"/>
        <v>#VALUE!</v>
      </c>
      <c r="O2041">
        <v>20.579999999999899</v>
      </c>
      <c r="P2041" s="150" t="e">
        <f t="shared" si="345"/>
        <v>#VALUE!</v>
      </c>
      <c r="Q2041">
        <v>20.579999999999899</v>
      </c>
      <c r="R2041" s="150" t="e">
        <f t="shared" si="346"/>
        <v>#VALUE!</v>
      </c>
      <c r="S2041">
        <v>20.579999999999899</v>
      </c>
      <c r="T2041" s="150" t="e">
        <f t="shared" si="347"/>
        <v>#VALUE!</v>
      </c>
      <c r="U2041">
        <v>20.579999999999899</v>
      </c>
      <c r="V2041" s="150" t="e">
        <f t="shared" si="348"/>
        <v>#VALUE!</v>
      </c>
      <c r="W2041">
        <v>20.579999999999899</v>
      </c>
      <c r="X2041" s="153" t="e">
        <f t="shared" si="349"/>
        <v>#VALUE!</v>
      </c>
      <c r="Y2041">
        <v>20.579999999999899</v>
      </c>
      <c r="Z2041" s="150" t="e">
        <f t="shared" si="350"/>
        <v>#VALUE!</v>
      </c>
      <c r="AA2041">
        <v>20.579999999999899</v>
      </c>
      <c r="AB2041" s="150" t="e">
        <f t="shared" si="351"/>
        <v>#VALUE!</v>
      </c>
      <c r="AC2041">
        <v>20.579999999999899</v>
      </c>
      <c r="AD2041" s="150" t="e">
        <f t="shared" si="352"/>
        <v>#VALUE!</v>
      </c>
      <c r="AE2041">
        <v>20.579999999999899</v>
      </c>
    </row>
    <row r="2042" spans="12:31" ht="15" x14ac:dyDescent="0.2">
      <c r="L2042" s="150" t="e">
        <f t="shared" si="343"/>
        <v>#VALUE!</v>
      </c>
      <c r="M2042">
        <v>20.599999999999898</v>
      </c>
      <c r="N2042" s="150" t="e">
        <f t="shared" si="344"/>
        <v>#VALUE!</v>
      </c>
      <c r="O2042">
        <v>20.599999999999898</v>
      </c>
      <c r="P2042" s="150" t="e">
        <f t="shared" si="345"/>
        <v>#VALUE!</v>
      </c>
      <c r="Q2042">
        <v>20.599999999999898</v>
      </c>
      <c r="R2042" s="150" t="e">
        <f t="shared" si="346"/>
        <v>#VALUE!</v>
      </c>
      <c r="S2042">
        <v>20.599999999999898</v>
      </c>
      <c r="T2042" s="150" t="e">
        <f t="shared" si="347"/>
        <v>#VALUE!</v>
      </c>
      <c r="U2042">
        <v>20.599999999999898</v>
      </c>
      <c r="V2042" s="150" t="e">
        <f t="shared" si="348"/>
        <v>#VALUE!</v>
      </c>
      <c r="W2042">
        <v>20.599999999999898</v>
      </c>
      <c r="X2042" s="153" t="e">
        <f t="shared" si="349"/>
        <v>#VALUE!</v>
      </c>
      <c r="Y2042">
        <v>20.599999999999898</v>
      </c>
      <c r="Z2042" s="150" t="e">
        <f t="shared" si="350"/>
        <v>#VALUE!</v>
      </c>
      <c r="AA2042">
        <v>20.599999999999898</v>
      </c>
      <c r="AB2042" s="150" t="e">
        <f t="shared" si="351"/>
        <v>#VALUE!</v>
      </c>
      <c r="AC2042">
        <v>20.599999999999898</v>
      </c>
      <c r="AD2042" s="150" t="e">
        <f t="shared" si="352"/>
        <v>#VALUE!</v>
      </c>
      <c r="AE2042">
        <v>20.599999999999898</v>
      </c>
    </row>
    <row r="2043" spans="12:31" ht="15" x14ac:dyDescent="0.2">
      <c r="L2043" s="150" t="e">
        <f t="shared" si="343"/>
        <v>#VALUE!</v>
      </c>
      <c r="M2043">
        <v>20.619999999999902</v>
      </c>
      <c r="N2043" s="150" t="e">
        <f t="shared" si="344"/>
        <v>#VALUE!</v>
      </c>
      <c r="O2043">
        <v>20.619999999999902</v>
      </c>
      <c r="P2043" s="150" t="e">
        <f t="shared" si="345"/>
        <v>#VALUE!</v>
      </c>
      <c r="Q2043">
        <v>20.619999999999902</v>
      </c>
      <c r="R2043" s="150" t="e">
        <f t="shared" si="346"/>
        <v>#VALUE!</v>
      </c>
      <c r="S2043">
        <v>20.619999999999902</v>
      </c>
      <c r="T2043" s="150" t="e">
        <f t="shared" si="347"/>
        <v>#VALUE!</v>
      </c>
      <c r="U2043">
        <v>20.619999999999902</v>
      </c>
      <c r="V2043" s="150" t="e">
        <f t="shared" si="348"/>
        <v>#VALUE!</v>
      </c>
      <c r="W2043">
        <v>20.619999999999902</v>
      </c>
      <c r="X2043" s="153" t="e">
        <f t="shared" si="349"/>
        <v>#VALUE!</v>
      </c>
      <c r="Y2043">
        <v>20.619999999999902</v>
      </c>
      <c r="Z2043" s="150" t="e">
        <f t="shared" si="350"/>
        <v>#VALUE!</v>
      </c>
      <c r="AA2043">
        <v>20.619999999999902</v>
      </c>
      <c r="AB2043" s="150" t="e">
        <f t="shared" si="351"/>
        <v>#VALUE!</v>
      </c>
      <c r="AC2043">
        <v>20.619999999999902</v>
      </c>
      <c r="AD2043" s="150" t="e">
        <f t="shared" si="352"/>
        <v>#VALUE!</v>
      </c>
      <c r="AE2043">
        <v>20.619999999999902</v>
      </c>
    </row>
    <row r="2044" spans="12:31" ht="15" x14ac:dyDescent="0.2">
      <c r="L2044" s="150" t="e">
        <f t="shared" si="343"/>
        <v>#VALUE!</v>
      </c>
      <c r="M2044">
        <v>20.639999999999901</v>
      </c>
      <c r="N2044" s="150" t="e">
        <f t="shared" si="344"/>
        <v>#VALUE!</v>
      </c>
      <c r="O2044">
        <v>20.639999999999901</v>
      </c>
      <c r="P2044" s="150" t="e">
        <f t="shared" si="345"/>
        <v>#VALUE!</v>
      </c>
      <c r="Q2044">
        <v>20.639999999999901</v>
      </c>
      <c r="R2044" s="150" t="e">
        <f t="shared" si="346"/>
        <v>#VALUE!</v>
      </c>
      <c r="S2044">
        <v>20.639999999999901</v>
      </c>
      <c r="T2044" s="150" t="e">
        <f t="shared" si="347"/>
        <v>#VALUE!</v>
      </c>
      <c r="U2044">
        <v>20.639999999999901</v>
      </c>
      <c r="V2044" s="150" t="e">
        <f t="shared" si="348"/>
        <v>#VALUE!</v>
      </c>
      <c r="W2044">
        <v>20.639999999999901</v>
      </c>
      <c r="X2044" s="153" t="e">
        <f t="shared" si="349"/>
        <v>#VALUE!</v>
      </c>
      <c r="Y2044">
        <v>20.639999999999901</v>
      </c>
      <c r="Z2044" s="150" t="e">
        <f t="shared" si="350"/>
        <v>#VALUE!</v>
      </c>
      <c r="AA2044">
        <v>20.639999999999901</v>
      </c>
      <c r="AB2044" s="150" t="e">
        <f t="shared" si="351"/>
        <v>#VALUE!</v>
      </c>
      <c r="AC2044">
        <v>20.639999999999901</v>
      </c>
      <c r="AD2044" s="150" t="e">
        <f t="shared" si="352"/>
        <v>#VALUE!</v>
      </c>
      <c r="AE2044">
        <v>20.639999999999901</v>
      </c>
    </row>
    <row r="2045" spans="12:31" ht="15" x14ac:dyDescent="0.2">
      <c r="L2045" s="150" t="e">
        <f t="shared" si="343"/>
        <v>#VALUE!</v>
      </c>
      <c r="M2045">
        <v>20.659999999999901</v>
      </c>
      <c r="N2045" s="150" t="e">
        <f t="shared" si="344"/>
        <v>#VALUE!</v>
      </c>
      <c r="O2045">
        <v>20.659999999999901</v>
      </c>
      <c r="P2045" s="150" t="e">
        <f t="shared" si="345"/>
        <v>#VALUE!</v>
      </c>
      <c r="Q2045">
        <v>20.659999999999901</v>
      </c>
      <c r="R2045" s="150" t="e">
        <f t="shared" si="346"/>
        <v>#VALUE!</v>
      </c>
      <c r="S2045">
        <v>20.659999999999901</v>
      </c>
      <c r="T2045" s="150" t="e">
        <f t="shared" si="347"/>
        <v>#VALUE!</v>
      </c>
      <c r="U2045">
        <v>20.659999999999901</v>
      </c>
      <c r="V2045" s="150" t="e">
        <f t="shared" si="348"/>
        <v>#VALUE!</v>
      </c>
      <c r="W2045">
        <v>20.659999999999901</v>
      </c>
      <c r="X2045" s="153" t="e">
        <f t="shared" si="349"/>
        <v>#VALUE!</v>
      </c>
      <c r="Y2045">
        <v>20.659999999999901</v>
      </c>
      <c r="Z2045" s="150" t="e">
        <f t="shared" si="350"/>
        <v>#VALUE!</v>
      </c>
      <c r="AA2045">
        <v>20.659999999999901</v>
      </c>
      <c r="AB2045" s="150" t="e">
        <f t="shared" si="351"/>
        <v>#VALUE!</v>
      </c>
      <c r="AC2045">
        <v>20.659999999999901</v>
      </c>
      <c r="AD2045" s="150" t="e">
        <f t="shared" si="352"/>
        <v>#VALUE!</v>
      </c>
      <c r="AE2045">
        <v>20.659999999999901</v>
      </c>
    </row>
    <row r="2046" spans="12:31" ht="15" x14ac:dyDescent="0.2">
      <c r="L2046" s="150" t="e">
        <f t="shared" si="343"/>
        <v>#VALUE!</v>
      </c>
      <c r="M2046">
        <v>20.6799999999999</v>
      </c>
      <c r="N2046" s="150" t="e">
        <f t="shared" si="344"/>
        <v>#VALUE!</v>
      </c>
      <c r="O2046">
        <v>20.6799999999999</v>
      </c>
      <c r="P2046" s="150" t="e">
        <f t="shared" si="345"/>
        <v>#VALUE!</v>
      </c>
      <c r="Q2046">
        <v>20.6799999999999</v>
      </c>
      <c r="R2046" s="150" t="e">
        <f t="shared" si="346"/>
        <v>#VALUE!</v>
      </c>
      <c r="S2046">
        <v>20.6799999999999</v>
      </c>
      <c r="T2046" s="150" t="e">
        <f t="shared" si="347"/>
        <v>#VALUE!</v>
      </c>
      <c r="U2046">
        <v>20.6799999999999</v>
      </c>
      <c r="V2046" s="150" t="e">
        <f t="shared" si="348"/>
        <v>#VALUE!</v>
      </c>
      <c r="W2046">
        <v>20.6799999999999</v>
      </c>
      <c r="X2046" s="153" t="e">
        <f t="shared" si="349"/>
        <v>#VALUE!</v>
      </c>
      <c r="Y2046">
        <v>20.6799999999999</v>
      </c>
      <c r="Z2046" s="150" t="e">
        <f t="shared" si="350"/>
        <v>#VALUE!</v>
      </c>
      <c r="AA2046">
        <v>20.6799999999999</v>
      </c>
      <c r="AB2046" s="150" t="e">
        <f t="shared" si="351"/>
        <v>#VALUE!</v>
      </c>
      <c r="AC2046">
        <v>20.6799999999999</v>
      </c>
      <c r="AD2046" s="150" t="e">
        <f t="shared" si="352"/>
        <v>#VALUE!</v>
      </c>
      <c r="AE2046">
        <v>20.6799999999999</v>
      </c>
    </row>
    <row r="2047" spans="12:31" ht="15" x14ac:dyDescent="0.2">
      <c r="L2047" s="150" t="e">
        <f t="shared" si="343"/>
        <v>#VALUE!</v>
      </c>
      <c r="M2047">
        <v>20.6999999999999</v>
      </c>
      <c r="N2047" s="150" t="e">
        <f t="shared" si="344"/>
        <v>#VALUE!</v>
      </c>
      <c r="O2047">
        <v>20.6999999999999</v>
      </c>
      <c r="P2047" s="150" t="e">
        <f t="shared" si="345"/>
        <v>#VALUE!</v>
      </c>
      <c r="Q2047">
        <v>20.6999999999999</v>
      </c>
      <c r="R2047" s="150" t="e">
        <f t="shared" si="346"/>
        <v>#VALUE!</v>
      </c>
      <c r="S2047">
        <v>20.6999999999999</v>
      </c>
      <c r="T2047" s="150" t="e">
        <f t="shared" si="347"/>
        <v>#VALUE!</v>
      </c>
      <c r="U2047">
        <v>20.6999999999999</v>
      </c>
      <c r="V2047" s="150" t="e">
        <f t="shared" si="348"/>
        <v>#VALUE!</v>
      </c>
      <c r="W2047">
        <v>20.6999999999999</v>
      </c>
      <c r="X2047" s="153" t="e">
        <f t="shared" si="349"/>
        <v>#VALUE!</v>
      </c>
      <c r="Y2047">
        <v>20.6999999999999</v>
      </c>
      <c r="Z2047" s="150" t="e">
        <f t="shared" si="350"/>
        <v>#VALUE!</v>
      </c>
      <c r="AA2047">
        <v>20.6999999999999</v>
      </c>
      <c r="AB2047" s="150" t="e">
        <f t="shared" si="351"/>
        <v>#VALUE!</v>
      </c>
      <c r="AC2047">
        <v>20.6999999999999</v>
      </c>
      <c r="AD2047" s="150" t="e">
        <f t="shared" si="352"/>
        <v>#VALUE!</v>
      </c>
      <c r="AE2047">
        <v>20.6999999999999</v>
      </c>
    </row>
    <row r="2048" spans="12:31" ht="15" x14ac:dyDescent="0.2">
      <c r="L2048" s="150" t="e">
        <f t="shared" si="343"/>
        <v>#VALUE!</v>
      </c>
      <c r="M2048">
        <v>20.719999999999899</v>
      </c>
      <c r="N2048" s="150" t="e">
        <f t="shared" si="344"/>
        <v>#VALUE!</v>
      </c>
      <c r="O2048">
        <v>20.719999999999899</v>
      </c>
      <c r="P2048" s="150" t="e">
        <f t="shared" si="345"/>
        <v>#VALUE!</v>
      </c>
      <c r="Q2048">
        <v>20.719999999999899</v>
      </c>
      <c r="R2048" s="150" t="e">
        <f t="shared" si="346"/>
        <v>#VALUE!</v>
      </c>
      <c r="S2048">
        <v>20.719999999999899</v>
      </c>
      <c r="T2048" s="150" t="e">
        <f t="shared" si="347"/>
        <v>#VALUE!</v>
      </c>
      <c r="U2048">
        <v>20.719999999999899</v>
      </c>
      <c r="V2048" s="150" t="e">
        <f t="shared" si="348"/>
        <v>#VALUE!</v>
      </c>
      <c r="W2048">
        <v>20.719999999999899</v>
      </c>
      <c r="X2048" s="153" t="e">
        <f t="shared" si="349"/>
        <v>#VALUE!</v>
      </c>
      <c r="Y2048">
        <v>20.719999999999899</v>
      </c>
      <c r="Z2048" s="150" t="e">
        <f t="shared" si="350"/>
        <v>#VALUE!</v>
      </c>
      <c r="AA2048">
        <v>20.719999999999899</v>
      </c>
      <c r="AB2048" s="150" t="e">
        <f t="shared" si="351"/>
        <v>#VALUE!</v>
      </c>
      <c r="AC2048">
        <v>20.719999999999899</v>
      </c>
      <c r="AD2048" s="150" t="e">
        <f t="shared" si="352"/>
        <v>#VALUE!</v>
      </c>
      <c r="AE2048">
        <v>20.719999999999899</v>
      </c>
    </row>
    <row r="2049" spans="12:31" ht="15" x14ac:dyDescent="0.2">
      <c r="L2049" s="150" t="e">
        <f t="shared" si="343"/>
        <v>#VALUE!</v>
      </c>
      <c r="M2049">
        <v>20.739999999999899</v>
      </c>
      <c r="N2049" s="150" t="e">
        <f t="shared" si="344"/>
        <v>#VALUE!</v>
      </c>
      <c r="O2049">
        <v>20.739999999999899</v>
      </c>
      <c r="P2049" s="150" t="e">
        <f t="shared" si="345"/>
        <v>#VALUE!</v>
      </c>
      <c r="Q2049">
        <v>20.739999999999899</v>
      </c>
      <c r="R2049" s="150" t="e">
        <f t="shared" si="346"/>
        <v>#VALUE!</v>
      </c>
      <c r="S2049">
        <v>20.739999999999899</v>
      </c>
      <c r="T2049" s="150" t="e">
        <f t="shared" si="347"/>
        <v>#VALUE!</v>
      </c>
      <c r="U2049">
        <v>20.739999999999899</v>
      </c>
      <c r="V2049" s="150" t="e">
        <f t="shared" si="348"/>
        <v>#VALUE!</v>
      </c>
      <c r="W2049">
        <v>20.739999999999899</v>
      </c>
      <c r="X2049" s="153" t="e">
        <f t="shared" si="349"/>
        <v>#VALUE!</v>
      </c>
      <c r="Y2049">
        <v>20.739999999999899</v>
      </c>
      <c r="Z2049" s="150" t="e">
        <f t="shared" si="350"/>
        <v>#VALUE!</v>
      </c>
      <c r="AA2049">
        <v>20.739999999999899</v>
      </c>
      <c r="AB2049" s="150" t="e">
        <f t="shared" si="351"/>
        <v>#VALUE!</v>
      </c>
      <c r="AC2049">
        <v>20.739999999999899</v>
      </c>
      <c r="AD2049" s="150" t="e">
        <f t="shared" si="352"/>
        <v>#VALUE!</v>
      </c>
      <c r="AE2049">
        <v>20.739999999999899</v>
      </c>
    </row>
    <row r="2050" spans="12:31" ht="15" x14ac:dyDescent="0.2">
      <c r="L2050" s="150" t="e">
        <f t="shared" si="343"/>
        <v>#VALUE!</v>
      </c>
      <c r="M2050">
        <v>20.759999999999899</v>
      </c>
      <c r="N2050" s="150" t="e">
        <f t="shared" si="344"/>
        <v>#VALUE!</v>
      </c>
      <c r="O2050">
        <v>20.759999999999899</v>
      </c>
      <c r="P2050" s="150" t="e">
        <f t="shared" si="345"/>
        <v>#VALUE!</v>
      </c>
      <c r="Q2050">
        <v>20.759999999999899</v>
      </c>
      <c r="R2050" s="150" t="e">
        <f t="shared" si="346"/>
        <v>#VALUE!</v>
      </c>
      <c r="S2050">
        <v>20.759999999999899</v>
      </c>
      <c r="T2050" s="150" t="e">
        <f t="shared" si="347"/>
        <v>#VALUE!</v>
      </c>
      <c r="U2050">
        <v>20.759999999999899</v>
      </c>
      <c r="V2050" s="150" t="e">
        <f t="shared" si="348"/>
        <v>#VALUE!</v>
      </c>
      <c r="W2050">
        <v>20.759999999999899</v>
      </c>
      <c r="X2050" s="153" t="e">
        <f t="shared" si="349"/>
        <v>#VALUE!</v>
      </c>
      <c r="Y2050">
        <v>20.759999999999899</v>
      </c>
      <c r="Z2050" s="150" t="e">
        <f t="shared" si="350"/>
        <v>#VALUE!</v>
      </c>
      <c r="AA2050">
        <v>20.759999999999899</v>
      </c>
      <c r="AB2050" s="150" t="e">
        <f t="shared" si="351"/>
        <v>#VALUE!</v>
      </c>
      <c r="AC2050">
        <v>20.759999999999899</v>
      </c>
      <c r="AD2050" s="150" t="e">
        <f t="shared" si="352"/>
        <v>#VALUE!</v>
      </c>
      <c r="AE2050">
        <v>20.759999999999899</v>
      </c>
    </row>
    <row r="2051" spans="12:31" ht="15" x14ac:dyDescent="0.2">
      <c r="L2051" s="150" t="e">
        <f t="shared" si="343"/>
        <v>#VALUE!</v>
      </c>
      <c r="M2051">
        <v>20.779999999999902</v>
      </c>
      <c r="N2051" s="150" t="e">
        <f t="shared" si="344"/>
        <v>#VALUE!</v>
      </c>
      <c r="O2051">
        <v>20.779999999999902</v>
      </c>
      <c r="P2051" s="150" t="e">
        <f t="shared" si="345"/>
        <v>#VALUE!</v>
      </c>
      <c r="Q2051">
        <v>20.779999999999902</v>
      </c>
      <c r="R2051" s="150" t="e">
        <f t="shared" si="346"/>
        <v>#VALUE!</v>
      </c>
      <c r="S2051">
        <v>20.779999999999902</v>
      </c>
      <c r="T2051" s="150" t="e">
        <f t="shared" si="347"/>
        <v>#VALUE!</v>
      </c>
      <c r="U2051">
        <v>20.779999999999902</v>
      </c>
      <c r="V2051" s="150" t="e">
        <f t="shared" si="348"/>
        <v>#VALUE!</v>
      </c>
      <c r="W2051">
        <v>20.779999999999902</v>
      </c>
      <c r="X2051" s="153" t="e">
        <f t="shared" si="349"/>
        <v>#VALUE!</v>
      </c>
      <c r="Y2051">
        <v>20.779999999999902</v>
      </c>
      <c r="Z2051" s="150" t="e">
        <f t="shared" si="350"/>
        <v>#VALUE!</v>
      </c>
      <c r="AA2051">
        <v>20.779999999999902</v>
      </c>
      <c r="AB2051" s="150" t="e">
        <f t="shared" si="351"/>
        <v>#VALUE!</v>
      </c>
      <c r="AC2051">
        <v>20.779999999999902</v>
      </c>
      <c r="AD2051" s="150" t="e">
        <f t="shared" si="352"/>
        <v>#VALUE!</v>
      </c>
      <c r="AE2051">
        <v>20.779999999999902</v>
      </c>
    </row>
    <row r="2052" spans="12:31" ht="15" x14ac:dyDescent="0.2">
      <c r="L2052" s="150" t="e">
        <f t="shared" si="343"/>
        <v>#VALUE!</v>
      </c>
      <c r="M2052">
        <v>20.799999999999901</v>
      </c>
      <c r="N2052" s="150" t="e">
        <f t="shared" si="344"/>
        <v>#VALUE!</v>
      </c>
      <c r="O2052">
        <v>20.799999999999901</v>
      </c>
      <c r="P2052" s="150" t="e">
        <f t="shared" si="345"/>
        <v>#VALUE!</v>
      </c>
      <c r="Q2052">
        <v>20.799999999999901</v>
      </c>
      <c r="R2052" s="150" t="e">
        <f t="shared" si="346"/>
        <v>#VALUE!</v>
      </c>
      <c r="S2052">
        <v>20.799999999999901</v>
      </c>
      <c r="T2052" s="150" t="e">
        <f t="shared" si="347"/>
        <v>#VALUE!</v>
      </c>
      <c r="U2052">
        <v>20.799999999999901</v>
      </c>
      <c r="V2052" s="150" t="e">
        <f t="shared" si="348"/>
        <v>#VALUE!</v>
      </c>
      <c r="W2052">
        <v>20.799999999999901</v>
      </c>
      <c r="X2052" s="153" t="e">
        <f t="shared" si="349"/>
        <v>#VALUE!</v>
      </c>
      <c r="Y2052">
        <v>20.799999999999901</v>
      </c>
      <c r="Z2052" s="150" t="e">
        <f t="shared" si="350"/>
        <v>#VALUE!</v>
      </c>
      <c r="AA2052">
        <v>20.799999999999901</v>
      </c>
      <c r="AB2052" s="150" t="e">
        <f t="shared" si="351"/>
        <v>#VALUE!</v>
      </c>
      <c r="AC2052">
        <v>20.799999999999901</v>
      </c>
      <c r="AD2052" s="150" t="e">
        <f t="shared" si="352"/>
        <v>#VALUE!</v>
      </c>
      <c r="AE2052">
        <v>20.799999999999901</v>
      </c>
    </row>
    <row r="2053" spans="12:31" ht="15" x14ac:dyDescent="0.2">
      <c r="L2053" s="150" t="e">
        <f t="shared" si="343"/>
        <v>#VALUE!</v>
      </c>
      <c r="M2053">
        <v>20.819999999999901</v>
      </c>
      <c r="N2053" s="150" t="e">
        <f t="shared" si="344"/>
        <v>#VALUE!</v>
      </c>
      <c r="O2053">
        <v>20.819999999999901</v>
      </c>
      <c r="P2053" s="150" t="e">
        <f t="shared" si="345"/>
        <v>#VALUE!</v>
      </c>
      <c r="Q2053">
        <v>20.819999999999901</v>
      </c>
      <c r="R2053" s="150" t="e">
        <f t="shared" si="346"/>
        <v>#VALUE!</v>
      </c>
      <c r="S2053">
        <v>20.819999999999901</v>
      </c>
      <c r="T2053" s="150" t="e">
        <f t="shared" si="347"/>
        <v>#VALUE!</v>
      </c>
      <c r="U2053">
        <v>20.819999999999901</v>
      </c>
      <c r="V2053" s="150" t="e">
        <f t="shared" si="348"/>
        <v>#VALUE!</v>
      </c>
      <c r="W2053">
        <v>20.819999999999901</v>
      </c>
      <c r="X2053" s="153" t="e">
        <f t="shared" si="349"/>
        <v>#VALUE!</v>
      </c>
      <c r="Y2053">
        <v>20.819999999999901</v>
      </c>
      <c r="Z2053" s="150" t="e">
        <f t="shared" si="350"/>
        <v>#VALUE!</v>
      </c>
      <c r="AA2053">
        <v>20.819999999999901</v>
      </c>
      <c r="AB2053" s="150" t="e">
        <f t="shared" si="351"/>
        <v>#VALUE!</v>
      </c>
      <c r="AC2053">
        <v>20.819999999999901</v>
      </c>
      <c r="AD2053" s="150" t="e">
        <f t="shared" si="352"/>
        <v>#VALUE!</v>
      </c>
      <c r="AE2053">
        <v>20.819999999999901</v>
      </c>
    </row>
    <row r="2054" spans="12:31" ht="15" x14ac:dyDescent="0.2">
      <c r="L2054" s="150" t="e">
        <f t="shared" si="343"/>
        <v>#VALUE!</v>
      </c>
      <c r="M2054">
        <v>20.8399999999999</v>
      </c>
      <c r="N2054" s="150" t="e">
        <f t="shared" si="344"/>
        <v>#VALUE!</v>
      </c>
      <c r="O2054">
        <v>20.8399999999999</v>
      </c>
      <c r="P2054" s="150" t="e">
        <f t="shared" si="345"/>
        <v>#VALUE!</v>
      </c>
      <c r="Q2054">
        <v>20.8399999999999</v>
      </c>
      <c r="R2054" s="150" t="e">
        <f t="shared" si="346"/>
        <v>#VALUE!</v>
      </c>
      <c r="S2054">
        <v>20.8399999999999</v>
      </c>
      <c r="T2054" s="150" t="e">
        <f t="shared" si="347"/>
        <v>#VALUE!</v>
      </c>
      <c r="U2054">
        <v>20.8399999999999</v>
      </c>
      <c r="V2054" s="150" t="e">
        <f t="shared" si="348"/>
        <v>#VALUE!</v>
      </c>
      <c r="W2054">
        <v>20.8399999999999</v>
      </c>
      <c r="X2054" s="153" t="e">
        <f t="shared" si="349"/>
        <v>#VALUE!</v>
      </c>
      <c r="Y2054">
        <v>20.8399999999999</v>
      </c>
      <c r="Z2054" s="150" t="e">
        <f t="shared" si="350"/>
        <v>#VALUE!</v>
      </c>
      <c r="AA2054">
        <v>20.8399999999999</v>
      </c>
      <c r="AB2054" s="150" t="e">
        <f t="shared" si="351"/>
        <v>#VALUE!</v>
      </c>
      <c r="AC2054">
        <v>20.8399999999999</v>
      </c>
      <c r="AD2054" s="150" t="e">
        <f t="shared" si="352"/>
        <v>#VALUE!</v>
      </c>
      <c r="AE2054">
        <v>20.8399999999999</v>
      </c>
    </row>
    <row r="2055" spans="12:31" ht="15" x14ac:dyDescent="0.2">
      <c r="L2055" s="150" t="e">
        <f t="shared" si="343"/>
        <v>#VALUE!</v>
      </c>
      <c r="M2055">
        <v>20.8599999999999</v>
      </c>
      <c r="N2055" s="150" t="e">
        <f t="shared" si="344"/>
        <v>#VALUE!</v>
      </c>
      <c r="O2055">
        <v>20.8599999999999</v>
      </c>
      <c r="P2055" s="150" t="e">
        <f t="shared" si="345"/>
        <v>#VALUE!</v>
      </c>
      <c r="Q2055">
        <v>20.8599999999999</v>
      </c>
      <c r="R2055" s="150" t="e">
        <f t="shared" si="346"/>
        <v>#VALUE!</v>
      </c>
      <c r="S2055">
        <v>20.8599999999999</v>
      </c>
      <c r="T2055" s="150" t="e">
        <f t="shared" si="347"/>
        <v>#VALUE!</v>
      </c>
      <c r="U2055">
        <v>20.8599999999999</v>
      </c>
      <c r="V2055" s="150" t="e">
        <f t="shared" si="348"/>
        <v>#VALUE!</v>
      </c>
      <c r="W2055">
        <v>20.8599999999999</v>
      </c>
      <c r="X2055" s="153" t="e">
        <f t="shared" si="349"/>
        <v>#VALUE!</v>
      </c>
      <c r="Y2055">
        <v>20.8599999999999</v>
      </c>
      <c r="Z2055" s="150" t="e">
        <f t="shared" si="350"/>
        <v>#VALUE!</v>
      </c>
      <c r="AA2055">
        <v>20.8599999999999</v>
      </c>
      <c r="AB2055" s="150" t="e">
        <f t="shared" si="351"/>
        <v>#VALUE!</v>
      </c>
      <c r="AC2055">
        <v>20.8599999999999</v>
      </c>
      <c r="AD2055" s="150" t="e">
        <f t="shared" si="352"/>
        <v>#VALUE!</v>
      </c>
      <c r="AE2055">
        <v>20.8599999999999</v>
      </c>
    </row>
    <row r="2056" spans="12:31" ht="15" x14ac:dyDescent="0.2">
      <c r="L2056" s="150" t="e">
        <f t="shared" si="343"/>
        <v>#VALUE!</v>
      </c>
      <c r="M2056">
        <v>20.8799999999999</v>
      </c>
      <c r="N2056" s="150" t="e">
        <f t="shared" si="344"/>
        <v>#VALUE!</v>
      </c>
      <c r="O2056">
        <v>20.8799999999999</v>
      </c>
      <c r="P2056" s="150" t="e">
        <f t="shared" si="345"/>
        <v>#VALUE!</v>
      </c>
      <c r="Q2056">
        <v>20.8799999999999</v>
      </c>
      <c r="R2056" s="150" t="e">
        <f t="shared" si="346"/>
        <v>#VALUE!</v>
      </c>
      <c r="S2056">
        <v>20.8799999999999</v>
      </c>
      <c r="T2056" s="150" t="e">
        <f t="shared" si="347"/>
        <v>#VALUE!</v>
      </c>
      <c r="U2056">
        <v>20.8799999999999</v>
      </c>
      <c r="V2056" s="150" t="e">
        <f t="shared" si="348"/>
        <v>#VALUE!</v>
      </c>
      <c r="W2056">
        <v>20.8799999999999</v>
      </c>
      <c r="X2056" s="153" t="e">
        <f t="shared" si="349"/>
        <v>#VALUE!</v>
      </c>
      <c r="Y2056">
        <v>20.8799999999999</v>
      </c>
      <c r="Z2056" s="150" t="e">
        <f t="shared" si="350"/>
        <v>#VALUE!</v>
      </c>
      <c r="AA2056">
        <v>20.8799999999999</v>
      </c>
      <c r="AB2056" s="150" t="e">
        <f t="shared" si="351"/>
        <v>#VALUE!</v>
      </c>
      <c r="AC2056">
        <v>20.8799999999999</v>
      </c>
      <c r="AD2056" s="150" t="e">
        <f t="shared" si="352"/>
        <v>#VALUE!</v>
      </c>
      <c r="AE2056">
        <v>20.8799999999999</v>
      </c>
    </row>
    <row r="2057" spans="12:31" ht="15" x14ac:dyDescent="0.2">
      <c r="L2057" s="150" t="e">
        <f t="shared" si="343"/>
        <v>#VALUE!</v>
      </c>
      <c r="M2057">
        <v>20.899999999999899</v>
      </c>
      <c r="N2057" s="150" t="e">
        <f t="shared" si="344"/>
        <v>#VALUE!</v>
      </c>
      <c r="O2057">
        <v>20.899999999999899</v>
      </c>
      <c r="P2057" s="150" t="e">
        <f t="shared" si="345"/>
        <v>#VALUE!</v>
      </c>
      <c r="Q2057">
        <v>20.899999999999899</v>
      </c>
      <c r="R2057" s="150" t="e">
        <f t="shared" si="346"/>
        <v>#VALUE!</v>
      </c>
      <c r="S2057">
        <v>20.899999999999899</v>
      </c>
      <c r="T2057" s="150" t="e">
        <f t="shared" si="347"/>
        <v>#VALUE!</v>
      </c>
      <c r="U2057">
        <v>20.899999999999899</v>
      </c>
      <c r="V2057" s="150" t="e">
        <f t="shared" si="348"/>
        <v>#VALUE!</v>
      </c>
      <c r="W2057">
        <v>20.899999999999899</v>
      </c>
      <c r="X2057" s="153" t="e">
        <f t="shared" si="349"/>
        <v>#VALUE!</v>
      </c>
      <c r="Y2057">
        <v>20.899999999999899</v>
      </c>
      <c r="Z2057" s="150" t="e">
        <f t="shared" si="350"/>
        <v>#VALUE!</v>
      </c>
      <c r="AA2057">
        <v>20.899999999999899</v>
      </c>
      <c r="AB2057" s="150" t="e">
        <f t="shared" si="351"/>
        <v>#VALUE!</v>
      </c>
      <c r="AC2057">
        <v>20.899999999999899</v>
      </c>
      <c r="AD2057" s="150" t="e">
        <f t="shared" si="352"/>
        <v>#VALUE!</v>
      </c>
      <c r="AE2057">
        <v>20.899999999999899</v>
      </c>
    </row>
    <row r="2058" spans="12:31" ht="15" x14ac:dyDescent="0.2">
      <c r="L2058" s="150" t="e">
        <f t="shared" si="343"/>
        <v>#VALUE!</v>
      </c>
      <c r="M2058">
        <v>20.919999999999899</v>
      </c>
      <c r="N2058" s="150" t="e">
        <f t="shared" si="344"/>
        <v>#VALUE!</v>
      </c>
      <c r="O2058">
        <v>20.919999999999899</v>
      </c>
      <c r="P2058" s="150" t="e">
        <f t="shared" si="345"/>
        <v>#VALUE!</v>
      </c>
      <c r="Q2058">
        <v>20.919999999999899</v>
      </c>
      <c r="R2058" s="150" t="e">
        <f t="shared" si="346"/>
        <v>#VALUE!</v>
      </c>
      <c r="S2058">
        <v>20.919999999999899</v>
      </c>
      <c r="T2058" s="150" t="e">
        <f t="shared" si="347"/>
        <v>#VALUE!</v>
      </c>
      <c r="U2058">
        <v>20.919999999999899</v>
      </c>
      <c r="V2058" s="150" t="e">
        <f t="shared" si="348"/>
        <v>#VALUE!</v>
      </c>
      <c r="W2058">
        <v>20.919999999999899</v>
      </c>
      <c r="X2058" s="153" t="e">
        <f t="shared" si="349"/>
        <v>#VALUE!</v>
      </c>
      <c r="Y2058">
        <v>20.919999999999899</v>
      </c>
      <c r="Z2058" s="150" t="e">
        <f t="shared" si="350"/>
        <v>#VALUE!</v>
      </c>
      <c r="AA2058">
        <v>20.919999999999899</v>
      </c>
      <c r="AB2058" s="150" t="e">
        <f t="shared" si="351"/>
        <v>#VALUE!</v>
      </c>
      <c r="AC2058">
        <v>20.919999999999899</v>
      </c>
      <c r="AD2058" s="150" t="e">
        <f t="shared" si="352"/>
        <v>#VALUE!</v>
      </c>
      <c r="AE2058">
        <v>20.919999999999899</v>
      </c>
    </row>
    <row r="2059" spans="12:31" ht="15" x14ac:dyDescent="0.2">
      <c r="L2059" s="150" t="e">
        <f t="shared" si="343"/>
        <v>#VALUE!</v>
      </c>
      <c r="M2059">
        <v>20.939999999999898</v>
      </c>
      <c r="N2059" s="150" t="e">
        <f t="shared" si="344"/>
        <v>#VALUE!</v>
      </c>
      <c r="O2059">
        <v>20.939999999999898</v>
      </c>
      <c r="P2059" s="150" t="e">
        <f t="shared" si="345"/>
        <v>#VALUE!</v>
      </c>
      <c r="Q2059">
        <v>20.939999999999898</v>
      </c>
      <c r="R2059" s="150" t="e">
        <f t="shared" si="346"/>
        <v>#VALUE!</v>
      </c>
      <c r="S2059">
        <v>20.939999999999898</v>
      </c>
      <c r="T2059" s="150" t="e">
        <f t="shared" si="347"/>
        <v>#VALUE!</v>
      </c>
      <c r="U2059">
        <v>20.939999999999898</v>
      </c>
      <c r="V2059" s="150" t="e">
        <f t="shared" si="348"/>
        <v>#VALUE!</v>
      </c>
      <c r="W2059">
        <v>20.939999999999898</v>
      </c>
      <c r="X2059" s="153" t="e">
        <f t="shared" si="349"/>
        <v>#VALUE!</v>
      </c>
      <c r="Y2059">
        <v>20.939999999999898</v>
      </c>
      <c r="Z2059" s="150" t="e">
        <f t="shared" si="350"/>
        <v>#VALUE!</v>
      </c>
      <c r="AA2059">
        <v>20.939999999999898</v>
      </c>
      <c r="AB2059" s="150" t="e">
        <f t="shared" si="351"/>
        <v>#VALUE!</v>
      </c>
      <c r="AC2059">
        <v>20.939999999999898</v>
      </c>
      <c r="AD2059" s="150" t="e">
        <f t="shared" si="352"/>
        <v>#VALUE!</v>
      </c>
      <c r="AE2059">
        <v>20.939999999999898</v>
      </c>
    </row>
    <row r="2060" spans="12:31" ht="15" x14ac:dyDescent="0.2">
      <c r="L2060" s="150" t="e">
        <f t="shared" si="343"/>
        <v>#VALUE!</v>
      </c>
      <c r="M2060">
        <v>20.959999999999901</v>
      </c>
      <c r="N2060" s="150" t="e">
        <f t="shared" si="344"/>
        <v>#VALUE!</v>
      </c>
      <c r="O2060">
        <v>20.959999999999901</v>
      </c>
      <c r="P2060" s="150" t="e">
        <f t="shared" si="345"/>
        <v>#VALUE!</v>
      </c>
      <c r="Q2060">
        <v>20.959999999999901</v>
      </c>
      <c r="R2060" s="150" t="e">
        <f t="shared" si="346"/>
        <v>#VALUE!</v>
      </c>
      <c r="S2060">
        <v>20.959999999999901</v>
      </c>
      <c r="T2060" s="150" t="e">
        <f t="shared" si="347"/>
        <v>#VALUE!</v>
      </c>
      <c r="U2060">
        <v>20.959999999999901</v>
      </c>
      <c r="V2060" s="150" t="e">
        <f t="shared" si="348"/>
        <v>#VALUE!</v>
      </c>
      <c r="W2060">
        <v>20.959999999999901</v>
      </c>
      <c r="X2060" s="153" t="e">
        <f t="shared" si="349"/>
        <v>#VALUE!</v>
      </c>
      <c r="Y2060">
        <v>20.959999999999901</v>
      </c>
      <c r="Z2060" s="150" t="e">
        <f t="shared" si="350"/>
        <v>#VALUE!</v>
      </c>
      <c r="AA2060">
        <v>20.959999999999901</v>
      </c>
      <c r="AB2060" s="150" t="e">
        <f t="shared" si="351"/>
        <v>#VALUE!</v>
      </c>
      <c r="AC2060">
        <v>20.959999999999901</v>
      </c>
      <c r="AD2060" s="150" t="e">
        <f t="shared" si="352"/>
        <v>#VALUE!</v>
      </c>
      <c r="AE2060">
        <v>20.959999999999901</v>
      </c>
    </row>
    <row r="2061" spans="12:31" ht="15" x14ac:dyDescent="0.2">
      <c r="L2061" s="150" t="e">
        <f t="shared" si="343"/>
        <v>#VALUE!</v>
      </c>
      <c r="M2061">
        <v>20.979999999999901</v>
      </c>
      <c r="N2061" s="150" t="e">
        <f t="shared" si="344"/>
        <v>#VALUE!</v>
      </c>
      <c r="O2061">
        <v>20.979999999999901</v>
      </c>
      <c r="P2061" s="150" t="e">
        <f t="shared" si="345"/>
        <v>#VALUE!</v>
      </c>
      <c r="Q2061">
        <v>20.979999999999901</v>
      </c>
      <c r="R2061" s="150" t="e">
        <f t="shared" si="346"/>
        <v>#VALUE!</v>
      </c>
      <c r="S2061">
        <v>20.979999999999901</v>
      </c>
      <c r="T2061" s="150" t="e">
        <f t="shared" si="347"/>
        <v>#VALUE!</v>
      </c>
      <c r="U2061">
        <v>20.979999999999901</v>
      </c>
      <c r="V2061" s="150" t="e">
        <f t="shared" si="348"/>
        <v>#VALUE!</v>
      </c>
      <c r="W2061">
        <v>20.979999999999901</v>
      </c>
      <c r="X2061" s="153" t="e">
        <f t="shared" si="349"/>
        <v>#VALUE!</v>
      </c>
      <c r="Y2061">
        <v>20.979999999999901</v>
      </c>
      <c r="Z2061" s="150" t="e">
        <f t="shared" si="350"/>
        <v>#VALUE!</v>
      </c>
      <c r="AA2061">
        <v>20.979999999999901</v>
      </c>
      <c r="AB2061" s="150" t="e">
        <f t="shared" si="351"/>
        <v>#VALUE!</v>
      </c>
      <c r="AC2061">
        <v>20.979999999999901</v>
      </c>
      <c r="AD2061" s="150" t="e">
        <f t="shared" si="352"/>
        <v>#VALUE!</v>
      </c>
      <c r="AE2061">
        <v>20.979999999999901</v>
      </c>
    </row>
    <row r="2062" spans="12:31" ht="15" x14ac:dyDescent="0.2">
      <c r="L2062" s="150" t="e">
        <f t="shared" si="343"/>
        <v>#VALUE!</v>
      </c>
      <c r="M2062">
        <v>20.999999999999901</v>
      </c>
      <c r="N2062" s="150" t="e">
        <f t="shared" si="344"/>
        <v>#VALUE!</v>
      </c>
      <c r="O2062">
        <v>20.999999999999901</v>
      </c>
      <c r="P2062" s="150" t="e">
        <f t="shared" si="345"/>
        <v>#VALUE!</v>
      </c>
      <c r="Q2062">
        <v>20.999999999999901</v>
      </c>
      <c r="R2062" s="150" t="e">
        <f t="shared" si="346"/>
        <v>#VALUE!</v>
      </c>
      <c r="S2062">
        <v>20.999999999999901</v>
      </c>
      <c r="T2062" s="150" t="e">
        <f t="shared" si="347"/>
        <v>#VALUE!</v>
      </c>
      <c r="U2062">
        <v>20.999999999999901</v>
      </c>
      <c r="V2062" s="150" t="e">
        <f t="shared" si="348"/>
        <v>#VALUE!</v>
      </c>
      <c r="W2062">
        <v>20.999999999999901</v>
      </c>
      <c r="X2062" s="153" t="e">
        <f t="shared" si="349"/>
        <v>#VALUE!</v>
      </c>
      <c r="Y2062">
        <v>20.999999999999901</v>
      </c>
      <c r="Z2062" s="150" t="e">
        <f t="shared" si="350"/>
        <v>#VALUE!</v>
      </c>
      <c r="AA2062">
        <v>20.999999999999901</v>
      </c>
      <c r="AB2062" s="150" t="e">
        <f t="shared" si="351"/>
        <v>#VALUE!</v>
      </c>
      <c r="AC2062">
        <v>20.999999999999901</v>
      </c>
      <c r="AD2062" s="150" t="e">
        <f t="shared" si="352"/>
        <v>#VALUE!</v>
      </c>
      <c r="AE2062">
        <v>20.999999999999901</v>
      </c>
    </row>
    <row r="2063" spans="12:31" ht="15" x14ac:dyDescent="0.2">
      <c r="L2063" s="150" t="e">
        <f t="shared" si="343"/>
        <v>#VALUE!</v>
      </c>
      <c r="M2063">
        <v>21.0199999999999</v>
      </c>
      <c r="N2063" s="150" t="e">
        <f t="shared" si="344"/>
        <v>#VALUE!</v>
      </c>
      <c r="O2063">
        <v>21.0199999999999</v>
      </c>
      <c r="P2063" s="150" t="e">
        <f t="shared" si="345"/>
        <v>#VALUE!</v>
      </c>
      <c r="Q2063">
        <v>21.0199999999999</v>
      </c>
      <c r="R2063" s="150" t="e">
        <f t="shared" si="346"/>
        <v>#VALUE!</v>
      </c>
      <c r="S2063">
        <v>21.0199999999999</v>
      </c>
      <c r="T2063" s="150" t="e">
        <f t="shared" si="347"/>
        <v>#VALUE!</v>
      </c>
      <c r="U2063">
        <v>21.0199999999999</v>
      </c>
      <c r="V2063" s="150" t="e">
        <f t="shared" si="348"/>
        <v>#VALUE!</v>
      </c>
      <c r="W2063">
        <v>21.0199999999999</v>
      </c>
      <c r="X2063" s="153" t="e">
        <f t="shared" si="349"/>
        <v>#VALUE!</v>
      </c>
      <c r="Y2063">
        <v>21.0199999999999</v>
      </c>
      <c r="Z2063" s="150" t="e">
        <f t="shared" si="350"/>
        <v>#VALUE!</v>
      </c>
      <c r="AA2063">
        <v>21.0199999999999</v>
      </c>
      <c r="AB2063" s="150" t="e">
        <f t="shared" si="351"/>
        <v>#VALUE!</v>
      </c>
      <c r="AC2063">
        <v>21.0199999999999</v>
      </c>
      <c r="AD2063" s="150" t="e">
        <f t="shared" si="352"/>
        <v>#VALUE!</v>
      </c>
      <c r="AE2063">
        <v>21.0199999999999</v>
      </c>
    </row>
    <row r="2064" spans="12:31" ht="15" x14ac:dyDescent="0.2">
      <c r="L2064" s="150" t="e">
        <f t="shared" si="343"/>
        <v>#VALUE!</v>
      </c>
      <c r="M2064">
        <v>21.0399999999999</v>
      </c>
      <c r="N2064" s="150" t="e">
        <f t="shared" si="344"/>
        <v>#VALUE!</v>
      </c>
      <c r="O2064">
        <v>21.0399999999999</v>
      </c>
      <c r="P2064" s="150" t="e">
        <f t="shared" si="345"/>
        <v>#VALUE!</v>
      </c>
      <c r="Q2064">
        <v>21.0399999999999</v>
      </c>
      <c r="R2064" s="150" t="e">
        <f t="shared" si="346"/>
        <v>#VALUE!</v>
      </c>
      <c r="S2064">
        <v>21.0399999999999</v>
      </c>
      <c r="T2064" s="150" t="e">
        <f t="shared" si="347"/>
        <v>#VALUE!</v>
      </c>
      <c r="U2064">
        <v>21.0399999999999</v>
      </c>
      <c r="V2064" s="150" t="e">
        <f t="shared" si="348"/>
        <v>#VALUE!</v>
      </c>
      <c r="W2064">
        <v>21.0399999999999</v>
      </c>
      <c r="X2064" s="153" t="e">
        <f t="shared" si="349"/>
        <v>#VALUE!</v>
      </c>
      <c r="Y2064">
        <v>21.0399999999999</v>
      </c>
      <c r="Z2064" s="150" t="e">
        <f t="shared" si="350"/>
        <v>#VALUE!</v>
      </c>
      <c r="AA2064">
        <v>21.0399999999999</v>
      </c>
      <c r="AB2064" s="150" t="e">
        <f t="shared" si="351"/>
        <v>#VALUE!</v>
      </c>
      <c r="AC2064">
        <v>21.0399999999999</v>
      </c>
      <c r="AD2064" s="150" t="e">
        <f t="shared" si="352"/>
        <v>#VALUE!</v>
      </c>
      <c r="AE2064">
        <v>21.0399999999999</v>
      </c>
    </row>
    <row r="2065" spans="12:31" ht="15" x14ac:dyDescent="0.2">
      <c r="L2065" s="150" t="e">
        <f t="shared" si="343"/>
        <v>#VALUE!</v>
      </c>
      <c r="M2065">
        <v>21.059999999999899</v>
      </c>
      <c r="N2065" s="150" t="e">
        <f t="shared" si="344"/>
        <v>#VALUE!</v>
      </c>
      <c r="O2065">
        <v>21.059999999999899</v>
      </c>
      <c r="P2065" s="150" t="e">
        <f t="shared" si="345"/>
        <v>#VALUE!</v>
      </c>
      <c r="Q2065">
        <v>21.059999999999899</v>
      </c>
      <c r="R2065" s="150" t="e">
        <f t="shared" si="346"/>
        <v>#VALUE!</v>
      </c>
      <c r="S2065">
        <v>21.059999999999899</v>
      </c>
      <c r="T2065" s="150" t="e">
        <f t="shared" si="347"/>
        <v>#VALUE!</v>
      </c>
      <c r="U2065">
        <v>21.059999999999899</v>
      </c>
      <c r="V2065" s="150" t="e">
        <f t="shared" si="348"/>
        <v>#VALUE!</v>
      </c>
      <c r="W2065">
        <v>21.059999999999899</v>
      </c>
      <c r="X2065" s="153" t="e">
        <f t="shared" si="349"/>
        <v>#VALUE!</v>
      </c>
      <c r="Y2065">
        <v>21.059999999999899</v>
      </c>
      <c r="Z2065" s="150" t="e">
        <f t="shared" si="350"/>
        <v>#VALUE!</v>
      </c>
      <c r="AA2065">
        <v>21.059999999999899</v>
      </c>
      <c r="AB2065" s="150" t="e">
        <f t="shared" si="351"/>
        <v>#VALUE!</v>
      </c>
      <c r="AC2065">
        <v>21.059999999999899</v>
      </c>
      <c r="AD2065" s="150" t="e">
        <f t="shared" si="352"/>
        <v>#VALUE!</v>
      </c>
      <c r="AE2065">
        <v>21.059999999999899</v>
      </c>
    </row>
    <row r="2066" spans="12:31" ht="15" x14ac:dyDescent="0.2">
      <c r="L2066" s="150" t="e">
        <f t="shared" si="343"/>
        <v>#VALUE!</v>
      </c>
      <c r="M2066">
        <v>21.079999999999899</v>
      </c>
      <c r="N2066" s="150" t="e">
        <f t="shared" si="344"/>
        <v>#VALUE!</v>
      </c>
      <c r="O2066">
        <v>21.079999999999899</v>
      </c>
      <c r="P2066" s="150" t="e">
        <f t="shared" si="345"/>
        <v>#VALUE!</v>
      </c>
      <c r="Q2066">
        <v>21.079999999999899</v>
      </c>
      <c r="R2066" s="150" t="e">
        <f t="shared" si="346"/>
        <v>#VALUE!</v>
      </c>
      <c r="S2066">
        <v>21.079999999999899</v>
      </c>
      <c r="T2066" s="150" t="e">
        <f t="shared" si="347"/>
        <v>#VALUE!</v>
      </c>
      <c r="U2066">
        <v>21.079999999999899</v>
      </c>
      <c r="V2066" s="150" t="e">
        <f t="shared" si="348"/>
        <v>#VALUE!</v>
      </c>
      <c r="W2066">
        <v>21.079999999999899</v>
      </c>
      <c r="X2066" s="153" t="e">
        <f t="shared" si="349"/>
        <v>#VALUE!</v>
      </c>
      <c r="Y2066">
        <v>21.079999999999899</v>
      </c>
      <c r="Z2066" s="150" t="e">
        <f t="shared" si="350"/>
        <v>#VALUE!</v>
      </c>
      <c r="AA2066">
        <v>21.079999999999899</v>
      </c>
      <c r="AB2066" s="150" t="e">
        <f t="shared" si="351"/>
        <v>#VALUE!</v>
      </c>
      <c r="AC2066">
        <v>21.079999999999899</v>
      </c>
      <c r="AD2066" s="150" t="e">
        <f t="shared" si="352"/>
        <v>#VALUE!</v>
      </c>
      <c r="AE2066">
        <v>21.079999999999899</v>
      </c>
    </row>
    <row r="2067" spans="12:31" ht="15" x14ac:dyDescent="0.2">
      <c r="L2067" s="150" t="e">
        <f t="shared" si="343"/>
        <v>#VALUE!</v>
      </c>
      <c r="M2067">
        <v>21.099999999999898</v>
      </c>
      <c r="N2067" s="150" t="e">
        <f t="shared" si="344"/>
        <v>#VALUE!</v>
      </c>
      <c r="O2067">
        <v>21.099999999999898</v>
      </c>
      <c r="P2067" s="150" t="e">
        <f t="shared" si="345"/>
        <v>#VALUE!</v>
      </c>
      <c r="Q2067">
        <v>21.099999999999898</v>
      </c>
      <c r="R2067" s="150" t="e">
        <f t="shared" si="346"/>
        <v>#VALUE!</v>
      </c>
      <c r="S2067">
        <v>21.099999999999898</v>
      </c>
      <c r="T2067" s="150" t="e">
        <f t="shared" si="347"/>
        <v>#VALUE!</v>
      </c>
      <c r="U2067">
        <v>21.099999999999898</v>
      </c>
      <c r="V2067" s="150" t="e">
        <f t="shared" si="348"/>
        <v>#VALUE!</v>
      </c>
      <c r="W2067">
        <v>21.099999999999898</v>
      </c>
      <c r="X2067" s="153" t="e">
        <f t="shared" si="349"/>
        <v>#VALUE!</v>
      </c>
      <c r="Y2067">
        <v>21.099999999999898</v>
      </c>
      <c r="Z2067" s="150" t="e">
        <f t="shared" si="350"/>
        <v>#VALUE!</v>
      </c>
      <c r="AA2067">
        <v>21.099999999999898</v>
      </c>
      <c r="AB2067" s="150" t="e">
        <f t="shared" si="351"/>
        <v>#VALUE!</v>
      </c>
      <c r="AC2067">
        <v>21.099999999999898</v>
      </c>
      <c r="AD2067" s="150" t="e">
        <f t="shared" si="352"/>
        <v>#VALUE!</v>
      </c>
      <c r="AE2067">
        <v>21.099999999999898</v>
      </c>
    </row>
    <row r="2068" spans="12:31" ht="15" x14ac:dyDescent="0.2">
      <c r="L2068" s="150" t="e">
        <f t="shared" si="343"/>
        <v>#VALUE!</v>
      </c>
      <c r="M2068">
        <v>21.119999999999902</v>
      </c>
      <c r="N2068" s="150" t="e">
        <f t="shared" si="344"/>
        <v>#VALUE!</v>
      </c>
      <c r="O2068">
        <v>21.119999999999902</v>
      </c>
      <c r="P2068" s="150" t="e">
        <f t="shared" si="345"/>
        <v>#VALUE!</v>
      </c>
      <c r="Q2068">
        <v>21.119999999999902</v>
      </c>
      <c r="R2068" s="150" t="e">
        <f t="shared" si="346"/>
        <v>#VALUE!</v>
      </c>
      <c r="S2068">
        <v>21.119999999999902</v>
      </c>
      <c r="T2068" s="150" t="e">
        <f t="shared" si="347"/>
        <v>#VALUE!</v>
      </c>
      <c r="U2068">
        <v>21.119999999999902</v>
      </c>
      <c r="V2068" s="150" t="e">
        <f t="shared" si="348"/>
        <v>#VALUE!</v>
      </c>
      <c r="W2068">
        <v>21.119999999999902</v>
      </c>
      <c r="X2068" s="153" t="e">
        <f t="shared" si="349"/>
        <v>#VALUE!</v>
      </c>
      <c r="Y2068">
        <v>21.119999999999902</v>
      </c>
      <c r="Z2068" s="150" t="e">
        <f t="shared" si="350"/>
        <v>#VALUE!</v>
      </c>
      <c r="AA2068">
        <v>21.119999999999902</v>
      </c>
      <c r="AB2068" s="150" t="e">
        <f t="shared" si="351"/>
        <v>#VALUE!</v>
      </c>
      <c r="AC2068">
        <v>21.119999999999902</v>
      </c>
      <c r="AD2068" s="150" t="e">
        <f t="shared" si="352"/>
        <v>#VALUE!</v>
      </c>
      <c r="AE2068">
        <v>21.119999999999902</v>
      </c>
    </row>
    <row r="2069" spans="12:31" ht="15" x14ac:dyDescent="0.2">
      <c r="L2069" s="150" t="e">
        <f t="shared" si="343"/>
        <v>#VALUE!</v>
      </c>
      <c r="M2069">
        <v>21.139999999999901</v>
      </c>
      <c r="N2069" s="150" t="e">
        <f t="shared" si="344"/>
        <v>#VALUE!</v>
      </c>
      <c r="O2069">
        <v>21.139999999999901</v>
      </c>
      <c r="P2069" s="150" t="e">
        <f t="shared" si="345"/>
        <v>#VALUE!</v>
      </c>
      <c r="Q2069">
        <v>21.139999999999901</v>
      </c>
      <c r="R2069" s="150" t="e">
        <f t="shared" si="346"/>
        <v>#VALUE!</v>
      </c>
      <c r="S2069">
        <v>21.139999999999901</v>
      </c>
      <c r="T2069" s="150" t="e">
        <f t="shared" si="347"/>
        <v>#VALUE!</v>
      </c>
      <c r="U2069">
        <v>21.139999999999901</v>
      </c>
      <c r="V2069" s="150" t="e">
        <f t="shared" si="348"/>
        <v>#VALUE!</v>
      </c>
      <c r="W2069">
        <v>21.139999999999901</v>
      </c>
      <c r="X2069" s="153" t="e">
        <f t="shared" si="349"/>
        <v>#VALUE!</v>
      </c>
      <c r="Y2069">
        <v>21.139999999999901</v>
      </c>
      <c r="Z2069" s="150" t="e">
        <f t="shared" si="350"/>
        <v>#VALUE!</v>
      </c>
      <c r="AA2069">
        <v>21.139999999999901</v>
      </c>
      <c r="AB2069" s="150" t="e">
        <f t="shared" si="351"/>
        <v>#VALUE!</v>
      </c>
      <c r="AC2069">
        <v>21.139999999999901</v>
      </c>
      <c r="AD2069" s="150" t="e">
        <f t="shared" si="352"/>
        <v>#VALUE!</v>
      </c>
      <c r="AE2069">
        <v>21.139999999999901</v>
      </c>
    </row>
    <row r="2070" spans="12:31" ht="15" x14ac:dyDescent="0.2">
      <c r="L2070" s="150" t="e">
        <f t="shared" si="343"/>
        <v>#VALUE!</v>
      </c>
      <c r="M2070">
        <v>21.159999999999901</v>
      </c>
      <c r="N2070" s="150" t="e">
        <f t="shared" si="344"/>
        <v>#VALUE!</v>
      </c>
      <c r="O2070">
        <v>21.159999999999901</v>
      </c>
      <c r="P2070" s="150" t="e">
        <f t="shared" si="345"/>
        <v>#VALUE!</v>
      </c>
      <c r="Q2070">
        <v>21.159999999999901</v>
      </c>
      <c r="R2070" s="150" t="e">
        <f t="shared" si="346"/>
        <v>#VALUE!</v>
      </c>
      <c r="S2070">
        <v>21.159999999999901</v>
      </c>
      <c r="T2070" s="150" t="e">
        <f t="shared" si="347"/>
        <v>#VALUE!</v>
      </c>
      <c r="U2070">
        <v>21.159999999999901</v>
      </c>
      <c r="V2070" s="150" t="e">
        <f t="shared" si="348"/>
        <v>#VALUE!</v>
      </c>
      <c r="W2070">
        <v>21.159999999999901</v>
      </c>
      <c r="X2070" s="153" t="e">
        <f t="shared" si="349"/>
        <v>#VALUE!</v>
      </c>
      <c r="Y2070">
        <v>21.159999999999901</v>
      </c>
      <c r="Z2070" s="150" t="e">
        <f t="shared" si="350"/>
        <v>#VALUE!</v>
      </c>
      <c r="AA2070">
        <v>21.159999999999901</v>
      </c>
      <c r="AB2070" s="150" t="e">
        <f t="shared" si="351"/>
        <v>#VALUE!</v>
      </c>
      <c r="AC2070">
        <v>21.159999999999901</v>
      </c>
      <c r="AD2070" s="150" t="e">
        <f t="shared" si="352"/>
        <v>#VALUE!</v>
      </c>
      <c r="AE2070">
        <v>21.159999999999901</v>
      </c>
    </row>
    <row r="2071" spans="12:31" ht="15" x14ac:dyDescent="0.2">
      <c r="L2071" s="150" t="e">
        <f t="shared" si="343"/>
        <v>#VALUE!</v>
      </c>
      <c r="M2071">
        <v>21.1799999999999</v>
      </c>
      <c r="N2071" s="150" t="e">
        <f t="shared" si="344"/>
        <v>#VALUE!</v>
      </c>
      <c r="O2071">
        <v>21.1799999999999</v>
      </c>
      <c r="P2071" s="150" t="e">
        <f t="shared" si="345"/>
        <v>#VALUE!</v>
      </c>
      <c r="Q2071">
        <v>21.1799999999999</v>
      </c>
      <c r="R2071" s="150" t="e">
        <f t="shared" si="346"/>
        <v>#VALUE!</v>
      </c>
      <c r="S2071">
        <v>21.1799999999999</v>
      </c>
      <c r="T2071" s="150" t="e">
        <f t="shared" si="347"/>
        <v>#VALUE!</v>
      </c>
      <c r="U2071">
        <v>21.1799999999999</v>
      </c>
      <c r="V2071" s="150" t="e">
        <f t="shared" si="348"/>
        <v>#VALUE!</v>
      </c>
      <c r="W2071">
        <v>21.1799999999999</v>
      </c>
      <c r="X2071" s="153" t="e">
        <f t="shared" si="349"/>
        <v>#VALUE!</v>
      </c>
      <c r="Y2071">
        <v>21.1799999999999</v>
      </c>
      <c r="Z2071" s="150" t="e">
        <f t="shared" si="350"/>
        <v>#VALUE!</v>
      </c>
      <c r="AA2071">
        <v>21.1799999999999</v>
      </c>
      <c r="AB2071" s="150" t="e">
        <f t="shared" si="351"/>
        <v>#VALUE!</v>
      </c>
      <c r="AC2071">
        <v>21.1799999999999</v>
      </c>
      <c r="AD2071" s="150" t="e">
        <f t="shared" si="352"/>
        <v>#VALUE!</v>
      </c>
      <c r="AE2071">
        <v>21.1799999999999</v>
      </c>
    </row>
    <row r="2072" spans="12:31" ht="15" x14ac:dyDescent="0.2">
      <c r="L2072" s="150" t="e">
        <f t="shared" si="343"/>
        <v>#VALUE!</v>
      </c>
      <c r="M2072">
        <v>21.1999999999999</v>
      </c>
      <c r="N2072" s="150" t="e">
        <f t="shared" si="344"/>
        <v>#VALUE!</v>
      </c>
      <c r="O2072">
        <v>21.1999999999999</v>
      </c>
      <c r="P2072" s="150" t="e">
        <f t="shared" si="345"/>
        <v>#VALUE!</v>
      </c>
      <c r="Q2072">
        <v>21.1999999999999</v>
      </c>
      <c r="R2072" s="150" t="e">
        <f t="shared" si="346"/>
        <v>#VALUE!</v>
      </c>
      <c r="S2072">
        <v>21.1999999999999</v>
      </c>
      <c r="T2072" s="150" t="e">
        <f t="shared" si="347"/>
        <v>#VALUE!</v>
      </c>
      <c r="U2072">
        <v>21.1999999999999</v>
      </c>
      <c r="V2072" s="150" t="e">
        <f t="shared" si="348"/>
        <v>#VALUE!</v>
      </c>
      <c r="W2072">
        <v>21.1999999999999</v>
      </c>
      <c r="X2072" s="153" t="e">
        <f t="shared" si="349"/>
        <v>#VALUE!</v>
      </c>
      <c r="Y2072">
        <v>21.1999999999999</v>
      </c>
      <c r="Z2072" s="150" t="e">
        <f t="shared" si="350"/>
        <v>#VALUE!</v>
      </c>
      <c r="AA2072">
        <v>21.1999999999999</v>
      </c>
      <c r="AB2072" s="150" t="e">
        <f t="shared" si="351"/>
        <v>#VALUE!</v>
      </c>
      <c r="AC2072">
        <v>21.1999999999999</v>
      </c>
      <c r="AD2072" s="150" t="e">
        <f t="shared" si="352"/>
        <v>#VALUE!</v>
      </c>
      <c r="AE2072">
        <v>21.1999999999999</v>
      </c>
    </row>
    <row r="2073" spans="12:31" ht="15" x14ac:dyDescent="0.2">
      <c r="L2073" s="150" t="e">
        <f t="shared" si="343"/>
        <v>#VALUE!</v>
      </c>
      <c r="M2073">
        <v>21.219999999999899</v>
      </c>
      <c r="N2073" s="150" t="e">
        <f t="shared" si="344"/>
        <v>#VALUE!</v>
      </c>
      <c r="O2073">
        <v>21.219999999999899</v>
      </c>
      <c r="P2073" s="150" t="e">
        <f t="shared" si="345"/>
        <v>#VALUE!</v>
      </c>
      <c r="Q2073">
        <v>21.219999999999899</v>
      </c>
      <c r="R2073" s="150" t="e">
        <f t="shared" si="346"/>
        <v>#VALUE!</v>
      </c>
      <c r="S2073">
        <v>21.219999999999899</v>
      </c>
      <c r="T2073" s="150" t="e">
        <f t="shared" si="347"/>
        <v>#VALUE!</v>
      </c>
      <c r="U2073">
        <v>21.219999999999899</v>
      </c>
      <c r="V2073" s="150" t="e">
        <f t="shared" si="348"/>
        <v>#VALUE!</v>
      </c>
      <c r="W2073">
        <v>21.219999999999899</v>
      </c>
      <c r="X2073" s="153" t="e">
        <f t="shared" si="349"/>
        <v>#VALUE!</v>
      </c>
      <c r="Y2073">
        <v>21.219999999999899</v>
      </c>
      <c r="Z2073" s="150" t="e">
        <f t="shared" si="350"/>
        <v>#VALUE!</v>
      </c>
      <c r="AA2073">
        <v>21.219999999999899</v>
      </c>
      <c r="AB2073" s="150" t="e">
        <f t="shared" si="351"/>
        <v>#VALUE!</v>
      </c>
      <c r="AC2073">
        <v>21.219999999999899</v>
      </c>
      <c r="AD2073" s="150" t="e">
        <f t="shared" si="352"/>
        <v>#VALUE!</v>
      </c>
      <c r="AE2073">
        <v>21.219999999999899</v>
      </c>
    </row>
    <row r="2074" spans="12:31" ht="15" x14ac:dyDescent="0.2">
      <c r="L2074" s="150" t="e">
        <f t="shared" si="343"/>
        <v>#VALUE!</v>
      </c>
      <c r="M2074">
        <v>21.239999999999899</v>
      </c>
      <c r="N2074" s="150" t="e">
        <f t="shared" si="344"/>
        <v>#VALUE!</v>
      </c>
      <c r="O2074">
        <v>21.239999999999899</v>
      </c>
      <c r="P2074" s="150" t="e">
        <f t="shared" si="345"/>
        <v>#VALUE!</v>
      </c>
      <c r="Q2074">
        <v>21.239999999999899</v>
      </c>
      <c r="R2074" s="150" t="e">
        <f t="shared" si="346"/>
        <v>#VALUE!</v>
      </c>
      <c r="S2074">
        <v>21.239999999999899</v>
      </c>
      <c r="T2074" s="150" t="e">
        <f t="shared" si="347"/>
        <v>#VALUE!</v>
      </c>
      <c r="U2074">
        <v>21.239999999999899</v>
      </c>
      <c r="V2074" s="150" t="e">
        <f t="shared" si="348"/>
        <v>#VALUE!</v>
      </c>
      <c r="W2074">
        <v>21.239999999999899</v>
      </c>
      <c r="X2074" s="153" t="e">
        <f t="shared" si="349"/>
        <v>#VALUE!</v>
      </c>
      <c r="Y2074">
        <v>21.239999999999899</v>
      </c>
      <c r="Z2074" s="150" t="e">
        <f t="shared" si="350"/>
        <v>#VALUE!</v>
      </c>
      <c r="AA2074">
        <v>21.239999999999899</v>
      </c>
      <c r="AB2074" s="150" t="e">
        <f t="shared" si="351"/>
        <v>#VALUE!</v>
      </c>
      <c r="AC2074">
        <v>21.239999999999899</v>
      </c>
      <c r="AD2074" s="150" t="e">
        <f t="shared" si="352"/>
        <v>#VALUE!</v>
      </c>
      <c r="AE2074">
        <v>21.239999999999899</v>
      </c>
    </row>
    <row r="2075" spans="12:31" ht="15" x14ac:dyDescent="0.2">
      <c r="L2075" s="150" t="e">
        <f t="shared" si="343"/>
        <v>#VALUE!</v>
      </c>
      <c r="M2075">
        <v>21.259999999999899</v>
      </c>
      <c r="N2075" s="150" t="e">
        <f t="shared" si="344"/>
        <v>#VALUE!</v>
      </c>
      <c r="O2075">
        <v>21.259999999999899</v>
      </c>
      <c r="P2075" s="150" t="e">
        <f t="shared" si="345"/>
        <v>#VALUE!</v>
      </c>
      <c r="Q2075">
        <v>21.259999999999899</v>
      </c>
      <c r="R2075" s="150" t="e">
        <f t="shared" si="346"/>
        <v>#VALUE!</v>
      </c>
      <c r="S2075">
        <v>21.259999999999899</v>
      </c>
      <c r="T2075" s="150" t="e">
        <f t="shared" si="347"/>
        <v>#VALUE!</v>
      </c>
      <c r="U2075">
        <v>21.259999999999899</v>
      </c>
      <c r="V2075" s="150" t="e">
        <f t="shared" si="348"/>
        <v>#VALUE!</v>
      </c>
      <c r="W2075">
        <v>21.259999999999899</v>
      </c>
      <c r="X2075" s="153" t="e">
        <f t="shared" si="349"/>
        <v>#VALUE!</v>
      </c>
      <c r="Y2075">
        <v>21.259999999999899</v>
      </c>
      <c r="Z2075" s="150" t="e">
        <f t="shared" si="350"/>
        <v>#VALUE!</v>
      </c>
      <c r="AA2075">
        <v>21.259999999999899</v>
      </c>
      <c r="AB2075" s="150" t="e">
        <f t="shared" si="351"/>
        <v>#VALUE!</v>
      </c>
      <c r="AC2075">
        <v>21.259999999999899</v>
      </c>
      <c r="AD2075" s="150" t="e">
        <f t="shared" si="352"/>
        <v>#VALUE!</v>
      </c>
      <c r="AE2075">
        <v>21.259999999999899</v>
      </c>
    </row>
    <row r="2076" spans="12:31" ht="15" x14ac:dyDescent="0.2">
      <c r="L2076" s="150" t="e">
        <f t="shared" si="343"/>
        <v>#VALUE!</v>
      </c>
      <c r="M2076">
        <v>21.279999999999902</v>
      </c>
      <c r="N2076" s="150" t="e">
        <f t="shared" si="344"/>
        <v>#VALUE!</v>
      </c>
      <c r="O2076">
        <v>21.279999999999902</v>
      </c>
      <c r="P2076" s="150" t="e">
        <f t="shared" si="345"/>
        <v>#VALUE!</v>
      </c>
      <c r="Q2076">
        <v>21.279999999999902</v>
      </c>
      <c r="R2076" s="150" t="e">
        <f t="shared" si="346"/>
        <v>#VALUE!</v>
      </c>
      <c r="S2076">
        <v>21.279999999999902</v>
      </c>
      <c r="T2076" s="150" t="e">
        <f t="shared" si="347"/>
        <v>#VALUE!</v>
      </c>
      <c r="U2076">
        <v>21.279999999999902</v>
      </c>
      <c r="V2076" s="150" t="e">
        <f t="shared" si="348"/>
        <v>#VALUE!</v>
      </c>
      <c r="W2076">
        <v>21.279999999999902</v>
      </c>
      <c r="X2076" s="153" t="e">
        <f t="shared" si="349"/>
        <v>#VALUE!</v>
      </c>
      <c r="Y2076">
        <v>21.279999999999902</v>
      </c>
      <c r="Z2076" s="150" t="e">
        <f t="shared" si="350"/>
        <v>#VALUE!</v>
      </c>
      <c r="AA2076">
        <v>21.279999999999902</v>
      </c>
      <c r="AB2076" s="150" t="e">
        <f t="shared" si="351"/>
        <v>#VALUE!</v>
      </c>
      <c r="AC2076">
        <v>21.279999999999902</v>
      </c>
      <c r="AD2076" s="150" t="e">
        <f t="shared" si="352"/>
        <v>#VALUE!</v>
      </c>
      <c r="AE2076">
        <v>21.279999999999902</v>
      </c>
    </row>
    <row r="2077" spans="12:31" ht="15" x14ac:dyDescent="0.2">
      <c r="L2077" s="150" t="e">
        <f t="shared" si="343"/>
        <v>#VALUE!</v>
      </c>
      <c r="M2077">
        <v>21.299999999999901</v>
      </c>
      <c r="N2077" s="150" t="e">
        <f t="shared" si="344"/>
        <v>#VALUE!</v>
      </c>
      <c r="O2077">
        <v>21.299999999999901</v>
      </c>
      <c r="P2077" s="150" t="e">
        <f t="shared" si="345"/>
        <v>#VALUE!</v>
      </c>
      <c r="Q2077">
        <v>21.299999999999901</v>
      </c>
      <c r="R2077" s="150" t="e">
        <f t="shared" si="346"/>
        <v>#VALUE!</v>
      </c>
      <c r="S2077">
        <v>21.299999999999901</v>
      </c>
      <c r="T2077" s="150" t="e">
        <f t="shared" si="347"/>
        <v>#VALUE!</v>
      </c>
      <c r="U2077">
        <v>21.299999999999901</v>
      </c>
      <c r="V2077" s="150" t="e">
        <f t="shared" si="348"/>
        <v>#VALUE!</v>
      </c>
      <c r="W2077">
        <v>21.299999999999901</v>
      </c>
      <c r="X2077" s="153" t="e">
        <f t="shared" si="349"/>
        <v>#VALUE!</v>
      </c>
      <c r="Y2077">
        <v>21.299999999999901</v>
      </c>
      <c r="Z2077" s="150" t="e">
        <f t="shared" si="350"/>
        <v>#VALUE!</v>
      </c>
      <c r="AA2077">
        <v>21.299999999999901</v>
      </c>
      <c r="AB2077" s="150" t="e">
        <f t="shared" si="351"/>
        <v>#VALUE!</v>
      </c>
      <c r="AC2077">
        <v>21.299999999999901</v>
      </c>
      <c r="AD2077" s="150" t="e">
        <f t="shared" si="352"/>
        <v>#VALUE!</v>
      </c>
      <c r="AE2077">
        <v>21.299999999999901</v>
      </c>
    </row>
    <row r="2078" spans="12:31" ht="15" x14ac:dyDescent="0.2">
      <c r="L2078" s="150" t="e">
        <f t="shared" si="343"/>
        <v>#VALUE!</v>
      </c>
      <c r="M2078">
        <v>21.319999999999901</v>
      </c>
      <c r="N2078" s="150" t="e">
        <f t="shared" si="344"/>
        <v>#VALUE!</v>
      </c>
      <c r="O2078">
        <v>21.319999999999901</v>
      </c>
      <c r="P2078" s="150" t="e">
        <f t="shared" si="345"/>
        <v>#VALUE!</v>
      </c>
      <c r="Q2078">
        <v>21.319999999999901</v>
      </c>
      <c r="R2078" s="150" t="e">
        <f t="shared" si="346"/>
        <v>#VALUE!</v>
      </c>
      <c r="S2078">
        <v>21.319999999999901</v>
      </c>
      <c r="T2078" s="150" t="e">
        <f t="shared" si="347"/>
        <v>#VALUE!</v>
      </c>
      <c r="U2078">
        <v>21.319999999999901</v>
      </c>
      <c r="V2078" s="150" t="e">
        <f t="shared" si="348"/>
        <v>#VALUE!</v>
      </c>
      <c r="W2078">
        <v>21.319999999999901</v>
      </c>
      <c r="X2078" s="153" t="e">
        <f t="shared" si="349"/>
        <v>#VALUE!</v>
      </c>
      <c r="Y2078">
        <v>21.319999999999901</v>
      </c>
      <c r="Z2078" s="150" t="e">
        <f t="shared" si="350"/>
        <v>#VALUE!</v>
      </c>
      <c r="AA2078">
        <v>21.319999999999901</v>
      </c>
      <c r="AB2078" s="150" t="e">
        <f t="shared" si="351"/>
        <v>#VALUE!</v>
      </c>
      <c r="AC2078">
        <v>21.319999999999901</v>
      </c>
      <c r="AD2078" s="150" t="e">
        <f t="shared" si="352"/>
        <v>#VALUE!</v>
      </c>
      <c r="AE2078">
        <v>21.319999999999901</v>
      </c>
    </row>
    <row r="2079" spans="12:31" ht="15" x14ac:dyDescent="0.2">
      <c r="L2079" s="150" t="e">
        <f t="shared" si="343"/>
        <v>#VALUE!</v>
      </c>
      <c r="M2079">
        <v>21.3399999999999</v>
      </c>
      <c r="N2079" s="150" t="e">
        <f t="shared" si="344"/>
        <v>#VALUE!</v>
      </c>
      <c r="O2079">
        <v>21.3399999999999</v>
      </c>
      <c r="P2079" s="150" t="e">
        <f t="shared" si="345"/>
        <v>#VALUE!</v>
      </c>
      <c r="Q2079">
        <v>21.3399999999999</v>
      </c>
      <c r="R2079" s="150" t="e">
        <f t="shared" si="346"/>
        <v>#VALUE!</v>
      </c>
      <c r="S2079">
        <v>21.3399999999999</v>
      </c>
      <c r="T2079" s="150" t="e">
        <f t="shared" si="347"/>
        <v>#VALUE!</v>
      </c>
      <c r="U2079">
        <v>21.3399999999999</v>
      </c>
      <c r="V2079" s="150" t="e">
        <f t="shared" si="348"/>
        <v>#VALUE!</v>
      </c>
      <c r="W2079">
        <v>21.3399999999999</v>
      </c>
      <c r="X2079" s="153" t="e">
        <f t="shared" si="349"/>
        <v>#VALUE!</v>
      </c>
      <c r="Y2079">
        <v>21.3399999999999</v>
      </c>
      <c r="Z2079" s="150" t="e">
        <f t="shared" si="350"/>
        <v>#VALUE!</v>
      </c>
      <c r="AA2079">
        <v>21.3399999999999</v>
      </c>
      <c r="AB2079" s="150" t="e">
        <f t="shared" si="351"/>
        <v>#VALUE!</v>
      </c>
      <c r="AC2079">
        <v>21.3399999999999</v>
      </c>
      <c r="AD2079" s="150" t="e">
        <f t="shared" si="352"/>
        <v>#VALUE!</v>
      </c>
      <c r="AE2079">
        <v>21.3399999999999</v>
      </c>
    </row>
    <row r="2080" spans="12:31" ht="15" x14ac:dyDescent="0.2">
      <c r="L2080" s="150" t="e">
        <f t="shared" si="343"/>
        <v>#VALUE!</v>
      </c>
      <c r="M2080">
        <v>21.3599999999999</v>
      </c>
      <c r="N2080" s="150" t="e">
        <f t="shared" si="344"/>
        <v>#VALUE!</v>
      </c>
      <c r="O2080">
        <v>21.3599999999999</v>
      </c>
      <c r="P2080" s="150" t="e">
        <f t="shared" si="345"/>
        <v>#VALUE!</v>
      </c>
      <c r="Q2080">
        <v>21.3599999999999</v>
      </c>
      <c r="R2080" s="150" t="e">
        <f t="shared" si="346"/>
        <v>#VALUE!</v>
      </c>
      <c r="S2080">
        <v>21.3599999999999</v>
      </c>
      <c r="T2080" s="150" t="e">
        <f t="shared" si="347"/>
        <v>#VALUE!</v>
      </c>
      <c r="U2080">
        <v>21.3599999999999</v>
      </c>
      <c r="V2080" s="150" t="e">
        <f t="shared" si="348"/>
        <v>#VALUE!</v>
      </c>
      <c r="W2080">
        <v>21.3599999999999</v>
      </c>
      <c r="X2080" s="153" t="e">
        <f t="shared" si="349"/>
        <v>#VALUE!</v>
      </c>
      <c r="Y2080">
        <v>21.3599999999999</v>
      </c>
      <c r="Z2080" s="150" t="e">
        <f t="shared" si="350"/>
        <v>#VALUE!</v>
      </c>
      <c r="AA2080">
        <v>21.3599999999999</v>
      </c>
      <c r="AB2080" s="150" t="e">
        <f t="shared" si="351"/>
        <v>#VALUE!</v>
      </c>
      <c r="AC2080">
        <v>21.3599999999999</v>
      </c>
      <c r="AD2080" s="150" t="e">
        <f t="shared" si="352"/>
        <v>#VALUE!</v>
      </c>
      <c r="AE2080">
        <v>21.3599999999999</v>
      </c>
    </row>
    <row r="2081" spans="12:31" ht="15" x14ac:dyDescent="0.2">
      <c r="L2081" s="150" t="e">
        <f t="shared" si="343"/>
        <v>#VALUE!</v>
      </c>
      <c r="M2081">
        <v>21.3799999999999</v>
      </c>
      <c r="N2081" s="150" t="e">
        <f t="shared" si="344"/>
        <v>#VALUE!</v>
      </c>
      <c r="O2081">
        <v>21.3799999999999</v>
      </c>
      <c r="P2081" s="150" t="e">
        <f t="shared" si="345"/>
        <v>#VALUE!</v>
      </c>
      <c r="Q2081">
        <v>21.3799999999999</v>
      </c>
      <c r="R2081" s="150" t="e">
        <f t="shared" si="346"/>
        <v>#VALUE!</v>
      </c>
      <c r="S2081">
        <v>21.3799999999999</v>
      </c>
      <c r="T2081" s="150" t="e">
        <f t="shared" si="347"/>
        <v>#VALUE!</v>
      </c>
      <c r="U2081">
        <v>21.3799999999999</v>
      </c>
      <c r="V2081" s="150" t="e">
        <f t="shared" si="348"/>
        <v>#VALUE!</v>
      </c>
      <c r="W2081">
        <v>21.3799999999999</v>
      </c>
      <c r="X2081" s="153" t="e">
        <f t="shared" si="349"/>
        <v>#VALUE!</v>
      </c>
      <c r="Y2081">
        <v>21.3799999999999</v>
      </c>
      <c r="Z2081" s="150" t="e">
        <f t="shared" si="350"/>
        <v>#VALUE!</v>
      </c>
      <c r="AA2081">
        <v>21.3799999999999</v>
      </c>
      <c r="AB2081" s="150" t="e">
        <f t="shared" si="351"/>
        <v>#VALUE!</v>
      </c>
      <c r="AC2081">
        <v>21.3799999999999</v>
      </c>
      <c r="AD2081" s="150" t="e">
        <f t="shared" si="352"/>
        <v>#VALUE!</v>
      </c>
      <c r="AE2081">
        <v>21.3799999999999</v>
      </c>
    </row>
    <row r="2082" spans="12:31" ht="15" x14ac:dyDescent="0.2">
      <c r="L2082" s="150" t="e">
        <f t="shared" si="343"/>
        <v>#VALUE!</v>
      </c>
      <c r="M2082">
        <v>21.399999999999899</v>
      </c>
      <c r="N2082" s="150" t="e">
        <f t="shared" si="344"/>
        <v>#VALUE!</v>
      </c>
      <c r="O2082">
        <v>21.399999999999899</v>
      </c>
      <c r="P2082" s="150" t="e">
        <f t="shared" si="345"/>
        <v>#VALUE!</v>
      </c>
      <c r="Q2082">
        <v>21.399999999999899</v>
      </c>
      <c r="R2082" s="150" t="e">
        <f t="shared" si="346"/>
        <v>#VALUE!</v>
      </c>
      <c r="S2082">
        <v>21.399999999999899</v>
      </c>
      <c r="T2082" s="150" t="e">
        <f t="shared" si="347"/>
        <v>#VALUE!</v>
      </c>
      <c r="U2082">
        <v>21.399999999999899</v>
      </c>
      <c r="V2082" s="150" t="e">
        <f t="shared" si="348"/>
        <v>#VALUE!</v>
      </c>
      <c r="W2082">
        <v>21.399999999999899</v>
      </c>
      <c r="X2082" s="153" t="e">
        <f t="shared" si="349"/>
        <v>#VALUE!</v>
      </c>
      <c r="Y2082">
        <v>21.399999999999899</v>
      </c>
      <c r="Z2082" s="150" t="e">
        <f t="shared" si="350"/>
        <v>#VALUE!</v>
      </c>
      <c r="AA2082">
        <v>21.399999999999899</v>
      </c>
      <c r="AB2082" s="150" t="e">
        <f t="shared" si="351"/>
        <v>#VALUE!</v>
      </c>
      <c r="AC2082">
        <v>21.399999999999899</v>
      </c>
      <c r="AD2082" s="150" t="e">
        <f t="shared" si="352"/>
        <v>#VALUE!</v>
      </c>
      <c r="AE2082">
        <v>21.399999999999899</v>
      </c>
    </row>
    <row r="2083" spans="12:31" ht="15" x14ac:dyDescent="0.2">
      <c r="L2083" s="150" t="e">
        <f t="shared" si="343"/>
        <v>#VALUE!</v>
      </c>
      <c r="M2083">
        <v>21.419999999999899</v>
      </c>
      <c r="N2083" s="150" t="e">
        <f t="shared" si="344"/>
        <v>#VALUE!</v>
      </c>
      <c r="O2083">
        <v>21.419999999999899</v>
      </c>
      <c r="P2083" s="150" t="e">
        <f t="shared" si="345"/>
        <v>#VALUE!</v>
      </c>
      <c r="Q2083">
        <v>21.419999999999899</v>
      </c>
      <c r="R2083" s="150" t="e">
        <f t="shared" si="346"/>
        <v>#VALUE!</v>
      </c>
      <c r="S2083">
        <v>21.419999999999899</v>
      </c>
      <c r="T2083" s="150" t="e">
        <f t="shared" si="347"/>
        <v>#VALUE!</v>
      </c>
      <c r="U2083">
        <v>21.419999999999899</v>
      </c>
      <c r="V2083" s="150" t="e">
        <f t="shared" si="348"/>
        <v>#VALUE!</v>
      </c>
      <c r="W2083">
        <v>21.419999999999899</v>
      </c>
      <c r="X2083" s="153" t="e">
        <f t="shared" si="349"/>
        <v>#VALUE!</v>
      </c>
      <c r="Y2083">
        <v>21.419999999999899</v>
      </c>
      <c r="Z2083" s="150" t="e">
        <f t="shared" si="350"/>
        <v>#VALUE!</v>
      </c>
      <c r="AA2083">
        <v>21.419999999999899</v>
      </c>
      <c r="AB2083" s="150" t="e">
        <f t="shared" si="351"/>
        <v>#VALUE!</v>
      </c>
      <c r="AC2083">
        <v>21.419999999999899</v>
      </c>
      <c r="AD2083" s="150" t="e">
        <f t="shared" si="352"/>
        <v>#VALUE!</v>
      </c>
      <c r="AE2083">
        <v>21.419999999999899</v>
      </c>
    </row>
    <row r="2084" spans="12:31" ht="15" x14ac:dyDescent="0.2">
      <c r="L2084" s="150" t="e">
        <f t="shared" si="343"/>
        <v>#VALUE!</v>
      </c>
      <c r="M2084">
        <v>21.439999999999898</v>
      </c>
      <c r="N2084" s="150" t="e">
        <f t="shared" si="344"/>
        <v>#VALUE!</v>
      </c>
      <c r="O2084">
        <v>21.439999999999898</v>
      </c>
      <c r="P2084" s="150" t="e">
        <f t="shared" si="345"/>
        <v>#VALUE!</v>
      </c>
      <c r="Q2084">
        <v>21.439999999999898</v>
      </c>
      <c r="R2084" s="150" t="e">
        <f t="shared" si="346"/>
        <v>#VALUE!</v>
      </c>
      <c r="S2084">
        <v>21.439999999999898</v>
      </c>
      <c r="T2084" s="150" t="e">
        <f t="shared" si="347"/>
        <v>#VALUE!</v>
      </c>
      <c r="U2084">
        <v>21.439999999999898</v>
      </c>
      <c r="V2084" s="150" t="e">
        <f t="shared" si="348"/>
        <v>#VALUE!</v>
      </c>
      <c r="W2084">
        <v>21.439999999999898</v>
      </c>
      <c r="X2084" s="153" t="e">
        <f t="shared" si="349"/>
        <v>#VALUE!</v>
      </c>
      <c r="Y2084">
        <v>21.439999999999898</v>
      </c>
      <c r="Z2084" s="150" t="e">
        <f t="shared" si="350"/>
        <v>#VALUE!</v>
      </c>
      <c r="AA2084">
        <v>21.439999999999898</v>
      </c>
      <c r="AB2084" s="150" t="e">
        <f t="shared" si="351"/>
        <v>#VALUE!</v>
      </c>
      <c r="AC2084">
        <v>21.439999999999898</v>
      </c>
      <c r="AD2084" s="150" t="e">
        <f t="shared" si="352"/>
        <v>#VALUE!</v>
      </c>
      <c r="AE2084">
        <v>21.439999999999898</v>
      </c>
    </row>
    <row r="2085" spans="12:31" ht="15" x14ac:dyDescent="0.2">
      <c r="L2085" s="150" t="e">
        <f t="shared" si="343"/>
        <v>#VALUE!</v>
      </c>
      <c r="M2085">
        <v>21.459999999999901</v>
      </c>
      <c r="N2085" s="150" t="e">
        <f t="shared" si="344"/>
        <v>#VALUE!</v>
      </c>
      <c r="O2085">
        <v>21.459999999999901</v>
      </c>
      <c r="P2085" s="150" t="e">
        <f t="shared" si="345"/>
        <v>#VALUE!</v>
      </c>
      <c r="Q2085">
        <v>21.459999999999901</v>
      </c>
      <c r="R2085" s="150" t="e">
        <f t="shared" si="346"/>
        <v>#VALUE!</v>
      </c>
      <c r="S2085">
        <v>21.459999999999901</v>
      </c>
      <c r="T2085" s="150" t="e">
        <f t="shared" si="347"/>
        <v>#VALUE!</v>
      </c>
      <c r="U2085">
        <v>21.459999999999901</v>
      </c>
      <c r="V2085" s="150" t="e">
        <f t="shared" si="348"/>
        <v>#VALUE!</v>
      </c>
      <c r="W2085">
        <v>21.459999999999901</v>
      </c>
      <c r="X2085" s="153" t="e">
        <f t="shared" si="349"/>
        <v>#VALUE!</v>
      </c>
      <c r="Y2085">
        <v>21.459999999999901</v>
      </c>
      <c r="Z2085" s="150" t="e">
        <f t="shared" si="350"/>
        <v>#VALUE!</v>
      </c>
      <c r="AA2085">
        <v>21.459999999999901</v>
      </c>
      <c r="AB2085" s="150" t="e">
        <f t="shared" si="351"/>
        <v>#VALUE!</v>
      </c>
      <c r="AC2085">
        <v>21.459999999999901</v>
      </c>
      <c r="AD2085" s="150" t="e">
        <f t="shared" si="352"/>
        <v>#VALUE!</v>
      </c>
      <c r="AE2085">
        <v>21.459999999999901</v>
      </c>
    </row>
    <row r="2086" spans="12:31" ht="15" x14ac:dyDescent="0.2">
      <c r="L2086" s="150" t="e">
        <f t="shared" si="343"/>
        <v>#VALUE!</v>
      </c>
      <c r="M2086">
        <v>21.479999999999901</v>
      </c>
      <c r="N2086" s="150" t="e">
        <f t="shared" si="344"/>
        <v>#VALUE!</v>
      </c>
      <c r="O2086">
        <v>21.479999999999901</v>
      </c>
      <c r="P2086" s="150" t="e">
        <f t="shared" si="345"/>
        <v>#VALUE!</v>
      </c>
      <c r="Q2086">
        <v>21.479999999999901</v>
      </c>
      <c r="R2086" s="150" t="e">
        <f t="shared" si="346"/>
        <v>#VALUE!</v>
      </c>
      <c r="S2086">
        <v>21.479999999999901</v>
      </c>
      <c r="T2086" s="150" t="e">
        <f t="shared" si="347"/>
        <v>#VALUE!</v>
      </c>
      <c r="U2086">
        <v>21.479999999999901</v>
      </c>
      <c r="V2086" s="150" t="e">
        <f t="shared" si="348"/>
        <v>#VALUE!</v>
      </c>
      <c r="W2086">
        <v>21.479999999999901</v>
      </c>
      <c r="X2086" s="153" t="e">
        <f t="shared" si="349"/>
        <v>#VALUE!</v>
      </c>
      <c r="Y2086">
        <v>21.479999999999901</v>
      </c>
      <c r="Z2086" s="150" t="e">
        <f t="shared" si="350"/>
        <v>#VALUE!</v>
      </c>
      <c r="AA2086">
        <v>21.479999999999901</v>
      </c>
      <c r="AB2086" s="150" t="e">
        <f t="shared" si="351"/>
        <v>#VALUE!</v>
      </c>
      <c r="AC2086">
        <v>21.479999999999901</v>
      </c>
      <c r="AD2086" s="150" t="e">
        <f t="shared" si="352"/>
        <v>#VALUE!</v>
      </c>
      <c r="AE2086">
        <v>21.479999999999901</v>
      </c>
    </row>
    <row r="2087" spans="12:31" ht="15" x14ac:dyDescent="0.2">
      <c r="L2087" s="150" t="e">
        <f t="shared" si="343"/>
        <v>#VALUE!</v>
      </c>
      <c r="M2087">
        <v>21.499999999999901</v>
      </c>
      <c r="N2087" s="150" t="e">
        <f t="shared" si="344"/>
        <v>#VALUE!</v>
      </c>
      <c r="O2087">
        <v>21.499999999999901</v>
      </c>
      <c r="P2087" s="150" t="e">
        <f t="shared" si="345"/>
        <v>#VALUE!</v>
      </c>
      <c r="Q2087">
        <v>21.499999999999901</v>
      </c>
      <c r="R2087" s="150" t="e">
        <f t="shared" si="346"/>
        <v>#VALUE!</v>
      </c>
      <c r="S2087">
        <v>21.499999999999901</v>
      </c>
      <c r="T2087" s="150" t="e">
        <f t="shared" si="347"/>
        <v>#VALUE!</v>
      </c>
      <c r="U2087">
        <v>21.499999999999901</v>
      </c>
      <c r="V2087" s="150" t="e">
        <f t="shared" si="348"/>
        <v>#VALUE!</v>
      </c>
      <c r="W2087">
        <v>21.499999999999901</v>
      </c>
      <c r="X2087" s="153" t="e">
        <f t="shared" si="349"/>
        <v>#VALUE!</v>
      </c>
      <c r="Y2087">
        <v>21.499999999999901</v>
      </c>
      <c r="Z2087" s="150" t="e">
        <f t="shared" si="350"/>
        <v>#VALUE!</v>
      </c>
      <c r="AA2087">
        <v>21.499999999999901</v>
      </c>
      <c r="AB2087" s="150" t="e">
        <f t="shared" si="351"/>
        <v>#VALUE!</v>
      </c>
      <c r="AC2087">
        <v>21.499999999999901</v>
      </c>
      <c r="AD2087" s="150" t="e">
        <f t="shared" si="352"/>
        <v>#VALUE!</v>
      </c>
      <c r="AE2087">
        <v>21.499999999999901</v>
      </c>
    </row>
    <row r="2088" spans="12:31" ht="15" x14ac:dyDescent="0.2">
      <c r="L2088" s="150" t="e">
        <f t="shared" si="343"/>
        <v>#VALUE!</v>
      </c>
      <c r="M2088">
        <v>21.5199999999999</v>
      </c>
      <c r="N2088" s="150" t="e">
        <f t="shared" si="344"/>
        <v>#VALUE!</v>
      </c>
      <c r="O2088">
        <v>21.5199999999999</v>
      </c>
      <c r="P2088" s="150" t="e">
        <f t="shared" si="345"/>
        <v>#VALUE!</v>
      </c>
      <c r="Q2088">
        <v>21.5199999999999</v>
      </c>
      <c r="R2088" s="150" t="e">
        <f t="shared" si="346"/>
        <v>#VALUE!</v>
      </c>
      <c r="S2088">
        <v>21.5199999999999</v>
      </c>
      <c r="T2088" s="150" t="e">
        <f t="shared" si="347"/>
        <v>#VALUE!</v>
      </c>
      <c r="U2088">
        <v>21.5199999999999</v>
      </c>
      <c r="V2088" s="150" t="e">
        <f t="shared" si="348"/>
        <v>#VALUE!</v>
      </c>
      <c r="W2088">
        <v>21.5199999999999</v>
      </c>
      <c r="X2088" s="153" t="e">
        <f t="shared" si="349"/>
        <v>#VALUE!</v>
      </c>
      <c r="Y2088">
        <v>21.5199999999999</v>
      </c>
      <c r="Z2088" s="150" t="e">
        <f t="shared" si="350"/>
        <v>#VALUE!</v>
      </c>
      <c r="AA2088">
        <v>21.5199999999999</v>
      </c>
      <c r="AB2088" s="150" t="e">
        <f t="shared" si="351"/>
        <v>#VALUE!</v>
      </c>
      <c r="AC2088">
        <v>21.5199999999999</v>
      </c>
      <c r="AD2088" s="150" t="e">
        <f t="shared" si="352"/>
        <v>#VALUE!</v>
      </c>
      <c r="AE2088">
        <v>21.5199999999999</v>
      </c>
    </row>
    <row r="2089" spans="12:31" ht="15" x14ac:dyDescent="0.2">
      <c r="L2089" s="150" t="e">
        <f t="shared" si="343"/>
        <v>#VALUE!</v>
      </c>
      <c r="M2089">
        <v>21.5399999999999</v>
      </c>
      <c r="N2089" s="150" t="e">
        <f t="shared" si="344"/>
        <v>#VALUE!</v>
      </c>
      <c r="O2089">
        <v>21.5399999999999</v>
      </c>
      <c r="P2089" s="150" t="e">
        <f t="shared" si="345"/>
        <v>#VALUE!</v>
      </c>
      <c r="Q2089">
        <v>21.5399999999999</v>
      </c>
      <c r="R2089" s="150" t="e">
        <f t="shared" si="346"/>
        <v>#VALUE!</v>
      </c>
      <c r="S2089">
        <v>21.5399999999999</v>
      </c>
      <c r="T2089" s="150" t="e">
        <f t="shared" si="347"/>
        <v>#VALUE!</v>
      </c>
      <c r="U2089">
        <v>21.5399999999999</v>
      </c>
      <c r="V2089" s="150" t="e">
        <f t="shared" si="348"/>
        <v>#VALUE!</v>
      </c>
      <c r="W2089">
        <v>21.5399999999999</v>
      </c>
      <c r="X2089" s="153" t="e">
        <f t="shared" si="349"/>
        <v>#VALUE!</v>
      </c>
      <c r="Y2089">
        <v>21.5399999999999</v>
      </c>
      <c r="Z2089" s="150" t="e">
        <f t="shared" si="350"/>
        <v>#VALUE!</v>
      </c>
      <c r="AA2089">
        <v>21.5399999999999</v>
      </c>
      <c r="AB2089" s="150" t="e">
        <f t="shared" si="351"/>
        <v>#VALUE!</v>
      </c>
      <c r="AC2089">
        <v>21.5399999999999</v>
      </c>
      <c r="AD2089" s="150" t="e">
        <f t="shared" si="352"/>
        <v>#VALUE!</v>
      </c>
      <c r="AE2089">
        <v>21.5399999999999</v>
      </c>
    </row>
    <row r="2090" spans="12:31" ht="15" x14ac:dyDescent="0.2">
      <c r="L2090" s="150" t="e">
        <f t="shared" si="343"/>
        <v>#VALUE!</v>
      </c>
      <c r="M2090">
        <v>21.559999999999899</v>
      </c>
      <c r="N2090" s="150" t="e">
        <f t="shared" si="344"/>
        <v>#VALUE!</v>
      </c>
      <c r="O2090">
        <v>21.559999999999899</v>
      </c>
      <c r="P2090" s="150" t="e">
        <f t="shared" si="345"/>
        <v>#VALUE!</v>
      </c>
      <c r="Q2090">
        <v>21.559999999999899</v>
      </c>
      <c r="R2090" s="150" t="e">
        <f t="shared" si="346"/>
        <v>#VALUE!</v>
      </c>
      <c r="S2090">
        <v>21.559999999999899</v>
      </c>
      <c r="T2090" s="150" t="e">
        <f t="shared" si="347"/>
        <v>#VALUE!</v>
      </c>
      <c r="U2090">
        <v>21.559999999999899</v>
      </c>
      <c r="V2090" s="150" t="e">
        <f t="shared" si="348"/>
        <v>#VALUE!</v>
      </c>
      <c r="W2090">
        <v>21.559999999999899</v>
      </c>
      <c r="X2090" s="153" t="e">
        <f t="shared" si="349"/>
        <v>#VALUE!</v>
      </c>
      <c r="Y2090">
        <v>21.559999999999899</v>
      </c>
      <c r="Z2090" s="150" t="e">
        <f t="shared" si="350"/>
        <v>#VALUE!</v>
      </c>
      <c r="AA2090">
        <v>21.559999999999899</v>
      </c>
      <c r="AB2090" s="150" t="e">
        <f t="shared" si="351"/>
        <v>#VALUE!</v>
      </c>
      <c r="AC2090">
        <v>21.559999999999899</v>
      </c>
      <c r="AD2090" s="150" t="e">
        <f t="shared" si="352"/>
        <v>#VALUE!</v>
      </c>
      <c r="AE2090">
        <v>21.559999999999899</v>
      </c>
    </row>
    <row r="2091" spans="12:31" ht="15" x14ac:dyDescent="0.2">
      <c r="L2091" s="150" t="e">
        <f t="shared" si="343"/>
        <v>#VALUE!</v>
      </c>
      <c r="M2091">
        <v>21.579999999999899</v>
      </c>
      <c r="N2091" s="150" t="e">
        <f t="shared" si="344"/>
        <v>#VALUE!</v>
      </c>
      <c r="O2091">
        <v>21.579999999999899</v>
      </c>
      <c r="P2091" s="150" t="e">
        <f t="shared" si="345"/>
        <v>#VALUE!</v>
      </c>
      <c r="Q2091">
        <v>21.579999999999899</v>
      </c>
      <c r="R2091" s="150" t="e">
        <f t="shared" si="346"/>
        <v>#VALUE!</v>
      </c>
      <c r="S2091">
        <v>21.579999999999899</v>
      </c>
      <c r="T2091" s="150" t="e">
        <f t="shared" si="347"/>
        <v>#VALUE!</v>
      </c>
      <c r="U2091">
        <v>21.579999999999899</v>
      </c>
      <c r="V2091" s="150" t="e">
        <f t="shared" si="348"/>
        <v>#VALUE!</v>
      </c>
      <c r="W2091">
        <v>21.579999999999899</v>
      </c>
      <c r="X2091" s="153" t="e">
        <f t="shared" si="349"/>
        <v>#VALUE!</v>
      </c>
      <c r="Y2091">
        <v>21.579999999999899</v>
      </c>
      <c r="Z2091" s="150" t="e">
        <f t="shared" si="350"/>
        <v>#VALUE!</v>
      </c>
      <c r="AA2091">
        <v>21.579999999999899</v>
      </c>
      <c r="AB2091" s="150" t="e">
        <f t="shared" si="351"/>
        <v>#VALUE!</v>
      </c>
      <c r="AC2091">
        <v>21.579999999999899</v>
      </c>
      <c r="AD2091" s="150" t="e">
        <f t="shared" si="352"/>
        <v>#VALUE!</v>
      </c>
      <c r="AE2091">
        <v>21.579999999999899</v>
      </c>
    </row>
    <row r="2092" spans="12:31" ht="15" x14ac:dyDescent="0.2">
      <c r="L2092" s="150" t="e">
        <f t="shared" si="343"/>
        <v>#VALUE!</v>
      </c>
      <c r="M2092">
        <v>21.599999999999898</v>
      </c>
      <c r="N2092" s="150" t="e">
        <f t="shared" si="344"/>
        <v>#VALUE!</v>
      </c>
      <c r="O2092">
        <v>21.599999999999898</v>
      </c>
      <c r="P2092" s="150" t="e">
        <f t="shared" si="345"/>
        <v>#VALUE!</v>
      </c>
      <c r="Q2092">
        <v>21.599999999999898</v>
      </c>
      <c r="R2092" s="150" t="e">
        <f t="shared" si="346"/>
        <v>#VALUE!</v>
      </c>
      <c r="S2092">
        <v>21.599999999999898</v>
      </c>
      <c r="T2092" s="150" t="e">
        <f t="shared" si="347"/>
        <v>#VALUE!</v>
      </c>
      <c r="U2092">
        <v>21.599999999999898</v>
      </c>
      <c r="V2092" s="150" t="e">
        <f t="shared" si="348"/>
        <v>#VALUE!</v>
      </c>
      <c r="W2092">
        <v>21.599999999999898</v>
      </c>
      <c r="X2092" s="153" t="e">
        <f t="shared" si="349"/>
        <v>#VALUE!</v>
      </c>
      <c r="Y2092">
        <v>21.599999999999898</v>
      </c>
      <c r="Z2092" s="150" t="e">
        <f t="shared" si="350"/>
        <v>#VALUE!</v>
      </c>
      <c r="AA2092">
        <v>21.599999999999898</v>
      </c>
      <c r="AB2092" s="150" t="e">
        <f t="shared" si="351"/>
        <v>#VALUE!</v>
      </c>
      <c r="AC2092">
        <v>21.599999999999898</v>
      </c>
      <c r="AD2092" s="150" t="e">
        <f t="shared" si="352"/>
        <v>#VALUE!</v>
      </c>
      <c r="AE2092">
        <v>21.599999999999898</v>
      </c>
    </row>
    <row r="2093" spans="12:31" ht="15" x14ac:dyDescent="0.2">
      <c r="L2093" s="150" t="e">
        <f t="shared" si="343"/>
        <v>#VALUE!</v>
      </c>
      <c r="M2093">
        <v>21.619999999999902</v>
      </c>
      <c r="N2093" s="150" t="e">
        <f t="shared" si="344"/>
        <v>#VALUE!</v>
      </c>
      <c r="O2093">
        <v>21.619999999999902</v>
      </c>
      <c r="P2093" s="150" t="e">
        <f t="shared" si="345"/>
        <v>#VALUE!</v>
      </c>
      <c r="Q2093">
        <v>21.619999999999902</v>
      </c>
      <c r="R2093" s="150" t="e">
        <f t="shared" si="346"/>
        <v>#VALUE!</v>
      </c>
      <c r="S2093">
        <v>21.619999999999902</v>
      </c>
      <c r="T2093" s="150" t="e">
        <f t="shared" si="347"/>
        <v>#VALUE!</v>
      </c>
      <c r="U2093">
        <v>21.619999999999902</v>
      </c>
      <c r="V2093" s="150" t="e">
        <f t="shared" si="348"/>
        <v>#VALUE!</v>
      </c>
      <c r="W2093">
        <v>21.619999999999902</v>
      </c>
      <c r="X2093" s="153" t="e">
        <f t="shared" si="349"/>
        <v>#VALUE!</v>
      </c>
      <c r="Y2093">
        <v>21.619999999999902</v>
      </c>
      <c r="Z2093" s="150" t="e">
        <f t="shared" si="350"/>
        <v>#VALUE!</v>
      </c>
      <c r="AA2093">
        <v>21.619999999999902</v>
      </c>
      <c r="AB2093" s="150" t="e">
        <f t="shared" si="351"/>
        <v>#VALUE!</v>
      </c>
      <c r="AC2093">
        <v>21.619999999999902</v>
      </c>
      <c r="AD2093" s="150" t="e">
        <f t="shared" si="352"/>
        <v>#VALUE!</v>
      </c>
      <c r="AE2093">
        <v>21.619999999999902</v>
      </c>
    </row>
    <row r="2094" spans="12:31" ht="15" x14ac:dyDescent="0.2">
      <c r="L2094" s="150" t="e">
        <f t="shared" si="343"/>
        <v>#VALUE!</v>
      </c>
      <c r="M2094">
        <v>21.639999999999901</v>
      </c>
      <c r="N2094" s="150" t="e">
        <f t="shared" si="344"/>
        <v>#VALUE!</v>
      </c>
      <c r="O2094">
        <v>21.639999999999901</v>
      </c>
      <c r="P2094" s="150" t="e">
        <f t="shared" si="345"/>
        <v>#VALUE!</v>
      </c>
      <c r="Q2094">
        <v>21.639999999999901</v>
      </c>
      <c r="R2094" s="150" t="e">
        <f t="shared" si="346"/>
        <v>#VALUE!</v>
      </c>
      <c r="S2094">
        <v>21.639999999999901</v>
      </c>
      <c r="T2094" s="150" t="e">
        <f t="shared" si="347"/>
        <v>#VALUE!</v>
      </c>
      <c r="U2094">
        <v>21.639999999999901</v>
      </c>
      <c r="V2094" s="150" t="e">
        <f t="shared" si="348"/>
        <v>#VALUE!</v>
      </c>
      <c r="W2094">
        <v>21.639999999999901</v>
      </c>
      <c r="X2094" s="153" t="e">
        <f t="shared" si="349"/>
        <v>#VALUE!</v>
      </c>
      <c r="Y2094">
        <v>21.639999999999901</v>
      </c>
      <c r="Z2094" s="150" t="e">
        <f t="shared" si="350"/>
        <v>#VALUE!</v>
      </c>
      <c r="AA2094">
        <v>21.639999999999901</v>
      </c>
      <c r="AB2094" s="150" t="e">
        <f t="shared" si="351"/>
        <v>#VALUE!</v>
      </c>
      <c r="AC2094">
        <v>21.639999999999901</v>
      </c>
      <c r="AD2094" s="150" t="e">
        <f t="shared" si="352"/>
        <v>#VALUE!</v>
      </c>
      <c r="AE2094">
        <v>21.639999999999901</v>
      </c>
    </row>
    <row r="2095" spans="12:31" ht="15" x14ac:dyDescent="0.2">
      <c r="L2095" s="150" t="e">
        <f t="shared" si="343"/>
        <v>#VALUE!</v>
      </c>
      <c r="M2095">
        <v>21.659999999999901</v>
      </c>
      <c r="N2095" s="150" t="e">
        <f t="shared" si="344"/>
        <v>#VALUE!</v>
      </c>
      <c r="O2095">
        <v>21.659999999999901</v>
      </c>
      <c r="P2095" s="150" t="e">
        <f t="shared" si="345"/>
        <v>#VALUE!</v>
      </c>
      <c r="Q2095">
        <v>21.659999999999901</v>
      </c>
      <c r="R2095" s="150" t="e">
        <f t="shared" si="346"/>
        <v>#VALUE!</v>
      </c>
      <c r="S2095">
        <v>21.659999999999901</v>
      </c>
      <c r="T2095" s="150" t="e">
        <f t="shared" si="347"/>
        <v>#VALUE!</v>
      </c>
      <c r="U2095">
        <v>21.659999999999901</v>
      </c>
      <c r="V2095" s="150" t="e">
        <f t="shared" si="348"/>
        <v>#VALUE!</v>
      </c>
      <c r="W2095">
        <v>21.659999999999901</v>
      </c>
      <c r="X2095" s="153" t="e">
        <f t="shared" si="349"/>
        <v>#VALUE!</v>
      </c>
      <c r="Y2095">
        <v>21.659999999999901</v>
      </c>
      <c r="Z2095" s="150" t="e">
        <f t="shared" si="350"/>
        <v>#VALUE!</v>
      </c>
      <c r="AA2095">
        <v>21.659999999999901</v>
      </c>
      <c r="AB2095" s="150" t="e">
        <f t="shared" si="351"/>
        <v>#VALUE!</v>
      </c>
      <c r="AC2095">
        <v>21.659999999999901</v>
      </c>
      <c r="AD2095" s="150" t="e">
        <f t="shared" si="352"/>
        <v>#VALUE!</v>
      </c>
      <c r="AE2095">
        <v>21.659999999999901</v>
      </c>
    </row>
    <row r="2096" spans="12:31" ht="15" x14ac:dyDescent="0.2">
      <c r="L2096" s="150" t="e">
        <f t="shared" si="343"/>
        <v>#VALUE!</v>
      </c>
      <c r="M2096">
        <v>21.6799999999999</v>
      </c>
      <c r="N2096" s="150" t="e">
        <f t="shared" si="344"/>
        <v>#VALUE!</v>
      </c>
      <c r="O2096">
        <v>21.6799999999999</v>
      </c>
      <c r="P2096" s="150" t="e">
        <f t="shared" si="345"/>
        <v>#VALUE!</v>
      </c>
      <c r="Q2096">
        <v>21.6799999999999</v>
      </c>
      <c r="R2096" s="150" t="e">
        <f t="shared" si="346"/>
        <v>#VALUE!</v>
      </c>
      <c r="S2096">
        <v>21.6799999999999</v>
      </c>
      <c r="T2096" s="150" t="e">
        <f t="shared" si="347"/>
        <v>#VALUE!</v>
      </c>
      <c r="U2096">
        <v>21.6799999999999</v>
      </c>
      <c r="V2096" s="150" t="e">
        <f t="shared" si="348"/>
        <v>#VALUE!</v>
      </c>
      <c r="W2096">
        <v>21.6799999999999</v>
      </c>
      <c r="X2096" s="153" t="e">
        <f t="shared" si="349"/>
        <v>#VALUE!</v>
      </c>
      <c r="Y2096">
        <v>21.6799999999999</v>
      </c>
      <c r="Z2096" s="150" t="e">
        <f t="shared" si="350"/>
        <v>#VALUE!</v>
      </c>
      <c r="AA2096">
        <v>21.6799999999999</v>
      </c>
      <c r="AB2096" s="150" t="e">
        <f t="shared" si="351"/>
        <v>#VALUE!</v>
      </c>
      <c r="AC2096">
        <v>21.6799999999999</v>
      </c>
      <c r="AD2096" s="150" t="e">
        <f t="shared" si="352"/>
        <v>#VALUE!</v>
      </c>
      <c r="AE2096">
        <v>21.6799999999999</v>
      </c>
    </row>
    <row r="2097" spans="12:31" ht="15" x14ac:dyDescent="0.2">
      <c r="L2097" s="150" t="e">
        <f t="shared" ref="L2097:L2160" si="353">((1.486/$D$33)*((((PI()*($D$46/12)^2)/4)-((($D$46/12)/2)^2*((2*ACOS(((($D$46/12)/2)-(($D$46/12)-(M2097/12)))/(($D$46/12)/2)))-SIN(2*ACOS(((($D$46/12)/2)-(($D$46/12)-(M2097/12)))/(($D$46/12)/2))))/2))/((PI()*($D$46/12))-((2*ACOS(((($D$46/12)/2)-(($D$46/12)-(M2097/12)))/(($D$46/12)/2)))*(($D$46/12)/2))))^(2/3)*$H$17^0.5)*(((PI()*($D$46/12)^2)/4)-((($D$46/12)/2)^2*((2*ACOS(((($D$46/12)/2)-(($D$46/12)-(M2097/12)))/(($D$46/12)/2)))-SIN(2*ACOS(((($D$46/12)/2)-(($D$46/12)-(M2097/12)))/(($D$46/12)/2))))/2))</f>
        <v>#VALUE!</v>
      </c>
      <c r="M2097">
        <v>21.6999999999999</v>
      </c>
      <c r="N2097" s="150" t="e">
        <f t="shared" ref="N2097:N2160" si="354">((1.486/$D$34)*((((PI()*($D$47/12)^2)/4)-((($D$47/12)/2)^2*((2*ACOS(((($D$47/12)/2)-(($D$47/12)-(O2097/12)))/(($D$47/12)/2)))-SIN(2*ACOS(((($D$47/12)/2)-(($D$47/12)-(O2097/12)))/(($D$47/12)/2))))/2))/((PI()*($D$47/12))-((2*ACOS(((($D$47/12)/2)-(($D$47/12)-(O2097/12)))/(($D$47/12)/2)))*(($D$47/12)/2))))^(2/3)*$H$18^0.5)*(((PI()*($D$47/12)^2)/4)-((($D$47/12)/2)^2*((2*ACOS(((($D$47/12)/2)-(($D$47/12)-(O2097/12)))/(($D$47/12)/2)))-SIN(2*ACOS(((($D$47/12)/2)-(($D$47/12)-(O2097/12)))/(($D$47/12)/2))))/2))</f>
        <v>#VALUE!</v>
      </c>
      <c r="O2097">
        <v>21.6999999999999</v>
      </c>
      <c r="P2097" s="150" t="e">
        <f t="shared" ref="P2097:P2160" si="355">((1.486/$D$35)*((((PI()*($D$48/12)^2)/4)-((($D$48/12)/2)^2*((2*ACOS(((($D$48/12)/2)-(($D$48/12)-(Q2097/12)))/(($D$48/12)/2)))-SIN(2*ACOS(((($D$48/12)/2)-(($D$48/12)-(Q2097/12)))/(($D$48/12)/2))))/2))/((PI()*($D$48/12))-((2*ACOS(((($D$48/12)/2)-(($D$48/12)-(Q2097/12)))/(($D$48/12)/2)))*(($D$48/12)/2))))^(2/3)*$H$19^0.5)*(((PI()*($D$48/12)^2)/4)-((($D$48/12)/2)^2*((2*ACOS(((($D$48/12)/2)-(($D$48/12)-(Q2097/12)))/(($D$48/12)/2)))-SIN(2*ACOS(((($D$48/12)/2)-(($D$48/12)-(Q2097/12)))/(($D$48/12)/2))))/2))</f>
        <v>#VALUE!</v>
      </c>
      <c r="Q2097">
        <v>21.6999999999999</v>
      </c>
      <c r="R2097" s="150" t="e">
        <f t="shared" ref="R2097:R2160" si="356">((1.486/$D$36)*((((PI()*($D$49/12)^2)/4)-((($D$49/12)/2)^2*((2*ACOS(((($D$49/12)/2)-(($D$49/12)-(S2097/12)))/(($D$49/12)/2)))-SIN(2*ACOS(((($D$49/12)/2)-(($D$49/12)-(S2097/12)))/(($D$49/12)/2))))/2))/((PI()*($D$49/12))-((2*ACOS(((($D$49/12)/2)-(($D$49/12)-(S2097/12)))/(($D$49/12)/2)))*(($D$49/12)/2))))^(2/3)*$H$20^0.5)*(((PI()*($D$49/12)^2)/4)-((($D$49/12)/2)^2*((2*ACOS(((($D$49/12)/2)-(($D$49/12)-(S2097/12)))/(($D$49/12)/2)))-SIN(2*ACOS(((($D$49/12)/2)-(($D$49/12)-(S2097/12)))/(($D$49/12)/2))))/2))</f>
        <v>#VALUE!</v>
      </c>
      <c r="S2097">
        <v>21.6999999999999</v>
      </c>
      <c r="T2097" s="150" t="e">
        <f t="shared" ref="T2097:T2160" si="357">((1.486/$D$37)*((((PI()*($D$50/12)^2)/4)-((($D$50/12)/2)^2*((2*ACOS(((($D$50/12)/2)-(($D$50/12)-(U2097/12)))/(($D$50/12)/2)))-SIN(2*ACOS(((($D$50/12)/2)-(($D$50/12)-(U2097/12)))/(($D$50/12)/2))))/2))/((PI()*($D$50/12))-((2*ACOS(((($D$50/12)/2)-(($D$50/12)-(U2097/12)))/(($D$50/12)/2)))*(($D$50/12)/2))))^(2/3)*$H$21^0.5)*(((PI()*($D$50/12)^2)/4)-((($D$50/12)/2)^2*((2*ACOS(((($D$50/12)/2)-(($D$50/12)-(U2097/12)))/(($D$50/12)/2)))-SIN(2*ACOS(((($D$50/12)/2)-(($D$50/12)-(U2097/12)))/(($D$50/12)/2))))/2))</f>
        <v>#VALUE!</v>
      </c>
      <c r="U2097">
        <v>21.6999999999999</v>
      </c>
      <c r="V2097" s="150" t="e">
        <f t="shared" ref="V2097:V2160" si="358">((1.486/$D$38)*((((PI()*($D$51/12)^2)/4)-((($D$51/12)/2)^2*((2*ACOS(((($D$51/12)/2)-(($D$51/12)-(W2097/12)))/(($D$51/12)/2)))-SIN(2*ACOS(((($D$51/12)/2)-(($D$51/12)-(W2097/12)))/(($D$51/12)/2))))/2))/((PI()*($D$51/12))-((2*ACOS(((($D$51/12)/2)-(($D$51/12)-(W2097/12)))/(($D$51/12)/2)))*(($D$51/12)/2))))^(2/3)*$H$22^0.5)*(((PI()*($D$51/12)^2)/4)-((($D$51/12)/2)^2*((2*ACOS(((($D$51/12)/2)-(($D$51/12)-(W2097/12)))/(($D$51/12)/2)))-SIN(2*ACOS(((($D$51/12)/2)-(($D$51/12)-(W2097/12)))/(($D$51/12)/2))))/2))</f>
        <v>#VALUE!</v>
      </c>
      <c r="W2097">
        <v>21.6999999999999</v>
      </c>
      <c r="X2097" s="153" t="e">
        <f t="shared" ref="X2097:X2160" si="359">((1.486/$D$39)*((((PI()*($D$52/12)^2)/4)-((($D$52/12)/2)^2*((2*ACOS(((($D$52/12)/2)-(($D$52/12)-(Y2097/12)))/(($D$52/12)/2)))-SIN(2*ACOS(((($D$52/12)/2)-(($D$52/12)-(Y2097/12)))/(($D$52/12)/2))))/2))/((PI()*($D$52/12))-((2*ACOS(((($D$52/12)/2)-(($D$52/12)-(Y2097/12)))/(($D$52/12)/2)))*(($D$52/12)/2))))^(2/3)*$H$23^0.5)*(((PI()*($D$52/12)^2)/4)-((($D$52/12)/2)^2*((2*ACOS(((($D$52/12)/2)-(($D$52/12)-(Y2097/12)))/(($D$52/12)/2)))-SIN(2*ACOS(((($D$52/12)/2)-(($D$52/12)-(Y2097/12)))/(($D$52/12)/2))))/2))</f>
        <v>#VALUE!</v>
      </c>
      <c r="Y2097">
        <v>21.6999999999999</v>
      </c>
      <c r="Z2097" s="150" t="e">
        <f t="shared" ref="Z2097:Z2160" si="360">((1.486/$D$40)*((((PI()*($D$53/12)^2)/4)-((($D$53/12)/2)^2*((2*ACOS(((($D$53/12)/2)-(($D$53/12)-(AA2097/12)))/(($D$53/12)/2)))-SIN(2*ACOS(((($D$53/12)/2)-(($D$53/12)-(AA2097/12)))/(($D$53/12)/2))))/2))/((PI()*($D$53/12))-((2*ACOS(((($D$53/12)/2)-(($D$53/12)-(AA2097/12)))/(($D$53/12)/2)))*(($D$53/12)/2))))^(2/3)*$H$24^0.5)*(((PI()*($D$53/12)^2)/4)-((($D$53/12)/2)^2*((2*ACOS(((($D$53/12)/2)-(($D$53/12)-(AA2097/12)))/(($D$53/12)/2)))-SIN(2*ACOS(((($D$53/12)/2)-(($D$53/12)-(AA2097/12)))/(($D$53/12)/2))))/2))</f>
        <v>#VALUE!</v>
      </c>
      <c r="AA2097">
        <v>21.6999999999999</v>
      </c>
      <c r="AB2097" s="150" t="e">
        <f t="shared" ref="AB2097:AB2160" si="361">((1.486/$D$41)*((((PI()*($D$54/12)^2)/4)-((($D$54/12)/2)^2*((2*ACOS(((($D$54/12)/2)-(($D$54/12)-(AC2097/12)))/(($D$54/12)/2)))-SIN(2*ACOS(((($D$54/12)/2)-(($D$54/12)-(AC2097/12)))/(($D$54/12)/2))))/2))/((PI()*($D$54/12))-((2*ACOS(((($D$54/12)/2)-(($D$54/12)-(AC2097/12)))/(($D$54/12)/2)))*(($D$54/12)/2))))^(2/3)*$H$25^0.5)*(((PI()*($D$54/12)^2)/4)-((($D$54/12)/2)^2*((2*ACOS(((($D$54/12)/2)-(($D$54/12)-(AC2097/12)))/(($D$54/12)/2)))-SIN(2*ACOS(((($D$54/12)/2)-(($D$54/12)-(AC2097/12)))/(($D$54/12)/2))))/2))</f>
        <v>#VALUE!</v>
      </c>
      <c r="AC2097">
        <v>21.6999999999999</v>
      </c>
      <c r="AD2097" s="150" t="e">
        <f t="shared" ref="AD2097:AD2160" si="362">((1.486/$D$42)*((((PI()*($D$55/12)^2)/4)-((($D$55/12)/2)^2*((2*ACOS(((($D$55/12)/2)-(($D$55/12)-(AE2097/12)))/(($D$55/12)/2)))-SIN(2*ACOS(((($D$55/12)/2)-(($D$55/12)-(AE2097/12)))/(($D$55/12)/2))))/2))/((PI()*($D$55/12))-((2*ACOS(((($D$55/12)/2)-(($D$55/12)-(AE2097/12)))/(($D$55/12)/2)))*(($D$55/12)/2))))^(2/3)*$H$26^0.5)*(((PI()*($D$55/12)^2)/4)-((($D$55/12)/2)^2*((2*ACOS(((($D$55/12)/2)-(($D$55/12)-(AE2097/12)))/(($D$55/12)/2)))-SIN(2*ACOS(((($D$55/12)/2)-(($D$55/12)-(AE2097/12)))/(($D$55/12)/2))))/2))</f>
        <v>#VALUE!</v>
      </c>
      <c r="AE2097">
        <v>21.6999999999999</v>
      </c>
    </row>
    <row r="2098" spans="12:31" ht="15" x14ac:dyDescent="0.2">
      <c r="L2098" s="150" t="e">
        <f t="shared" si="353"/>
        <v>#VALUE!</v>
      </c>
      <c r="M2098">
        <v>21.719999999999899</v>
      </c>
      <c r="N2098" s="150" t="e">
        <f t="shared" si="354"/>
        <v>#VALUE!</v>
      </c>
      <c r="O2098">
        <v>21.719999999999899</v>
      </c>
      <c r="P2098" s="150" t="e">
        <f t="shared" si="355"/>
        <v>#VALUE!</v>
      </c>
      <c r="Q2098">
        <v>21.719999999999899</v>
      </c>
      <c r="R2098" s="150" t="e">
        <f t="shared" si="356"/>
        <v>#VALUE!</v>
      </c>
      <c r="S2098">
        <v>21.719999999999899</v>
      </c>
      <c r="T2098" s="150" t="e">
        <f t="shared" si="357"/>
        <v>#VALUE!</v>
      </c>
      <c r="U2098">
        <v>21.719999999999899</v>
      </c>
      <c r="V2098" s="150" t="e">
        <f t="shared" si="358"/>
        <v>#VALUE!</v>
      </c>
      <c r="W2098">
        <v>21.719999999999899</v>
      </c>
      <c r="X2098" s="153" t="e">
        <f t="shared" si="359"/>
        <v>#VALUE!</v>
      </c>
      <c r="Y2098">
        <v>21.719999999999899</v>
      </c>
      <c r="Z2098" s="150" t="e">
        <f t="shared" si="360"/>
        <v>#VALUE!</v>
      </c>
      <c r="AA2098">
        <v>21.719999999999899</v>
      </c>
      <c r="AB2098" s="150" t="e">
        <f t="shared" si="361"/>
        <v>#VALUE!</v>
      </c>
      <c r="AC2098">
        <v>21.719999999999899</v>
      </c>
      <c r="AD2098" s="150" t="e">
        <f t="shared" si="362"/>
        <v>#VALUE!</v>
      </c>
      <c r="AE2098">
        <v>21.719999999999899</v>
      </c>
    </row>
    <row r="2099" spans="12:31" ht="15" x14ac:dyDescent="0.2">
      <c r="L2099" s="150" t="e">
        <f t="shared" si="353"/>
        <v>#VALUE!</v>
      </c>
      <c r="M2099">
        <v>21.739999999999899</v>
      </c>
      <c r="N2099" s="150" t="e">
        <f t="shared" si="354"/>
        <v>#VALUE!</v>
      </c>
      <c r="O2099">
        <v>21.739999999999899</v>
      </c>
      <c r="P2099" s="150" t="e">
        <f t="shared" si="355"/>
        <v>#VALUE!</v>
      </c>
      <c r="Q2099">
        <v>21.739999999999899</v>
      </c>
      <c r="R2099" s="150" t="e">
        <f t="shared" si="356"/>
        <v>#VALUE!</v>
      </c>
      <c r="S2099">
        <v>21.739999999999899</v>
      </c>
      <c r="T2099" s="150" t="e">
        <f t="shared" si="357"/>
        <v>#VALUE!</v>
      </c>
      <c r="U2099">
        <v>21.739999999999899</v>
      </c>
      <c r="V2099" s="150" t="e">
        <f t="shared" si="358"/>
        <v>#VALUE!</v>
      </c>
      <c r="W2099">
        <v>21.739999999999899</v>
      </c>
      <c r="X2099" s="153" t="e">
        <f t="shared" si="359"/>
        <v>#VALUE!</v>
      </c>
      <c r="Y2099">
        <v>21.739999999999899</v>
      </c>
      <c r="Z2099" s="150" t="e">
        <f t="shared" si="360"/>
        <v>#VALUE!</v>
      </c>
      <c r="AA2099">
        <v>21.739999999999899</v>
      </c>
      <c r="AB2099" s="150" t="e">
        <f t="shared" si="361"/>
        <v>#VALUE!</v>
      </c>
      <c r="AC2099">
        <v>21.739999999999899</v>
      </c>
      <c r="AD2099" s="150" t="e">
        <f t="shared" si="362"/>
        <v>#VALUE!</v>
      </c>
      <c r="AE2099">
        <v>21.739999999999899</v>
      </c>
    </row>
    <row r="2100" spans="12:31" ht="15" x14ac:dyDescent="0.2">
      <c r="L2100" s="150" t="e">
        <f t="shared" si="353"/>
        <v>#VALUE!</v>
      </c>
      <c r="M2100">
        <v>21.759999999999899</v>
      </c>
      <c r="N2100" s="150" t="e">
        <f t="shared" si="354"/>
        <v>#VALUE!</v>
      </c>
      <c r="O2100">
        <v>21.759999999999899</v>
      </c>
      <c r="P2100" s="150" t="e">
        <f t="shared" si="355"/>
        <v>#VALUE!</v>
      </c>
      <c r="Q2100">
        <v>21.759999999999899</v>
      </c>
      <c r="R2100" s="150" t="e">
        <f t="shared" si="356"/>
        <v>#VALUE!</v>
      </c>
      <c r="S2100">
        <v>21.759999999999899</v>
      </c>
      <c r="T2100" s="150" t="e">
        <f t="shared" si="357"/>
        <v>#VALUE!</v>
      </c>
      <c r="U2100">
        <v>21.759999999999899</v>
      </c>
      <c r="V2100" s="150" t="e">
        <f t="shared" si="358"/>
        <v>#VALUE!</v>
      </c>
      <c r="W2100">
        <v>21.759999999999899</v>
      </c>
      <c r="X2100" s="153" t="e">
        <f t="shared" si="359"/>
        <v>#VALUE!</v>
      </c>
      <c r="Y2100">
        <v>21.759999999999899</v>
      </c>
      <c r="Z2100" s="150" t="e">
        <f t="shared" si="360"/>
        <v>#VALUE!</v>
      </c>
      <c r="AA2100">
        <v>21.759999999999899</v>
      </c>
      <c r="AB2100" s="150" t="e">
        <f t="shared" si="361"/>
        <v>#VALUE!</v>
      </c>
      <c r="AC2100">
        <v>21.759999999999899</v>
      </c>
      <c r="AD2100" s="150" t="e">
        <f t="shared" si="362"/>
        <v>#VALUE!</v>
      </c>
      <c r="AE2100">
        <v>21.759999999999899</v>
      </c>
    </row>
    <row r="2101" spans="12:31" ht="15" x14ac:dyDescent="0.2">
      <c r="L2101" s="150" t="e">
        <f t="shared" si="353"/>
        <v>#VALUE!</v>
      </c>
      <c r="M2101">
        <v>21.779999999999902</v>
      </c>
      <c r="N2101" s="150" t="e">
        <f t="shared" si="354"/>
        <v>#VALUE!</v>
      </c>
      <c r="O2101">
        <v>21.779999999999902</v>
      </c>
      <c r="P2101" s="150" t="e">
        <f t="shared" si="355"/>
        <v>#VALUE!</v>
      </c>
      <c r="Q2101">
        <v>21.779999999999902</v>
      </c>
      <c r="R2101" s="150" t="e">
        <f t="shared" si="356"/>
        <v>#VALUE!</v>
      </c>
      <c r="S2101">
        <v>21.779999999999902</v>
      </c>
      <c r="T2101" s="150" t="e">
        <f t="shared" si="357"/>
        <v>#VALUE!</v>
      </c>
      <c r="U2101">
        <v>21.779999999999902</v>
      </c>
      <c r="V2101" s="150" t="e">
        <f t="shared" si="358"/>
        <v>#VALUE!</v>
      </c>
      <c r="W2101">
        <v>21.779999999999902</v>
      </c>
      <c r="X2101" s="153" t="e">
        <f t="shared" si="359"/>
        <v>#VALUE!</v>
      </c>
      <c r="Y2101">
        <v>21.779999999999902</v>
      </c>
      <c r="Z2101" s="150" t="e">
        <f t="shared" si="360"/>
        <v>#VALUE!</v>
      </c>
      <c r="AA2101">
        <v>21.779999999999902</v>
      </c>
      <c r="AB2101" s="150" t="e">
        <f t="shared" si="361"/>
        <v>#VALUE!</v>
      </c>
      <c r="AC2101">
        <v>21.779999999999902</v>
      </c>
      <c r="AD2101" s="150" t="e">
        <f t="shared" si="362"/>
        <v>#VALUE!</v>
      </c>
      <c r="AE2101">
        <v>21.779999999999902</v>
      </c>
    </row>
    <row r="2102" spans="12:31" ht="15" x14ac:dyDescent="0.2">
      <c r="L2102" s="150" t="e">
        <f t="shared" si="353"/>
        <v>#VALUE!</v>
      </c>
      <c r="M2102">
        <v>21.799999999999901</v>
      </c>
      <c r="N2102" s="150" t="e">
        <f t="shared" si="354"/>
        <v>#VALUE!</v>
      </c>
      <c r="O2102">
        <v>21.799999999999901</v>
      </c>
      <c r="P2102" s="150" t="e">
        <f t="shared" si="355"/>
        <v>#VALUE!</v>
      </c>
      <c r="Q2102">
        <v>21.799999999999901</v>
      </c>
      <c r="R2102" s="150" t="e">
        <f t="shared" si="356"/>
        <v>#VALUE!</v>
      </c>
      <c r="S2102">
        <v>21.799999999999901</v>
      </c>
      <c r="T2102" s="150" t="e">
        <f t="shared" si="357"/>
        <v>#VALUE!</v>
      </c>
      <c r="U2102">
        <v>21.799999999999901</v>
      </c>
      <c r="V2102" s="150" t="e">
        <f t="shared" si="358"/>
        <v>#VALUE!</v>
      </c>
      <c r="W2102">
        <v>21.799999999999901</v>
      </c>
      <c r="X2102" s="153" t="e">
        <f t="shared" si="359"/>
        <v>#VALUE!</v>
      </c>
      <c r="Y2102">
        <v>21.799999999999901</v>
      </c>
      <c r="Z2102" s="150" t="e">
        <f t="shared" si="360"/>
        <v>#VALUE!</v>
      </c>
      <c r="AA2102">
        <v>21.799999999999901</v>
      </c>
      <c r="AB2102" s="150" t="e">
        <f t="shared" si="361"/>
        <v>#VALUE!</v>
      </c>
      <c r="AC2102">
        <v>21.799999999999901</v>
      </c>
      <c r="AD2102" s="150" t="e">
        <f t="shared" si="362"/>
        <v>#VALUE!</v>
      </c>
      <c r="AE2102">
        <v>21.799999999999901</v>
      </c>
    </row>
    <row r="2103" spans="12:31" ht="15" x14ac:dyDescent="0.2">
      <c r="L2103" s="150" t="e">
        <f t="shared" si="353"/>
        <v>#VALUE!</v>
      </c>
      <c r="M2103">
        <v>21.819999999999901</v>
      </c>
      <c r="N2103" s="150" t="e">
        <f t="shared" si="354"/>
        <v>#VALUE!</v>
      </c>
      <c r="O2103">
        <v>21.819999999999901</v>
      </c>
      <c r="P2103" s="150" t="e">
        <f t="shared" si="355"/>
        <v>#VALUE!</v>
      </c>
      <c r="Q2103">
        <v>21.819999999999901</v>
      </c>
      <c r="R2103" s="150" t="e">
        <f t="shared" si="356"/>
        <v>#VALUE!</v>
      </c>
      <c r="S2103">
        <v>21.819999999999901</v>
      </c>
      <c r="T2103" s="150" t="e">
        <f t="shared" si="357"/>
        <v>#VALUE!</v>
      </c>
      <c r="U2103">
        <v>21.819999999999901</v>
      </c>
      <c r="V2103" s="150" t="e">
        <f t="shared" si="358"/>
        <v>#VALUE!</v>
      </c>
      <c r="W2103">
        <v>21.819999999999901</v>
      </c>
      <c r="X2103" s="153" t="e">
        <f t="shared" si="359"/>
        <v>#VALUE!</v>
      </c>
      <c r="Y2103">
        <v>21.819999999999901</v>
      </c>
      <c r="Z2103" s="150" t="e">
        <f t="shared" si="360"/>
        <v>#VALUE!</v>
      </c>
      <c r="AA2103">
        <v>21.819999999999901</v>
      </c>
      <c r="AB2103" s="150" t="e">
        <f t="shared" si="361"/>
        <v>#VALUE!</v>
      </c>
      <c r="AC2103">
        <v>21.819999999999901</v>
      </c>
      <c r="AD2103" s="150" t="e">
        <f t="shared" si="362"/>
        <v>#VALUE!</v>
      </c>
      <c r="AE2103">
        <v>21.819999999999901</v>
      </c>
    </row>
    <row r="2104" spans="12:31" ht="15" x14ac:dyDescent="0.2">
      <c r="L2104" s="150" t="e">
        <f t="shared" si="353"/>
        <v>#VALUE!</v>
      </c>
      <c r="M2104">
        <v>21.8399999999999</v>
      </c>
      <c r="N2104" s="150" t="e">
        <f t="shared" si="354"/>
        <v>#VALUE!</v>
      </c>
      <c r="O2104">
        <v>21.8399999999999</v>
      </c>
      <c r="P2104" s="150" t="e">
        <f t="shared" si="355"/>
        <v>#VALUE!</v>
      </c>
      <c r="Q2104">
        <v>21.8399999999999</v>
      </c>
      <c r="R2104" s="150" t="e">
        <f t="shared" si="356"/>
        <v>#VALUE!</v>
      </c>
      <c r="S2104">
        <v>21.8399999999999</v>
      </c>
      <c r="T2104" s="150" t="e">
        <f t="shared" si="357"/>
        <v>#VALUE!</v>
      </c>
      <c r="U2104">
        <v>21.8399999999999</v>
      </c>
      <c r="V2104" s="150" t="e">
        <f t="shared" si="358"/>
        <v>#VALUE!</v>
      </c>
      <c r="W2104">
        <v>21.8399999999999</v>
      </c>
      <c r="X2104" s="153" t="e">
        <f t="shared" si="359"/>
        <v>#VALUE!</v>
      </c>
      <c r="Y2104">
        <v>21.8399999999999</v>
      </c>
      <c r="Z2104" s="150" t="e">
        <f t="shared" si="360"/>
        <v>#VALUE!</v>
      </c>
      <c r="AA2104">
        <v>21.8399999999999</v>
      </c>
      <c r="AB2104" s="150" t="e">
        <f t="shared" si="361"/>
        <v>#VALUE!</v>
      </c>
      <c r="AC2104">
        <v>21.8399999999999</v>
      </c>
      <c r="AD2104" s="150" t="e">
        <f t="shared" si="362"/>
        <v>#VALUE!</v>
      </c>
      <c r="AE2104">
        <v>21.8399999999999</v>
      </c>
    </row>
    <row r="2105" spans="12:31" ht="15" x14ac:dyDescent="0.2">
      <c r="L2105" s="150" t="e">
        <f t="shared" si="353"/>
        <v>#VALUE!</v>
      </c>
      <c r="M2105">
        <v>21.8599999999999</v>
      </c>
      <c r="N2105" s="150" t="e">
        <f t="shared" si="354"/>
        <v>#VALUE!</v>
      </c>
      <c r="O2105">
        <v>21.8599999999999</v>
      </c>
      <c r="P2105" s="150" t="e">
        <f t="shared" si="355"/>
        <v>#VALUE!</v>
      </c>
      <c r="Q2105">
        <v>21.8599999999999</v>
      </c>
      <c r="R2105" s="150" t="e">
        <f t="shared" si="356"/>
        <v>#VALUE!</v>
      </c>
      <c r="S2105">
        <v>21.8599999999999</v>
      </c>
      <c r="T2105" s="150" t="e">
        <f t="shared" si="357"/>
        <v>#VALUE!</v>
      </c>
      <c r="U2105">
        <v>21.8599999999999</v>
      </c>
      <c r="V2105" s="150" t="e">
        <f t="shared" si="358"/>
        <v>#VALUE!</v>
      </c>
      <c r="W2105">
        <v>21.8599999999999</v>
      </c>
      <c r="X2105" s="153" t="e">
        <f t="shared" si="359"/>
        <v>#VALUE!</v>
      </c>
      <c r="Y2105">
        <v>21.8599999999999</v>
      </c>
      <c r="Z2105" s="150" t="e">
        <f t="shared" si="360"/>
        <v>#VALUE!</v>
      </c>
      <c r="AA2105">
        <v>21.8599999999999</v>
      </c>
      <c r="AB2105" s="150" t="e">
        <f t="shared" si="361"/>
        <v>#VALUE!</v>
      </c>
      <c r="AC2105">
        <v>21.8599999999999</v>
      </c>
      <c r="AD2105" s="150" t="e">
        <f t="shared" si="362"/>
        <v>#VALUE!</v>
      </c>
      <c r="AE2105">
        <v>21.8599999999999</v>
      </c>
    </row>
    <row r="2106" spans="12:31" ht="15" x14ac:dyDescent="0.2">
      <c r="L2106" s="150" t="e">
        <f t="shared" si="353"/>
        <v>#VALUE!</v>
      </c>
      <c r="M2106">
        <v>21.8799999999999</v>
      </c>
      <c r="N2106" s="150" t="e">
        <f t="shared" si="354"/>
        <v>#VALUE!</v>
      </c>
      <c r="O2106">
        <v>21.8799999999999</v>
      </c>
      <c r="P2106" s="150" t="e">
        <f t="shared" si="355"/>
        <v>#VALUE!</v>
      </c>
      <c r="Q2106">
        <v>21.8799999999999</v>
      </c>
      <c r="R2106" s="150" t="e">
        <f t="shared" si="356"/>
        <v>#VALUE!</v>
      </c>
      <c r="S2106">
        <v>21.8799999999999</v>
      </c>
      <c r="T2106" s="150" t="e">
        <f t="shared" si="357"/>
        <v>#VALUE!</v>
      </c>
      <c r="U2106">
        <v>21.8799999999999</v>
      </c>
      <c r="V2106" s="150" t="e">
        <f t="shared" si="358"/>
        <v>#VALUE!</v>
      </c>
      <c r="W2106">
        <v>21.8799999999999</v>
      </c>
      <c r="X2106" s="153" t="e">
        <f t="shared" si="359"/>
        <v>#VALUE!</v>
      </c>
      <c r="Y2106">
        <v>21.8799999999999</v>
      </c>
      <c r="Z2106" s="150" t="e">
        <f t="shared" si="360"/>
        <v>#VALUE!</v>
      </c>
      <c r="AA2106">
        <v>21.8799999999999</v>
      </c>
      <c r="AB2106" s="150" t="e">
        <f t="shared" si="361"/>
        <v>#VALUE!</v>
      </c>
      <c r="AC2106">
        <v>21.8799999999999</v>
      </c>
      <c r="AD2106" s="150" t="e">
        <f t="shared" si="362"/>
        <v>#VALUE!</v>
      </c>
      <c r="AE2106">
        <v>21.8799999999999</v>
      </c>
    </row>
    <row r="2107" spans="12:31" ht="15" x14ac:dyDescent="0.2">
      <c r="L2107" s="150" t="e">
        <f t="shared" si="353"/>
        <v>#VALUE!</v>
      </c>
      <c r="M2107">
        <v>21.899999999999899</v>
      </c>
      <c r="N2107" s="150" t="e">
        <f t="shared" si="354"/>
        <v>#VALUE!</v>
      </c>
      <c r="O2107">
        <v>21.899999999999899</v>
      </c>
      <c r="P2107" s="150" t="e">
        <f t="shared" si="355"/>
        <v>#VALUE!</v>
      </c>
      <c r="Q2107">
        <v>21.899999999999899</v>
      </c>
      <c r="R2107" s="150" t="e">
        <f t="shared" si="356"/>
        <v>#VALUE!</v>
      </c>
      <c r="S2107">
        <v>21.899999999999899</v>
      </c>
      <c r="T2107" s="150" t="e">
        <f t="shared" si="357"/>
        <v>#VALUE!</v>
      </c>
      <c r="U2107">
        <v>21.899999999999899</v>
      </c>
      <c r="V2107" s="150" t="e">
        <f t="shared" si="358"/>
        <v>#VALUE!</v>
      </c>
      <c r="W2107">
        <v>21.899999999999899</v>
      </c>
      <c r="X2107" s="153" t="e">
        <f t="shared" si="359"/>
        <v>#VALUE!</v>
      </c>
      <c r="Y2107">
        <v>21.899999999999899</v>
      </c>
      <c r="Z2107" s="150" t="e">
        <f t="shared" si="360"/>
        <v>#VALUE!</v>
      </c>
      <c r="AA2107">
        <v>21.899999999999899</v>
      </c>
      <c r="AB2107" s="150" t="e">
        <f t="shared" si="361"/>
        <v>#VALUE!</v>
      </c>
      <c r="AC2107">
        <v>21.899999999999899</v>
      </c>
      <c r="AD2107" s="150" t="e">
        <f t="shared" si="362"/>
        <v>#VALUE!</v>
      </c>
      <c r="AE2107">
        <v>21.899999999999899</v>
      </c>
    </row>
    <row r="2108" spans="12:31" ht="15" x14ac:dyDescent="0.2">
      <c r="L2108" s="150" t="e">
        <f t="shared" si="353"/>
        <v>#VALUE!</v>
      </c>
      <c r="M2108">
        <v>21.919999999999899</v>
      </c>
      <c r="N2108" s="150" t="e">
        <f t="shared" si="354"/>
        <v>#VALUE!</v>
      </c>
      <c r="O2108">
        <v>21.919999999999899</v>
      </c>
      <c r="P2108" s="150" t="e">
        <f t="shared" si="355"/>
        <v>#VALUE!</v>
      </c>
      <c r="Q2108">
        <v>21.919999999999899</v>
      </c>
      <c r="R2108" s="150" t="e">
        <f t="shared" si="356"/>
        <v>#VALUE!</v>
      </c>
      <c r="S2108">
        <v>21.919999999999899</v>
      </c>
      <c r="T2108" s="150" t="e">
        <f t="shared" si="357"/>
        <v>#VALUE!</v>
      </c>
      <c r="U2108">
        <v>21.919999999999899</v>
      </c>
      <c r="V2108" s="150" t="e">
        <f t="shared" si="358"/>
        <v>#VALUE!</v>
      </c>
      <c r="W2108">
        <v>21.919999999999899</v>
      </c>
      <c r="X2108" s="153" t="e">
        <f t="shared" si="359"/>
        <v>#VALUE!</v>
      </c>
      <c r="Y2108">
        <v>21.919999999999899</v>
      </c>
      <c r="Z2108" s="150" t="e">
        <f t="shared" si="360"/>
        <v>#VALUE!</v>
      </c>
      <c r="AA2108">
        <v>21.919999999999899</v>
      </c>
      <c r="AB2108" s="150" t="e">
        <f t="shared" si="361"/>
        <v>#VALUE!</v>
      </c>
      <c r="AC2108">
        <v>21.919999999999899</v>
      </c>
      <c r="AD2108" s="150" t="e">
        <f t="shared" si="362"/>
        <v>#VALUE!</v>
      </c>
      <c r="AE2108">
        <v>21.919999999999899</v>
      </c>
    </row>
    <row r="2109" spans="12:31" ht="15" x14ac:dyDescent="0.2">
      <c r="L2109" s="150" t="e">
        <f t="shared" si="353"/>
        <v>#VALUE!</v>
      </c>
      <c r="M2109">
        <v>21.939999999999898</v>
      </c>
      <c r="N2109" s="150" t="e">
        <f t="shared" si="354"/>
        <v>#VALUE!</v>
      </c>
      <c r="O2109">
        <v>21.939999999999898</v>
      </c>
      <c r="P2109" s="150" t="e">
        <f t="shared" si="355"/>
        <v>#VALUE!</v>
      </c>
      <c r="Q2109">
        <v>21.939999999999898</v>
      </c>
      <c r="R2109" s="150" t="e">
        <f t="shared" si="356"/>
        <v>#VALUE!</v>
      </c>
      <c r="S2109">
        <v>21.939999999999898</v>
      </c>
      <c r="T2109" s="150" t="e">
        <f t="shared" si="357"/>
        <v>#VALUE!</v>
      </c>
      <c r="U2109">
        <v>21.939999999999898</v>
      </c>
      <c r="V2109" s="150" t="e">
        <f t="shared" si="358"/>
        <v>#VALUE!</v>
      </c>
      <c r="W2109">
        <v>21.939999999999898</v>
      </c>
      <c r="X2109" s="153" t="e">
        <f t="shared" si="359"/>
        <v>#VALUE!</v>
      </c>
      <c r="Y2109">
        <v>21.939999999999898</v>
      </c>
      <c r="Z2109" s="150" t="e">
        <f t="shared" si="360"/>
        <v>#VALUE!</v>
      </c>
      <c r="AA2109">
        <v>21.939999999999898</v>
      </c>
      <c r="AB2109" s="150" t="e">
        <f t="shared" si="361"/>
        <v>#VALUE!</v>
      </c>
      <c r="AC2109">
        <v>21.939999999999898</v>
      </c>
      <c r="AD2109" s="150" t="e">
        <f t="shared" si="362"/>
        <v>#VALUE!</v>
      </c>
      <c r="AE2109">
        <v>21.939999999999898</v>
      </c>
    </row>
    <row r="2110" spans="12:31" ht="15" x14ac:dyDescent="0.2">
      <c r="L2110" s="150" t="e">
        <f t="shared" si="353"/>
        <v>#VALUE!</v>
      </c>
      <c r="M2110">
        <v>21.959999999999901</v>
      </c>
      <c r="N2110" s="150" t="e">
        <f t="shared" si="354"/>
        <v>#VALUE!</v>
      </c>
      <c r="O2110">
        <v>21.959999999999901</v>
      </c>
      <c r="P2110" s="150" t="e">
        <f t="shared" si="355"/>
        <v>#VALUE!</v>
      </c>
      <c r="Q2110">
        <v>21.959999999999901</v>
      </c>
      <c r="R2110" s="150" t="e">
        <f t="shared" si="356"/>
        <v>#VALUE!</v>
      </c>
      <c r="S2110">
        <v>21.959999999999901</v>
      </c>
      <c r="T2110" s="150" t="e">
        <f t="shared" si="357"/>
        <v>#VALUE!</v>
      </c>
      <c r="U2110">
        <v>21.959999999999901</v>
      </c>
      <c r="V2110" s="150" t="e">
        <f t="shared" si="358"/>
        <v>#VALUE!</v>
      </c>
      <c r="W2110">
        <v>21.959999999999901</v>
      </c>
      <c r="X2110" s="153" t="e">
        <f t="shared" si="359"/>
        <v>#VALUE!</v>
      </c>
      <c r="Y2110">
        <v>21.959999999999901</v>
      </c>
      <c r="Z2110" s="150" t="e">
        <f t="shared" si="360"/>
        <v>#VALUE!</v>
      </c>
      <c r="AA2110">
        <v>21.959999999999901</v>
      </c>
      <c r="AB2110" s="150" t="e">
        <f t="shared" si="361"/>
        <v>#VALUE!</v>
      </c>
      <c r="AC2110">
        <v>21.959999999999901</v>
      </c>
      <c r="AD2110" s="150" t="e">
        <f t="shared" si="362"/>
        <v>#VALUE!</v>
      </c>
      <c r="AE2110">
        <v>21.959999999999901</v>
      </c>
    </row>
    <row r="2111" spans="12:31" ht="15" x14ac:dyDescent="0.2">
      <c r="L2111" s="150" t="e">
        <f t="shared" si="353"/>
        <v>#VALUE!</v>
      </c>
      <c r="M2111">
        <v>21.979999999999901</v>
      </c>
      <c r="N2111" s="150" t="e">
        <f t="shared" si="354"/>
        <v>#VALUE!</v>
      </c>
      <c r="O2111">
        <v>21.979999999999901</v>
      </c>
      <c r="P2111" s="150" t="e">
        <f t="shared" si="355"/>
        <v>#VALUE!</v>
      </c>
      <c r="Q2111">
        <v>21.979999999999901</v>
      </c>
      <c r="R2111" s="150" t="e">
        <f t="shared" si="356"/>
        <v>#VALUE!</v>
      </c>
      <c r="S2111">
        <v>21.979999999999901</v>
      </c>
      <c r="T2111" s="150" t="e">
        <f t="shared" si="357"/>
        <v>#VALUE!</v>
      </c>
      <c r="U2111">
        <v>21.979999999999901</v>
      </c>
      <c r="V2111" s="150" t="e">
        <f t="shared" si="358"/>
        <v>#VALUE!</v>
      </c>
      <c r="W2111">
        <v>21.979999999999901</v>
      </c>
      <c r="X2111" s="153" t="e">
        <f t="shared" si="359"/>
        <v>#VALUE!</v>
      </c>
      <c r="Y2111">
        <v>21.979999999999901</v>
      </c>
      <c r="Z2111" s="150" t="e">
        <f t="shared" si="360"/>
        <v>#VALUE!</v>
      </c>
      <c r="AA2111">
        <v>21.979999999999901</v>
      </c>
      <c r="AB2111" s="150" t="e">
        <f t="shared" si="361"/>
        <v>#VALUE!</v>
      </c>
      <c r="AC2111">
        <v>21.979999999999901</v>
      </c>
      <c r="AD2111" s="150" t="e">
        <f t="shared" si="362"/>
        <v>#VALUE!</v>
      </c>
      <c r="AE2111">
        <v>21.979999999999901</v>
      </c>
    </row>
    <row r="2112" spans="12:31" ht="15" x14ac:dyDescent="0.2">
      <c r="L2112" s="150" t="e">
        <f t="shared" si="353"/>
        <v>#VALUE!</v>
      </c>
      <c r="M2112">
        <v>21.999999999999901</v>
      </c>
      <c r="N2112" s="150" t="e">
        <f t="shared" si="354"/>
        <v>#VALUE!</v>
      </c>
      <c r="O2112">
        <v>21.999999999999901</v>
      </c>
      <c r="P2112" s="150" t="e">
        <f t="shared" si="355"/>
        <v>#VALUE!</v>
      </c>
      <c r="Q2112">
        <v>21.999999999999901</v>
      </c>
      <c r="R2112" s="150" t="e">
        <f t="shared" si="356"/>
        <v>#VALUE!</v>
      </c>
      <c r="S2112">
        <v>21.999999999999901</v>
      </c>
      <c r="T2112" s="150" t="e">
        <f t="shared" si="357"/>
        <v>#VALUE!</v>
      </c>
      <c r="U2112">
        <v>21.999999999999901</v>
      </c>
      <c r="V2112" s="150" t="e">
        <f t="shared" si="358"/>
        <v>#VALUE!</v>
      </c>
      <c r="W2112">
        <v>21.999999999999901</v>
      </c>
      <c r="X2112" s="153" t="e">
        <f t="shared" si="359"/>
        <v>#VALUE!</v>
      </c>
      <c r="Y2112">
        <v>21.999999999999901</v>
      </c>
      <c r="Z2112" s="150" t="e">
        <f t="shared" si="360"/>
        <v>#VALUE!</v>
      </c>
      <c r="AA2112">
        <v>21.999999999999901</v>
      </c>
      <c r="AB2112" s="150" t="e">
        <f t="shared" si="361"/>
        <v>#VALUE!</v>
      </c>
      <c r="AC2112">
        <v>21.999999999999901</v>
      </c>
      <c r="AD2112" s="150" t="e">
        <f t="shared" si="362"/>
        <v>#VALUE!</v>
      </c>
      <c r="AE2112">
        <v>21.999999999999901</v>
      </c>
    </row>
    <row r="2113" spans="12:31" ht="15" x14ac:dyDescent="0.2">
      <c r="L2113" s="150" t="e">
        <f t="shared" si="353"/>
        <v>#VALUE!</v>
      </c>
      <c r="M2113">
        <v>22.0199999999999</v>
      </c>
      <c r="N2113" s="150" t="e">
        <f t="shared" si="354"/>
        <v>#VALUE!</v>
      </c>
      <c r="O2113">
        <v>22.0199999999999</v>
      </c>
      <c r="P2113" s="150" t="e">
        <f t="shared" si="355"/>
        <v>#VALUE!</v>
      </c>
      <c r="Q2113">
        <v>22.0199999999999</v>
      </c>
      <c r="R2113" s="150" t="e">
        <f t="shared" si="356"/>
        <v>#VALUE!</v>
      </c>
      <c r="S2113">
        <v>22.0199999999999</v>
      </c>
      <c r="T2113" s="150" t="e">
        <f t="shared" si="357"/>
        <v>#VALUE!</v>
      </c>
      <c r="U2113">
        <v>22.0199999999999</v>
      </c>
      <c r="V2113" s="150" t="e">
        <f t="shared" si="358"/>
        <v>#VALUE!</v>
      </c>
      <c r="W2113">
        <v>22.0199999999999</v>
      </c>
      <c r="X2113" s="153" t="e">
        <f t="shared" si="359"/>
        <v>#VALUE!</v>
      </c>
      <c r="Y2113">
        <v>22.0199999999999</v>
      </c>
      <c r="Z2113" s="150" t="e">
        <f t="shared" si="360"/>
        <v>#VALUE!</v>
      </c>
      <c r="AA2113">
        <v>22.0199999999999</v>
      </c>
      <c r="AB2113" s="150" t="e">
        <f t="shared" si="361"/>
        <v>#VALUE!</v>
      </c>
      <c r="AC2113">
        <v>22.0199999999999</v>
      </c>
      <c r="AD2113" s="150" t="e">
        <f t="shared" si="362"/>
        <v>#VALUE!</v>
      </c>
      <c r="AE2113">
        <v>22.0199999999999</v>
      </c>
    </row>
    <row r="2114" spans="12:31" ht="15" x14ac:dyDescent="0.2">
      <c r="L2114" s="150" t="e">
        <f t="shared" si="353"/>
        <v>#VALUE!</v>
      </c>
      <c r="M2114">
        <v>22.0399999999999</v>
      </c>
      <c r="N2114" s="150" t="e">
        <f t="shared" si="354"/>
        <v>#VALUE!</v>
      </c>
      <c r="O2114">
        <v>22.0399999999999</v>
      </c>
      <c r="P2114" s="150" t="e">
        <f t="shared" si="355"/>
        <v>#VALUE!</v>
      </c>
      <c r="Q2114">
        <v>22.0399999999999</v>
      </c>
      <c r="R2114" s="150" t="e">
        <f t="shared" si="356"/>
        <v>#VALUE!</v>
      </c>
      <c r="S2114">
        <v>22.0399999999999</v>
      </c>
      <c r="T2114" s="150" t="e">
        <f t="shared" si="357"/>
        <v>#VALUE!</v>
      </c>
      <c r="U2114">
        <v>22.0399999999999</v>
      </c>
      <c r="V2114" s="150" t="e">
        <f t="shared" si="358"/>
        <v>#VALUE!</v>
      </c>
      <c r="W2114">
        <v>22.0399999999999</v>
      </c>
      <c r="X2114" s="153" t="e">
        <f t="shared" si="359"/>
        <v>#VALUE!</v>
      </c>
      <c r="Y2114">
        <v>22.0399999999999</v>
      </c>
      <c r="Z2114" s="150" t="e">
        <f t="shared" si="360"/>
        <v>#VALUE!</v>
      </c>
      <c r="AA2114">
        <v>22.0399999999999</v>
      </c>
      <c r="AB2114" s="150" t="e">
        <f t="shared" si="361"/>
        <v>#VALUE!</v>
      </c>
      <c r="AC2114">
        <v>22.0399999999999</v>
      </c>
      <c r="AD2114" s="150" t="e">
        <f t="shared" si="362"/>
        <v>#VALUE!</v>
      </c>
      <c r="AE2114">
        <v>22.0399999999999</v>
      </c>
    </row>
    <row r="2115" spans="12:31" ht="15" x14ac:dyDescent="0.2">
      <c r="L2115" s="150" t="e">
        <f t="shared" si="353"/>
        <v>#VALUE!</v>
      </c>
      <c r="M2115">
        <v>22.059999999999899</v>
      </c>
      <c r="N2115" s="150" t="e">
        <f t="shared" si="354"/>
        <v>#VALUE!</v>
      </c>
      <c r="O2115">
        <v>22.059999999999899</v>
      </c>
      <c r="P2115" s="150" t="e">
        <f t="shared" si="355"/>
        <v>#VALUE!</v>
      </c>
      <c r="Q2115">
        <v>22.059999999999899</v>
      </c>
      <c r="R2115" s="150" t="e">
        <f t="shared" si="356"/>
        <v>#VALUE!</v>
      </c>
      <c r="S2115">
        <v>22.059999999999899</v>
      </c>
      <c r="T2115" s="150" t="e">
        <f t="shared" si="357"/>
        <v>#VALUE!</v>
      </c>
      <c r="U2115">
        <v>22.059999999999899</v>
      </c>
      <c r="V2115" s="150" t="e">
        <f t="shared" si="358"/>
        <v>#VALUE!</v>
      </c>
      <c r="W2115">
        <v>22.059999999999899</v>
      </c>
      <c r="X2115" s="153" t="e">
        <f t="shared" si="359"/>
        <v>#VALUE!</v>
      </c>
      <c r="Y2115">
        <v>22.059999999999899</v>
      </c>
      <c r="Z2115" s="150" t="e">
        <f t="shared" si="360"/>
        <v>#VALUE!</v>
      </c>
      <c r="AA2115">
        <v>22.059999999999899</v>
      </c>
      <c r="AB2115" s="150" t="e">
        <f t="shared" si="361"/>
        <v>#VALUE!</v>
      </c>
      <c r="AC2115">
        <v>22.059999999999899</v>
      </c>
      <c r="AD2115" s="150" t="e">
        <f t="shared" si="362"/>
        <v>#VALUE!</v>
      </c>
      <c r="AE2115">
        <v>22.059999999999899</v>
      </c>
    </row>
    <row r="2116" spans="12:31" ht="15" x14ac:dyDescent="0.2">
      <c r="L2116" s="150" t="e">
        <f t="shared" si="353"/>
        <v>#VALUE!</v>
      </c>
      <c r="M2116">
        <v>22.079999999999899</v>
      </c>
      <c r="N2116" s="150" t="e">
        <f t="shared" si="354"/>
        <v>#VALUE!</v>
      </c>
      <c r="O2116">
        <v>22.079999999999899</v>
      </c>
      <c r="P2116" s="150" t="e">
        <f t="shared" si="355"/>
        <v>#VALUE!</v>
      </c>
      <c r="Q2116">
        <v>22.079999999999899</v>
      </c>
      <c r="R2116" s="150" t="e">
        <f t="shared" si="356"/>
        <v>#VALUE!</v>
      </c>
      <c r="S2116">
        <v>22.079999999999899</v>
      </c>
      <c r="T2116" s="150" t="e">
        <f t="shared" si="357"/>
        <v>#VALUE!</v>
      </c>
      <c r="U2116">
        <v>22.079999999999899</v>
      </c>
      <c r="V2116" s="150" t="e">
        <f t="shared" si="358"/>
        <v>#VALUE!</v>
      </c>
      <c r="W2116">
        <v>22.079999999999899</v>
      </c>
      <c r="X2116" s="153" t="e">
        <f t="shared" si="359"/>
        <v>#VALUE!</v>
      </c>
      <c r="Y2116">
        <v>22.079999999999899</v>
      </c>
      <c r="Z2116" s="150" t="e">
        <f t="shared" si="360"/>
        <v>#VALUE!</v>
      </c>
      <c r="AA2116">
        <v>22.079999999999899</v>
      </c>
      <c r="AB2116" s="150" t="e">
        <f t="shared" si="361"/>
        <v>#VALUE!</v>
      </c>
      <c r="AC2116">
        <v>22.079999999999899</v>
      </c>
      <c r="AD2116" s="150" t="e">
        <f t="shared" si="362"/>
        <v>#VALUE!</v>
      </c>
      <c r="AE2116">
        <v>22.079999999999899</v>
      </c>
    </row>
    <row r="2117" spans="12:31" ht="15" x14ac:dyDescent="0.2">
      <c r="L2117" s="150" t="e">
        <f t="shared" si="353"/>
        <v>#VALUE!</v>
      </c>
      <c r="M2117">
        <v>22.099999999999898</v>
      </c>
      <c r="N2117" s="150" t="e">
        <f t="shared" si="354"/>
        <v>#VALUE!</v>
      </c>
      <c r="O2117">
        <v>22.099999999999898</v>
      </c>
      <c r="P2117" s="150" t="e">
        <f t="shared" si="355"/>
        <v>#VALUE!</v>
      </c>
      <c r="Q2117">
        <v>22.099999999999898</v>
      </c>
      <c r="R2117" s="150" t="e">
        <f t="shared" si="356"/>
        <v>#VALUE!</v>
      </c>
      <c r="S2117">
        <v>22.099999999999898</v>
      </c>
      <c r="T2117" s="150" t="e">
        <f t="shared" si="357"/>
        <v>#VALUE!</v>
      </c>
      <c r="U2117">
        <v>22.099999999999898</v>
      </c>
      <c r="V2117" s="150" t="e">
        <f t="shared" si="358"/>
        <v>#VALUE!</v>
      </c>
      <c r="W2117">
        <v>22.099999999999898</v>
      </c>
      <c r="X2117" s="153" t="e">
        <f t="shared" si="359"/>
        <v>#VALUE!</v>
      </c>
      <c r="Y2117">
        <v>22.099999999999898</v>
      </c>
      <c r="Z2117" s="150" t="e">
        <f t="shared" si="360"/>
        <v>#VALUE!</v>
      </c>
      <c r="AA2117">
        <v>22.099999999999898</v>
      </c>
      <c r="AB2117" s="150" t="e">
        <f t="shared" si="361"/>
        <v>#VALUE!</v>
      </c>
      <c r="AC2117">
        <v>22.099999999999898</v>
      </c>
      <c r="AD2117" s="150" t="e">
        <f t="shared" si="362"/>
        <v>#VALUE!</v>
      </c>
      <c r="AE2117">
        <v>22.099999999999898</v>
      </c>
    </row>
    <row r="2118" spans="12:31" ht="15" x14ac:dyDescent="0.2">
      <c r="L2118" s="150" t="e">
        <f t="shared" si="353"/>
        <v>#VALUE!</v>
      </c>
      <c r="M2118">
        <v>22.119999999999902</v>
      </c>
      <c r="N2118" s="150" t="e">
        <f t="shared" si="354"/>
        <v>#VALUE!</v>
      </c>
      <c r="O2118">
        <v>22.119999999999902</v>
      </c>
      <c r="P2118" s="150" t="e">
        <f t="shared" si="355"/>
        <v>#VALUE!</v>
      </c>
      <c r="Q2118">
        <v>22.119999999999902</v>
      </c>
      <c r="R2118" s="150" t="e">
        <f t="shared" si="356"/>
        <v>#VALUE!</v>
      </c>
      <c r="S2118">
        <v>22.119999999999902</v>
      </c>
      <c r="T2118" s="150" t="e">
        <f t="shared" si="357"/>
        <v>#VALUE!</v>
      </c>
      <c r="U2118">
        <v>22.119999999999902</v>
      </c>
      <c r="V2118" s="150" t="e">
        <f t="shared" si="358"/>
        <v>#VALUE!</v>
      </c>
      <c r="W2118">
        <v>22.119999999999902</v>
      </c>
      <c r="X2118" s="153" t="e">
        <f t="shared" si="359"/>
        <v>#VALUE!</v>
      </c>
      <c r="Y2118">
        <v>22.119999999999902</v>
      </c>
      <c r="Z2118" s="150" t="e">
        <f t="shared" si="360"/>
        <v>#VALUE!</v>
      </c>
      <c r="AA2118">
        <v>22.119999999999902</v>
      </c>
      <c r="AB2118" s="150" t="e">
        <f t="shared" si="361"/>
        <v>#VALUE!</v>
      </c>
      <c r="AC2118">
        <v>22.119999999999902</v>
      </c>
      <c r="AD2118" s="150" t="e">
        <f t="shared" si="362"/>
        <v>#VALUE!</v>
      </c>
      <c r="AE2118">
        <v>22.119999999999902</v>
      </c>
    </row>
    <row r="2119" spans="12:31" ht="15" x14ac:dyDescent="0.2">
      <c r="L2119" s="150" t="e">
        <f t="shared" si="353"/>
        <v>#VALUE!</v>
      </c>
      <c r="M2119">
        <v>22.139999999999901</v>
      </c>
      <c r="N2119" s="150" t="e">
        <f t="shared" si="354"/>
        <v>#VALUE!</v>
      </c>
      <c r="O2119">
        <v>22.139999999999901</v>
      </c>
      <c r="P2119" s="150" t="e">
        <f t="shared" si="355"/>
        <v>#VALUE!</v>
      </c>
      <c r="Q2119">
        <v>22.139999999999901</v>
      </c>
      <c r="R2119" s="150" t="e">
        <f t="shared" si="356"/>
        <v>#VALUE!</v>
      </c>
      <c r="S2119">
        <v>22.139999999999901</v>
      </c>
      <c r="T2119" s="150" t="e">
        <f t="shared" si="357"/>
        <v>#VALUE!</v>
      </c>
      <c r="U2119">
        <v>22.139999999999901</v>
      </c>
      <c r="V2119" s="150" t="e">
        <f t="shared" si="358"/>
        <v>#VALUE!</v>
      </c>
      <c r="W2119">
        <v>22.139999999999901</v>
      </c>
      <c r="X2119" s="153" t="e">
        <f t="shared" si="359"/>
        <v>#VALUE!</v>
      </c>
      <c r="Y2119">
        <v>22.139999999999901</v>
      </c>
      <c r="Z2119" s="150" t="e">
        <f t="shared" si="360"/>
        <v>#VALUE!</v>
      </c>
      <c r="AA2119">
        <v>22.139999999999901</v>
      </c>
      <c r="AB2119" s="150" t="e">
        <f t="shared" si="361"/>
        <v>#VALUE!</v>
      </c>
      <c r="AC2119">
        <v>22.139999999999901</v>
      </c>
      <c r="AD2119" s="150" t="e">
        <f t="shared" si="362"/>
        <v>#VALUE!</v>
      </c>
      <c r="AE2119">
        <v>22.139999999999901</v>
      </c>
    </row>
    <row r="2120" spans="12:31" ht="15" x14ac:dyDescent="0.2">
      <c r="L2120" s="150" t="e">
        <f t="shared" si="353"/>
        <v>#VALUE!</v>
      </c>
      <c r="M2120">
        <v>22.159999999999901</v>
      </c>
      <c r="N2120" s="150" t="e">
        <f t="shared" si="354"/>
        <v>#VALUE!</v>
      </c>
      <c r="O2120">
        <v>22.159999999999901</v>
      </c>
      <c r="P2120" s="150" t="e">
        <f t="shared" si="355"/>
        <v>#VALUE!</v>
      </c>
      <c r="Q2120">
        <v>22.159999999999901</v>
      </c>
      <c r="R2120" s="150" t="e">
        <f t="shared" si="356"/>
        <v>#VALUE!</v>
      </c>
      <c r="S2120">
        <v>22.159999999999901</v>
      </c>
      <c r="T2120" s="150" t="e">
        <f t="shared" si="357"/>
        <v>#VALUE!</v>
      </c>
      <c r="U2120">
        <v>22.159999999999901</v>
      </c>
      <c r="V2120" s="150" t="e">
        <f t="shared" si="358"/>
        <v>#VALUE!</v>
      </c>
      <c r="W2120">
        <v>22.159999999999901</v>
      </c>
      <c r="X2120" s="153" t="e">
        <f t="shared" si="359"/>
        <v>#VALUE!</v>
      </c>
      <c r="Y2120">
        <v>22.159999999999901</v>
      </c>
      <c r="Z2120" s="150" t="e">
        <f t="shared" si="360"/>
        <v>#VALUE!</v>
      </c>
      <c r="AA2120">
        <v>22.159999999999901</v>
      </c>
      <c r="AB2120" s="150" t="e">
        <f t="shared" si="361"/>
        <v>#VALUE!</v>
      </c>
      <c r="AC2120">
        <v>22.159999999999901</v>
      </c>
      <c r="AD2120" s="150" t="e">
        <f t="shared" si="362"/>
        <v>#VALUE!</v>
      </c>
      <c r="AE2120">
        <v>22.159999999999901</v>
      </c>
    </row>
    <row r="2121" spans="12:31" ht="15" x14ac:dyDescent="0.2">
      <c r="L2121" s="150" t="e">
        <f t="shared" si="353"/>
        <v>#VALUE!</v>
      </c>
      <c r="M2121">
        <v>22.1799999999999</v>
      </c>
      <c r="N2121" s="150" t="e">
        <f t="shared" si="354"/>
        <v>#VALUE!</v>
      </c>
      <c r="O2121">
        <v>22.1799999999999</v>
      </c>
      <c r="P2121" s="150" t="e">
        <f t="shared" si="355"/>
        <v>#VALUE!</v>
      </c>
      <c r="Q2121">
        <v>22.1799999999999</v>
      </c>
      <c r="R2121" s="150" t="e">
        <f t="shared" si="356"/>
        <v>#VALUE!</v>
      </c>
      <c r="S2121">
        <v>22.1799999999999</v>
      </c>
      <c r="T2121" s="150" t="e">
        <f t="shared" si="357"/>
        <v>#VALUE!</v>
      </c>
      <c r="U2121">
        <v>22.1799999999999</v>
      </c>
      <c r="V2121" s="150" t="e">
        <f t="shared" si="358"/>
        <v>#VALUE!</v>
      </c>
      <c r="W2121">
        <v>22.1799999999999</v>
      </c>
      <c r="X2121" s="153" t="e">
        <f t="shared" si="359"/>
        <v>#VALUE!</v>
      </c>
      <c r="Y2121">
        <v>22.1799999999999</v>
      </c>
      <c r="Z2121" s="150" t="e">
        <f t="shared" si="360"/>
        <v>#VALUE!</v>
      </c>
      <c r="AA2121">
        <v>22.1799999999999</v>
      </c>
      <c r="AB2121" s="150" t="e">
        <f t="shared" si="361"/>
        <v>#VALUE!</v>
      </c>
      <c r="AC2121">
        <v>22.1799999999999</v>
      </c>
      <c r="AD2121" s="150" t="e">
        <f t="shared" si="362"/>
        <v>#VALUE!</v>
      </c>
      <c r="AE2121">
        <v>22.1799999999999</v>
      </c>
    </row>
    <row r="2122" spans="12:31" ht="15" x14ac:dyDescent="0.2">
      <c r="L2122" s="150" t="e">
        <f t="shared" si="353"/>
        <v>#VALUE!</v>
      </c>
      <c r="M2122">
        <v>22.1999999999999</v>
      </c>
      <c r="N2122" s="150" t="e">
        <f t="shared" si="354"/>
        <v>#VALUE!</v>
      </c>
      <c r="O2122">
        <v>22.1999999999999</v>
      </c>
      <c r="P2122" s="150" t="e">
        <f t="shared" si="355"/>
        <v>#VALUE!</v>
      </c>
      <c r="Q2122">
        <v>22.1999999999999</v>
      </c>
      <c r="R2122" s="150" t="e">
        <f t="shared" si="356"/>
        <v>#VALUE!</v>
      </c>
      <c r="S2122">
        <v>22.1999999999999</v>
      </c>
      <c r="T2122" s="150" t="e">
        <f t="shared" si="357"/>
        <v>#VALUE!</v>
      </c>
      <c r="U2122">
        <v>22.1999999999999</v>
      </c>
      <c r="V2122" s="150" t="e">
        <f t="shared" si="358"/>
        <v>#VALUE!</v>
      </c>
      <c r="W2122">
        <v>22.1999999999999</v>
      </c>
      <c r="X2122" s="153" t="e">
        <f t="shared" si="359"/>
        <v>#VALUE!</v>
      </c>
      <c r="Y2122">
        <v>22.1999999999999</v>
      </c>
      <c r="Z2122" s="150" t="e">
        <f t="shared" si="360"/>
        <v>#VALUE!</v>
      </c>
      <c r="AA2122">
        <v>22.1999999999999</v>
      </c>
      <c r="AB2122" s="150" t="e">
        <f t="shared" si="361"/>
        <v>#VALUE!</v>
      </c>
      <c r="AC2122">
        <v>22.1999999999999</v>
      </c>
      <c r="AD2122" s="150" t="e">
        <f t="shared" si="362"/>
        <v>#VALUE!</v>
      </c>
      <c r="AE2122">
        <v>22.1999999999999</v>
      </c>
    </row>
    <row r="2123" spans="12:31" ht="15" x14ac:dyDescent="0.2">
      <c r="L2123" s="150" t="e">
        <f t="shared" si="353"/>
        <v>#VALUE!</v>
      </c>
      <c r="M2123">
        <v>22.219999999999899</v>
      </c>
      <c r="N2123" s="150" t="e">
        <f t="shared" si="354"/>
        <v>#VALUE!</v>
      </c>
      <c r="O2123">
        <v>22.219999999999899</v>
      </c>
      <c r="P2123" s="150" t="e">
        <f t="shared" si="355"/>
        <v>#VALUE!</v>
      </c>
      <c r="Q2123">
        <v>22.219999999999899</v>
      </c>
      <c r="R2123" s="150" t="e">
        <f t="shared" si="356"/>
        <v>#VALUE!</v>
      </c>
      <c r="S2123">
        <v>22.219999999999899</v>
      </c>
      <c r="T2123" s="150" t="e">
        <f t="shared" si="357"/>
        <v>#VALUE!</v>
      </c>
      <c r="U2123">
        <v>22.219999999999899</v>
      </c>
      <c r="V2123" s="150" t="e">
        <f t="shared" si="358"/>
        <v>#VALUE!</v>
      </c>
      <c r="W2123">
        <v>22.219999999999899</v>
      </c>
      <c r="X2123" s="153" t="e">
        <f t="shared" si="359"/>
        <v>#VALUE!</v>
      </c>
      <c r="Y2123">
        <v>22.219999999999899</v>
      </c>
      <c r="Z2123" s="150" t="e">
        <f t="shared" si="360"/>
        <v>#VALUE!</v>
      </c>
      <c r="AA2123">
        <v>22.219999999999899</v>
      </c>
      <c r="AB2123" s="150" t="e">
        <f t="shared" si="361"/>
        <v>#VALUE!</v>
      </c>
      <c r="AC2123">
        <v>22.219999999999899</v>
      </c>
      <c r="AD2123" s="150" t="e">
        <f t="shared" si="362"/>
        <v>#VALUE!</v>
      </c>
      <c r="AE2123">
        <v>22.219999999999899</v>
      </c>
    </row>
    <row r="2124" spans="12:31" ht="15" x14ac:dyDescent="0.2">
      <c r="L2124" s="150" t="e">
        <f t="shared" si="353"/>
        <v>#VALUE!</v>
      </c>
      <c r="M2124">
        <v>22.239999999999899</v>
      </c>
      <c r="N2124" s="150" t="e">
        <f t="shared" si="354"/>
        <v>#VALUE!</v>
      </c>
      <c r="O2124">
        <v>22.239999999999899</v>
      </c>
      <c r="P2124" s="150" t="e">
        <f t="shared" si="355"/>
        <v>#VALUE!</v>
      </c>
      <c r="Q2124">
        <v>22.239999999999899</v>
      </c>
      <c r="R2124" s="150" t="e">
        <f t="shared" si="356"/>
        <v>#VALUE!</v>
      </c>
      <c r="S2124">
        <v>22.239999999999899</v>
      </c>
      <c r="T2124" s="150" t="e">
        <f t="shared" si="357"/>
        <v>#VALUE!</v>
      </c>
      <c r="U2124">
        <v>22.239999999999899</v>
      </c>
      <c r="V2124" s="150" t="e">
        <f t="shared" si="358"/>
        <v>#VALUE!</v>
      </c>
      <c r="W2124">
        <v>22.239999999999899</v>
      </c>
      <c r="X2124" s="153" t="e">
        <f t="shared" si="359"/>
        <v>#VALUE!</v>
      </c>
      <c r="Y2124">
        <v>22.239999999999899</v>
      </c>
      <c r="Z2124" s="150" t="e">
        <f t="shared" si="360"/>
        <v>#VALUE!</v>
      </c>
      <c r="AA2124">
        <v>22.239999999999899</v>
      </c>
      <c r="AB2124" s="150" t="e">
        <f t="shared" si="361"/>
        <v>#VALUE!</v>
      </c>
      <c r="AC2124">
        <v>22.239999999999899</v>
      </c>
      <c r="AD2124" s="150" t="e">
        <f t="shared" si="362"/>
        <v>#VALUE!</v>
      </c>
      <c r="AE2124">
        <v>22.239999999999899</v>
      </c>
    </row>
    <row r="2125" spans="12:31" ht="15" x14ac:dyDescent="0.2">
      <c r="L2125" s="150" t="e">
        <f t="shared" si="353"/>
        <v>#VALUE!</v>
      </c>
      <c r="M2125">
        <v>22.259999999999899</v>
      </c>
      <c r="N2125" s="150" t="e">
        <f t="shared" si="354"/>
        <v>#VALUE!</v>
      </c>
      <c r="O2125">
        <v>22.259999999999899</v>
      </c>
      <c r="P2125" s="150" t="e">
        <f t="shared" si="355"/>
        <v>#VALUE!</v>
      </c>
      <c r="Q2125">
        <v>22.259999999999899</v>
      </c>
      <c r="R2125" s="150" t="e">
        <f t="shared" si="356"/>
        <v>#VALUE!</v>
      </c>
      <c r="S2125">
        <v>22.259999999999899</v>
      </c>
      <c r="T2125" s="150" t="e">
        <f t="shared" si="357"/>
        <v>#VALUE!</v>
      </c>
      <c r="U2125">
        <v>22.259999999999899</v>
      </c>
      <c r="V2125" s="150" t="e">
        <f t="shared" si="358"/>
        <v>#VALUE!</v>
      </c>
      <c r="W2125">
        <v>22.259999999999899</v>
      </c>
      <c r="X2125" s="153" t="e">
        <f t="shared" si="359"/>
        <v>#VALUE!</v>
      </c>
      <c r="Y2125">
        <v>22.259999999999899</v>
      </c>
      <c r="Z2125" s="150" t="e">
        <f t="shared" si="360"/>
        <v>#VALUE!</v>
      </c>
      <c r="AA2125">
        <v>22.259999999999899</v>
      </c>
      <c r="AB2125" s="150" t="e">
        <f t="shared" si="361"/>
        <v>#VALUE!</v>
      </c>
      <c r="AC2125">
        <v>22.259999999999899</v>
      </c>
      <c r="AD2125" s="150" t="e">
        <f t="shared" si="362"/>
        <v>#VALUE!</v>
      </c>
      <c r="AE2125">
        <v>22.259999999999899</v>
      </c>
    </row>
    <row r="2126" spans="12:31" ht="15" x14ac:dyDescent="0.2">
      <c r="L2126" s="150" t="e">
        <f t="shared" si="353"/>
        <v>#VALUE!</v>
      </c>
      <c r="M2126">
        <v>22.279999999999902</v>
      </c>
      <c r="N2126" s="150" t="e">
        <f t="shared" si="354"/>
        <v>#VALUE!</v>
      </c>
      <c r="O2126">
        <v>22.279999999999902</v>
      </c>
      <c r="P2126" s="150" t="e">
        <f t="shared" si="355"/>
        <v>#VALUE!</v>
      </c>
      <c r="Q2126">
        <v>22.279999999999902</v>
      </c>
      <c r="R2126" s="150" t="e">
        <f t="shared" si="356"/>
        <v>#VALUE!</v>
      </c>
      <c r="S2126">
        <v>22.279999999999902</v>
      </c>
      <c r="T2126" s="150" t="e">
        <f t="shared" si="357"/>
        <v>#VALUE!</v>
      </c>
      <c r="U2126">
        <v>22.279999999999902</v>
      </c>
      <c r="V2126" s="150" t="e">
        <f t="shared" si="358"/>
        <v>#VALUE!</v>
      </c>
      <c r="W2126">
        <v>22.279999999999902</v>
      </c>
      <c r="X2126" s="153" t="e">
        <f t="shared" si="359"/>
        <v>#VALUE!</v>
      </c>
      <c r="Y2126">
        <v>22.279999999999902</v>
      </c>
      <c r="Z2126" s="150" t="e">
        <f t="shared" si="360"/>
        <v>#VALUE!</v>
      </c>
      <c r="AA2126">
        <v>22.279999999999902</v>
      </c>
      <c r="AB2126" s="150" t="e">
        <f t="shared" si="361"/>
        <v>#VALUE!</v>
      </c>
      <c r="AC2126">
        <v>22.279999999999902</v>
      </c>
      <c r="AD2126" s="150" t="e">
        <f t="shared" si="362"/>
        <v>#VALUE!</v>
      </c>
      <c r="AE2126">
        <v>22.279999999999902</v>
      </c>
    </row>
    <row r="2127" spans="12:31" ht="15" x14ac:dyDescent="0.2">
      <c r="L2127" s="150" t="e">
        <f t="shared" si="353"/>
        <v>#VALUE!</v>
      </c>
      <c r="M2127">
        <v>22.299999999999901</v>
      </c>
      <c r="N2127" s="150" t="e">
        <f t="shared" si="354"/>
        <v>#VALUE!</v>
      </c>
      <c r="O2127">
        <v>22.299999999999901</v>
      </c>
      <c r="P2127" s="150" t="e">
        <f t="shared" si="355"/>
        <v>#VALUE!</v>
      </c>
      <c r="Q2127">
        <v>22.299999999999901</v>
      </c>
      <c r="R2127" s="150" t="e">
        <f t="shared" si="356"/>
        <v>#VALUE!</v>
      </c>
      <c r="S2127">
        <v>22.299999999999901</v>
      </c>
      <c r="T2127" s="150" t="e">
        <f t="shared" si="357"/>
        <v>#VALUE!</v>
      </c>
      <c r="U2127">
        <v>22.299999999999901</v>
      </c>
      <c r="V2127" s="150" t="e">
        <f t="shared" si="358"/>
        <v>#VALUE!</v>
      </c>
      <c r="W2127">
        <v>22.299999999999901</v>
      </c>
      <c r="X2127" s="153" t="e">
        <f t="shared" si="359"/>
        <v>#VALUE!</v>
      </c>
      <c r="Y2127">
        <v>22.299999999999901</v>
      </c>
      <c r="Z2127" s="150" t="e">
        <f t="shared" si="360"/>
        <v>#VALUE!</v>
      </c>
      <c r="AA2127">
        <v>22.299999999999901</v>
      </c>
      <c r="AB2127" s="150" t="e">
        <f t="shared" si="361"/>
        <v>#VALUE!</v>
      </c>
      <c r="AC2127">
        <v>22.299999999999901</v>
      </c>
      <c r="AD2127" s="150" t="e">
        <f t="shared" si="362"/>
        <v>#VALUE!</v>
      </c>
      <c r="AE2127">
        <v>22.299999999999901</v>
      </c>
    </row>
    <row r="2128" spans="12:31" ht="15" x14ac:dyDescent="0.2">
      <c r="L2128" s="150" t="e">
        <f t="shared" si="353"/>
        <v>#VALUE!</v>
      </c>
      <c r="M2128">
        <v>22.319999999999901</v>
      </c>
      <c r="N2128" s="150" t="e">
        <f t="shared" si="354"/>
        <v>#VALUE!</v>
      </c>
      <c r="O2128">
        <v>22.319999999999901</v>
      </c>
      <c r="P2128" s="150" t="e">
        <f t="shared" si="355"/>
        <v>#VALUE!</v>
      </c>
      <c r="Q2128">
        <v>22.319999999999901</v>
      </c>
      <c r="R2128" s="150" t="e">
        <f t="shared" si="356"/>
        <v>#VALUE!</v>
      </c>
      <c r="S2128">
        <v>22.319999999999901</v>
      </c>
      <c r="T2128" s="150" t="e">
        <f t="shared" si="357"/>
        <v>#VALUE!</v>
      </c>
      <c r="U2128">
        <v>22.319999999999901</v>
      </c>
      <c r="V2128" s="150" t="e">
        <f t="shared" si="358"/>
        <v>#VALUE!</v>
      </c>
      <c r="W2128">
        <v>22.319999999999901</v>
      </c>
      <c r="X2128" s="153" t="e">
        <f t="shared" si="359"/>
        <v>#VALUE!</v>
      </c>
      <c r="Y2128">
        <v>22.319999999999901</v>
      </c>
      <c r="Z2128" s="150" t="e">
        <f t="shared" si="360"/>
        <v>#VALUE!</v>
      </c>
      <c r="AA2128">
        <v>22.319999999999901</v>
      </c>
      <c r="AB2128" s="150" t="e">
        <f t="shared" si="361"/>
        <v>#VALUE!</v>
      </c>
      <c r="AC2128">
        <v>22.319999999999901</v>
      </c>
      <c r="AD2128" s="150" t="e">
        <f t="shared" si="362"/>
        <v>#VALUE!</v>
      </c>
      <c r="AE2128">
        <v>22.319999999999901</v>
      </c>
    </row>
    <row r="2129" spans="12:31" ht="15" x14ac:dyDescent="0.2">
      <c r="L2129" s="150" t="e">
        <f t="shared" si="353"/>
        <v>#VALUE!</v>
      </c>
      <c r="M2129">
        <v>22.3399999999999</v>
      </c>
      <c r="N2129" s="150" t="e">
        <f t="shared" si="354"/>
        <v>#VALUE!</v>
      </c>
      <c r="O2129">
        <v>22.3399999999999</v>
      </c>
      <c r="P2129" s="150" t="e">
        <f t="shared" si="355"/>
        <v>#VALUE!</v>
      </c>
      <c r="Q2129">
        <v>22.3399999999999</v>
      </c>
      <c r="R2129" s="150" t="e">
        <f t="shared" si="356"/>
        <v>#VALUE!</v>
      </c>
      <c r="S2129">
        <v>22.3399999999999</v>
      </c>
      <c r="T2129" s="150" t="e">
        <f t="shared" si="357"/>
        <v>#VALUE!</v>
      </c>
      <c r="U2129">
        <v>22.3399999999999</v>
      </c>
      <c r="V2129" s="150" t="e">
        <f t="shared" si="358"/>
        <v>#VALUE!</v>
      </c>
      <c r="W2129">
        <v>22.3399999999999</v>
      </c>
      <c r="X2129" s="153" t="e">
        <f t="shared" si="359"/>
        <v>#VALUE!</v>
      </c>
      <c r="Y2129">
        <v>22.3399999999999</v>
      </c>
      <c r="Z2129" s="150" t="e">
        <f t="shared" si="360"/>
        <v>#VALUE!</v>
      </c>
      <c r="AA2129">
        <v>22.3399999999999</v>
      </c>
      <c r="AB2129" s="150" t="e">
        <f t="shared" si="361"/>
        <v>#VALUE!</v>
      </c>
      <c r="AC2129">
        <v>22.3399999999999</v>
      </c>
      <c r="AD2129" s="150" t="e">
        <f t="shared" si="362"/>
        <v>#VALUE!</v>
      </c>
      <c r="AE2129">
        <v>22.3399999999999</v>
      </c>
    </row>
    <row r="2130" spans="12:31" ht="15" x14ac:dyDescent="0.2">
      <c r="L2130" s="150" t="e">
        <f t="shared" si="353"/>
        <v>#VALUE!</v>
      </c>
      <c r="M2130">
        <v>22.3599999999999</v>
      </c>
      <c r="N2130" s="150" t="e">
        <f t="shared" si="354"/>
        <v>#VALUE!</v>
      </c>
      <c r="O2130">
        <v>22.3599999999999</v>
      </c>
      <c r="P2130" s="150" t="e">
        <f t="shared" si="355"/>
        <v>#VALUE!</v>
      </c>
      <c r="Q2130">
        <v>22.3599999999999</v>
      </c>
      <c r="R2130" s="150" t="e">
        <f t="shared" si="356"/>
        <v>#VALUE!</v>
      </c>
      <c r="S2130">
        <v>22.3599999999999</v>
      </c>
      <c r="T2130" s="150" t="e">
        <f t="shared" si="357"/>
        <v>#VALUE!</v>
      </c>
      <c r="U2130">
        <v>22.3599999999999</v>
      </c>
      <c r="V2130" s="150" t="e">
        <f t="shared" si="358"/>
        <v>#VALUE!</v>
      </c>
      <c r="W2130">
        <v>22.3599999999999</v>
      </c>
      <c r="X2130" s="153" t="e">
        <f t="shared" si="359"/>
        <v>#VALUE!</v>
      </c>
      <c r="Y2130">
        <v>22.3599999999999</v>
      </c>
      <c r="Z2130" s="150" t="e">
        <f t="shared" si="360"/>
        <v>#VALUE!</v>
      </c>
      <c r="AA2130">
        <v>22.3599999999999</v>
      </c>
      <c r="AB2130" s="150" t="e">
        <f t="shared" si="361"/>
        <v>#VALUE!</v>
      </c>
      <c r="AC2130">
        <v>22.3599999999999</v>
      </c>
      <c r="AD2130" s="150" t="e">
        <f t="shared" si="362"/>
        <v>#VALUE!</v>
      </c>
      <c r="AE2130">
        <v>22.3599999999999</v>
      </c>
    </row>
    <row r="2131" spans="12:31" ht="15" x14ac:dyDescent="0.2">
      <c r="L2131" s="150" t="e">
        <f t="shared" si="353"/>
        <v>#VALUE!</v>
      </c>
      <c r="M2131">
        <v>22.3799999999999</v>
      </c>
      <c r="N2131" s="150" t="e">
        <f t="shared" si="354"/>
        <v>#VALUE!</v>
      </c>
      <c r="O2131">
        <v>22.3799999999999</v>
      </c>
      <c r="P2131" s="150" t="e">
        <f t="shared" si="355"/>
        <v>#VALUE!</v>
      </c>
      <c r="Q2131">
        <v>22.3799999999999</v>
      </c>
      <c r="R2131" s="150" t="e">
        <f t="shared" si="356"/>
        <v>#VALUE!</v>
      </c>
      <c r="S2131">
        <v>22.3799999999999</v>
      </c>
      <c r="T2131" s="150" t="e">
        <f t="shared" si="357"/>
        <v>#VALUE!</v>
      </c>
      <c r="U2131">
        <v>22.3799999999999</v>
      </c>
      <c r="V2131" s="150" t="e">
        <f t="shared" si="358"/>
        <v>#VALUE!</v>
      </c>
      <c r="W2131">
        <v>22.3799999999999</v>
      </c>
      <c r="X2131" s="153" t="e">
        <f t="shared" si="359"/>
        <v>#VALUE!</v>
      </c>
      <c r="Y2131">
        <v>22.3799999999999</v>
      </c>
      <c r="Z2131" s="150" t="e">
        <f t="shared" si="360"/>
        <v>#VALUE!</v>
      </c>
      <c r="AA2131">
        <v>22.3799999999999</v>
      </c>
      <c r="AB2131" s="150" t="e">
        <f t="shared" si="361"/>
        <v>#VALUE!</v>
      </c>
      <c r="AC2131">
        <v>22.3799999999999</v>
      </c>
      <c r="AD2131" s="150" t="e">
        <f t="shared" si="362"/>
        <v>#VALUE!</v>
      </c>
      <c r="AE2131">
        <v>22.3799999999999</v>
      </c>
    </row>
    <row r="2132" spans="12:31" ht="15" x14ac:dyDescent="0.2">
      <c r="L2132" s="150" t="e">
        <f t="shared" si="353"/>
        <v>#VALUE!</v>
      </c>
      <c r="M2132">
        <v>22.399999999999899</v>
      </c>
      <c r="N2132" s="150" t="e">
        <f t="shared" si="354"/>
        <v>#VALUE!</v>
      </c>
      <c r="O2132">
        <v>22.399999999999899</v>
      </c>
      <c r="P2132" s="150" t="e">
        <f t="shared" si="355"/>
        <v>#VALUE!</v>
      </c>
      <c r="Q2132">
        <v>22.399999999999899</v>
      </c>
      <c r="R2132" s="150" t="e">
        <f t="shared" si="356"/>
        <v>#VALUE!</v>
      </c>
      <c r="S2132">
        <v>22.399999999999899</v>
      </c>
      <c r="T2132" s="150" t="e">
        <f t="shared" si="357"/>
        <v>#VALUE!</v>
      </c>
      <c r="U2132">
        <v>22.399999999999899</v>
      </c>
      <c r="V2132" s="150" t="e">
        <f t="shared" si="358"/>
        <v>#VALUE!</v>
      </c>
      <c r="W2132">
        <v>22.399999999999899</v>
      </c>
      <c r="X2132" s="153" t="e">
        <f t="shared" si="359"/>
        <v>#VALUE!</v>
      </c>
      <c r="Y2132">
        <v>22.399999999999899</v>
      </c>
      <c r="Z2132" s="150" t="e">
        <f t="shared" si="360"/>
        <v>#VALUE!</v>
      </c>
      <c r="AA2132">
        <v>22.399999999999899</v>
      </c>
      <c r="AB2132" s="150" t="e">
        <f t="shared" si="361"/>
        <v>#VALUE!</v>
      </c>
      <c r="AC2132">
        <v>22.399999999999899</v>
      </c>
      <c r="AD2132" s="150" t="e">
        <f t="shared" si="362"/>
        <v>#VALUE!</v>
      </c>
      <c r="AE2132">
        <v>22.399999999999899</v>
      </c>
    </row>
    <row r="2133" spans="12:31" ht="15" x14ac:dyDescent="0.2">
      <c r="L2133" s="150" t="e">
        <f t="shared" si="353"/>
        <v>#VALUE!</v>
      </c>
      <c r="M2133">
        <v>22.419999999999899</v>
      </c>
      <c r="N2133" s="150" t="e">
        <f t="shared" si="354"/>
        <v>#VALUE!</v>
      </c>
      <c r="O2133">
        <v>22.419999999999899</v>
      </c>
      <c r="P2133" s="150" t="e">
        <f t="shared" si="355"/>
        <v>#VALUE!</v>
      </c>
      <c r="Q2133">
        <v>22.419999999999899</v>
      </c>
      <c r="R2133" s="150" t="e">
        <f t="shared" si="356"/>
        <v>#VALUE!</v>
      </c>
      <c r="S2133">
        <v>22.419999999999899</v>
      </c>
      <c r="T2133" s="150" t="e">
        <f t="shared" si="357"/>
        <v>#VALUE!</v>
      </c>
      <c r="U2133">
        <v>22.419999999999899</v>
      </c>
      <c r="V2133" s="150" t="e">
        <f t="shared" si="358"/>
        <v>#VALUE!</v>
      </c>
      <c r="W2133">
        <v>22.419999999999899</v>
      </c>
      <c r="X2133" s="153" t="e">
        <f t="shared" si="359"/>
        <v>#VALUE!</v>
      </c>
      <c r="Y2133">
        <v>22.419999999999899</v>
      </c>
      <c r="Z2133" s="150" t="e">
        <f t="shared" si="360"/>
        <v>#VALUE!</v>
      </c>
      <c r="AA2133">
        <v>22.419999999999899</v>
      </c>
      <c r="AB2133" s="150" t="e">
        <f t="shared" si="361"/>
        <v>#VALUE!</v>
      </c>
      <c r="AC2133">
        <v>22.419999999999899</v>
      </c>
      <c r="AD2133" s="150" t="e">
        <f t="shared" si="362"/>
        <v>#VALUE!</v>
      </c>
      <c r="AE2133">
        <v>22.419999999999899</v>
      </c>
    </row>
    <row r="2134" spans="12:31" ht="15" x14ac:dyDescent="0.2">
      <c r="L2134" s="150" t="e">
        <f t="shared" si="353"/>
        <v>#VALUE!</v>
      </c>
      <c r="M2134">
        <v>22.439999999999898</v>
      </c>
      <c r="N2134" s="150" t="e">
        <f t="shared" si="354"/>
        <v>#VALUE!</v>
      </c>
      <c r="O2134">
        <v>22.439999999999898</v>
      </c>
      <c r="P2134" s="150" t="e">
        <f t="shared" si="355"/>
        <v>#VALUE!</v>
      </c>
      <c r="Q2134">
        <v>22.439999999999898</v>
      </c>
      <c r="R2134" s="150" t="e">
        <f t="shared" si="356"/>
        <v>#VALUE!</v>
      </c>
      <c r="S2134">
        <v>22.439999999999898</v>
      </c>
      <c r="T2134" s="150" t="e">
        <f t="shared" si="357"/>
        <v>#VALUE!</v>
      </c>
      <c r="U2134">
        <v>22.439999999999898</v>
      </c>
      <c r="V2134" s="150" t="e">
        <f t="shared" si="358"/>
        <v>#VALUE!</v>
      </c>
      <c r="W2134">
        <v>22.439999999999898</v>
      </c>
      <c r="X2134" s="153" t="e">
        <f t="shared" si="359"/>
        <v>#VALUE!</v>
      </c>
      <c r="Y2134">
        <v>22.439999999999898</v>
      </c>
      <c r="Z2134" s="150" t="e">
        <f t="shared" si="360"/>
        <v>#VALUE!</v>
      </c>
      <c r="AA2134">
        <v>22.439999999999898</v>
      </c>
      <c r="AB2134" s="150" t="e">
        <f t="shared" si="361"/>
        <v>#VALUE!</v>
      </c>
      <c r="AC2134">
        <v>22.439999999999898</v>
      </c>
      <c r="AD2134" s="150" t="e">
        <f t="shared" si="362"/>
        <v>#VALUE!</v>
      </c>
      <c r="AE2134">
        <v>22.439999999999898</v>
      </c>
    </row>
    <row r="2135" spans="12:31" ht="15" x14ac:dyDescent="0.2">
      <c r="L2135" s="150" t="e">
        <f t="shared" si="353"/>
        <v>#VALUE!</v>
      </c>
      <c r="M2135">
        <v>22.459999999999901</v>
      </c>
      <c r="N2135" s="150" t="e">
        <f t="shared" si="354"/>
        <v>#VALUE!</v>
      </c>
      <c r="O2135">
        <v>22.459999999999901</v>
      </c>
      <c r="P2135" s="150" t="e">
        <f t="shared" si="355"/>
        <v>#VALUE!</v>
      </c>
      <c r="Q2135">
        <v>22.459999999999901</v>
      </c>
      <c r="R2135" s="150" t="e">
        <f t="shared" si="356"/>
        <v>#VALUE!</v>
      </c>
      <c r="S2135">
        <v>22.459999999999901</v>
      </c>
      <c r="T2135" s="150" t="e">
        <f t="shared" si="357"/>
        <v>#VALUE!</v>
      </c>
      <c r="U2135">
        <v>22.459999999999901</v>
      </c>
      <c r="V2135" s="150" t="e">
        <f t="shared" si="358"/>
        <v>#VALUE!</v>
      </c>
      <c r="W2135">
        <v>22.459999999999901</v>
      </c>
      <c r="X2135" s="153" t="e">
        <f t="shared" si="359"/>
        <v>#VALUE!</v>
      </c>
      <c r="Y2135">
        <v>22.459999999999901</v>
      </c>
      <c r="Z2135" s="150" t="e">
        <f t="shared" si="360"/>
        <v>#VALUE!</v>
      </c>
      <c r="AA2135">
        <v>22.459999999999901</v>
      </c>
      <c r="AB2135" s="150" t="e">
        <f t="shared" si="361"/>
        <v>#VALUE!</v>
      </c>
      <c r="AC2135">
        <v>22.459999999999901</v>
      </c>
      <c r="AD2135" s="150" t="e">
        <f t="shared" si="362"/>
        <v>#VALUE!</v>
      </c>
      <c r="AE2135">
        <v>22.459999999999901</v>
      </c>
    </row>
    <row r="2136" spans="12:31" ht="15" x14ac:dyDescent="0.2">
      <c r="L2136" s="150" t="e">
        <f t="shared" si="353"/>
        <v>#VALUE!</v>
      </c>
      <c r="M2136">
        <v>22.479999999999901</v>
      </c>
      <c r="N2136" s="150" t="e">
        <f t="shared" si="354"/>
        <v>#VALUE!</v>
      </c>
      <c r="O2136">
        <v>22.479999999999901</v>
      </c>
      <c r="P2136" s="150" t="e">
        <f t="shared" si="355"/>
        <v>#VALUE!</v>
      </c>
      <c r="Q2136">
        <v>22.479999999999901</v>
      </c>
      <c r="R2136" s="150" t="e">
        <f t="shared" si="356"/>
        <v>#VALUE!</v>
      </c>
      <c r="S2136">
        <v>22.479999999999901</v>
      </c>
      <c r="T2136" s="150" t="e">
        <f t="shared" si="357"/>
        <v>#VALUE!</v>
      </c>
      <c r="U2136">
        <v>22.479999999999901</v>
      </c>
      <c r="V2136" s="150" t="e">
        <f t="shared" si="358"/>
        <v>#VALUE!</v>
      </c>
      <c r="W2136">
        <v>22.479999999999901</v>
      </c>
      <c r="X2136" s="153" t="e">
        <f t="shared" si="359"/>
        <v>#VALUE!</v>
      </c>
      <c r="Y2136">
        <v>22.479999999999901</v>
      </c>
      <c r="Z2136" s="150" t="e">
        <f t="shared" si="360"/>
        <v>#VALUE!</v>
      </c>
      <c r="AA2136">
        <v>22.479999999999901</v>
      </c>
      <c r="AB2136" s="150" t="e">
        <f t="shared" si="361"/>
        <v>#VALUE!</v>
      </c>
      <c r="AC2136">
        <v>22.479999999999901</v>
      </c>
      <c r="AD2136" s="150" t="e">
        <f t="shared" si="362"/>
        <v>#VALUE!</v>
      </c>
      <c r="AE2136">
        <v>22.479999999999901</v>
      </c>
    </row>
    <row r="2137" spans="12:31" ht="15" x14ac:dyDescent="0.2">
      <c r="L2137" s="150" t="e">
        <f t="shared" si="353"/>
        <v>#VALUE!</v>
      </c>
      <c r="M2137">
        <v>22.499999999999901</v>
      </c>
      <c r="N2137" s="150" t="e">
        <f t="shared" si="354"/>
        <v>#VALUE!</v>
      </c>
      <c r="O2137">
        <v>22.499999999999901</v>
      </c>
      <c r="P2137" s="150" t="e">
        <f t="shared" si="355"/>
        <v>#VALUE!</v>
      </c>
      <c r="Q2137">
        <v>22.499999999999901</v>
      </c>
      <c r="R2137" s="150" t="e">
        <f t="shared" si="356"/>
        <v>#VALUE!</v>
      </c>
      <c r="S2137">
        <v>22.499999999999901</v>
      </c>
      <c r="T2137" s="150" t="e">
        <f t="shared" si="357"/>
        <v>#VALUE!</v>
      </c>
      <c r="U2137">
        <v>22.499999999999901</v>
      </c>
      <c r="V2137" s="150" t="e">
        <f t="shared" si="358"/>
        <v>#VALUE!</v>
      </c>
      <c r="W2137">
        <v>22.499999999999901</v>
      </c>
      <c r="X2137" s="153" t="e">
        <f t="shared" si="359"/>
        <v>#VALUE!</v>
      </c>
      <c r="Y2137">
        <v>22.499999999999901</v>
      </c>
      <c r="Z2137" s="150" t="e">
        <f t="shared" si="360"/>
        <v>#VALUE!</v>
      </c>
      <c r="AA2137">
        <v>22.499999999999901</v>
      </c>
      <c r="AB2137" s="150" t="e">
        <f t="shared" si="361"/>
        <v>#VALUE!</v>
      </c>
      <c r="AC2137">
        <v>22.499999999999901</v>
      </c>
      <c r="AD2137" s="150" t="e">
        <f t="shared" si="362"/>
        <v>#VALUE!</v>
      </c>
      <c r="AE2137">
        <v>22.499999999999901</v>
      </c>
    </row>
    <row r="2138" spans="12:31" ht="15" x14ac:dyDescent="0.2">
      <c r="L2138" s="150" t="e">
        <f t="shared" si="353"/>
        <v>#VALUE!</v>
      </c>
      <c r="M2138">
        <v>22.5199999999999</v>
      </c>
      <c r="N2138" s="150" t="e">
        <f t="shared" si="354"/>
        <v>#VALUE!</v>
      </c>
      <c r="O2138">
        <v>22.5199999999999</v>
      </c>
      <c r="P2138" s="150" t="e">
        <f t="shared" si="355"/>
        <v>#VALUE!</v>
      </c>
      <c r="Q2138">
        <v>22.5199999999999</v>
      </c>
      <c r="R2138" s="150" t="e">
        <f t="shared" si="356"/>
        <v>#VALUE!</v>
      </c>
      <c r="S2138">
        <v>22.5199999999999</v>
      </c>
      <c r="T2138" s="150" t="e">
        <f t="shared" si="357"/>
        <v>#VALUE!</v>
      </c>
      <c r="U2138">
        <v>22.5199999999999</v>
      </c>
      <c r="V2138" s="150" t="e">
        <f t="shared" si="358"/>
        <v>#VALUE!</v>
      </c>
      <c r="W2138">
        <v>22.5199999999999</v>
      </c>
      <c r="X2138" s="153" t="e">
        <f t="shared" si="359"/>
        <v>#VALUE!</v>
      </c>
      <c r="Y2138">
        <v>22.5199999999999</v>
      </c>
      <c r="Z2138" s="150" t="e">
        <f t="shared" si="360"/>
        <v>#VALUE!</v>
      </c>
      <c r="AA2138">
        <v>22.5199999999999</v>
      </c>
      <c r="AB2138" s="150" t="e">
        <f t="shared" si="361"/>
        <v>#VALUE!</v>
      </c>
      <c r="AC2138">
        <v>22.5199999999999</v>
      </c>
      <c r="AD2138" s="150" t="e">
        <f t="shared" si="362"/>
        <v>#VALUE!</v>
      </c>
      <c r="AE2138">
        <v>22.5199999999999</v>
      </c>
    </row>
    <row r="2139" spans="12:31" ht="15" x14ac:dyDescent="0.2">
      <c r="L2139" s="150" t="e">
        <f t="shared" si="353"/>
        <v>#VALUE!</v>
      </c>
      <c r="M2139">
        <v>22.5399999999999</v>
      </c>
      <c r="N2139" s="150" t="e">
        <f t="shared" si="354"/>
        <v>#VALUE!</v>
      </c>
      <c r="O2139">
        <v>22.5399999999999</v>
      </c>
      <c r="P2139" s="150" t="e">
        <f t="shared" si="355"/>
        <v>#VALUE!</v>
      </c>
      <c r="Q2139">
        <v>22.5399999999999</v>
      </c>
      <c r="R2139" s="150" t="e">
        <f t="shared" si="356"/>
        <v>#VALUE!</v>
      </c>
      <c r="S2139">
        <v>22.5399999999999</v>
      </c>
      <c r="T2139" s="150" t="e">
        <f t="shared" si="357"/>
        <v>#VALUE!</v>
      </c>
      <c r="U2139">
        <v>22.5399999999999</v>
      </c>
      <c r="V2139" s="150" t="e">
        <f t="shared" si="358"/>
        <v>#VALUE!</v>
      </c>
      <c r="W2139">
        <v>22.5399999999999</v>
      </c>
      <c r="X2139" s="153" t="e">
        <f t="shared" si="359"/>
        <v>#VALUE!</v>
      </c>
      <c r="Y2139">
        <v>22.5399999999999</v>
      </c>
      <c r="Z2139" s="150" t="e">
        <f t="shared" si="360"/>
        <v>#VALUE!</v>
      </c>
      <c r="AA2139">
        <v>22.5399999999999</v>
      </c>
      <c r="AB2139" s="150" t="e">
        <f t="shared" si="361"/>
        <v>#VALUE!</v>
      </c>
      <c r="AC2139">
        <v>22.5399999999999</v>
      </c>
      <c r="AD2139" s="150" t="e">
        <f t="shared" si="362"/>
        <v>#VALUE!</v>
      </c>
      <c r="AE2139">
        <v>22.5399999999999</v>
      </c>
    </row>
    <row r="2140" spans="12:31" ht="15" x14ac:dyDescent="0.2">
      <c r="L2140" s="150" t="e">
        <f t="shared" si="353"/>
        <v>#VALUE!</v>
      </c>
      <c r="M2140">
        <v>22.559999999999899</v>
      </c>
      <c r="N2140" s="150" t="e">
        <f t="shared" si="354"/>
        <v>#VALUE!</v>
      </c>
      <c r="O2140">
        <v>22.559999999999899</v>
      </c>
      <c r="P2140" s="150" t="e">
        <f t="shared" si="355"/>
        <v>#VALUE!</v>
      </c>
      <c r="Q2140">
        <v>22.559999999999899</v>
      </c>
      <c r="R2140" s="150" t="e">
        <f t="shared" si="356"/>
        <v>#VALUE!</v>
      </c>
      <c r="S2140">
        <v>22.559999999999899</v>
      </c>
      <c r="T2140" s="150" t="e">
        <f t="shared" si="357"/>
        <v>#VALUE!</v>
      </c>
      <c r="U2140">
        <v>22.559999999999899</v>
      </c>
      <c r="V2140" s="150" t="e">
        <f t="shared" si="358"/>
        <v>#VALUE!</v>
      </c>
      <c r="W2140">
        <v>22.559999999999899</v>
      </c>
      <c r="X2140" s="153" t="e">
        <f t="shared" si="359"/>
        <v>#VALUE!</v>
      </c>
      <c r="Y2140">
        <v>22.559999999999899</v>
      </c>
      <c r="Z2140" s="150" t="e">
        <f t="shared" si="360"/>
        <v>#VALUE!</v>
      </c>
      <c r="AA2140">
        <v>22.559999999999899</v>
      </c>
      <c r="AB2140" s="150" t="e">
        <f t="shared" si="361"/>
        <v>#VALUE!</v>
      </c>
      <c r="AC2140">
        <v>22.559999999999899</v>
      </c>
      <c r="AD2140" s="150" t="e">
        <f t="shared" si="362"/>
        <v>#VALUE!</v>
      </c>
      <c r="AE2140">
        <v>22.559999999999899</v>
      </c>
    </row>
    <row r="2141" spans="12:31" ht="15" x14ac:dyDescent="0.2">
      <c r="L2141" s="150" t="e">
        <f t="shared" si="353"/>
        <v>#VALUE!</v>
      </c>
      <c r="M2141">
        <v>22.579999999999899</v>
      </c>
      <c r="N2141" s="150" t="e">
        <f t="shared" si="354"/>
        <v>#VALUE!</v>
      </c>
      <c r="O2141">
        <v>22.579999999999899</v>
      </c>
      <c r="P2141" s="150" t="e">
        <f t="shared" si="355"/>
        <v>#VALUE!</v>
      </c>
      <c r="Q2141">
        <v>22.579999999999899</v>
      </c>
      <c r="R2141" s="150" t="e">
        <f t="shared" si="356"/>
        <v>#VALUE!</v>
      </c>
      <c r="S2141">
        <v>22.579999999999899</v>
      </c>
      <c r="T2141" s="150" t="e">
        <f t="shared" si="357"/>
        <v>#VALUE!</v>
      </c>
      <c r="U2141">
        <v>22.579999999999899</v>
      </c>
      <c r="V2141" s="150" t="e">
        <f t="shared" si="358"/>
        <v>#VALUE!</v>
      </c>
      <c r="W2141">
        <v>22.579999999999899</v>
      </c>
      <c r="X2141" s="153" t="e">
        <f t="shared" si="359"/>
        <v>#VALUE!</v>
      </c>
      <c r="Y2141">
        <v>22.579999999999899</v>
      </c>
      <c r="Z2141" s="150" t="e">
        <f t="shared" si="360"/>
        <v>#VALUE!</v>
      </c>
      <c r="AA2141">
        <v>22.579999999999899</v>
      </c>
      <c r="AB2141" s="150" t="e">
        <f t="shared" si="361"/>
        <v>#VALUE!</v>
      </c>
      <c r="AC2141">
        <v>22.579999999999899</v>
      </c>
      <c r="AD2141" s="150" t="e">
        <f t="shared" si="362"/>
        <v>#VALUE!</v>
      </c>
      <c r="AE2141">
        <v>22.579999999999899</v>
      </c>
    </row>
    <row r="2142" spans="12:31" ht="15" x14ac:dyDescent="0.2">
      <c r="L2142" s="150" t="e">
        <f t="shared" si="353"/>
        <v>#VALUE!</v>
      </c>
      <c r="M2142">
        <v>22.599999999999898</v>
      </c>
      <c r="N2142" s="150" t="e">
        <f t="shared" si="354"/>
        <v>#VALUE!</v>
      </c>
      <c r="O2142">
        <v>22.599999999999898</v>
      </c>
      <c r="P2142" s="150" t="e">
        <f t="shared" si="355"/>
        <v>#VALUE!</v>
      </c>
      <c r="Q2142">
        <v>22.599999999999898</v>
      </c>
      <c r="R2142" s="150" t="e">
        <f t="shared" si="356"/>
        <v>#VALUE!</v>
      </c>
      <c r="S2142">
        <v>22.599999999999898</v>
      </c>
      <c r="T2142" s="150" t="e">
        <f t="shared" si="357"/>
        <v>#VALUE!</v>
      </c>
      <c r="U2142">
        <v>22.599999999999898</v>
      </c>
      <c r="V2142" s="150" t="e">
        <f t="shared" si="358"/>
        <v>#VALUE!</v>
      </c>
      <c r="W2142">
        <v>22.599999999999898</v>
      </c>
      <c r="X2142" s="153" t="e">
        <f t="shared" si="359"/>
        <v>#VALUE!</v>
      </c>
      <c r="Y2142">
        <v>22.599999999999898</v>
      </c>
      <c r="Z2142" s="150" t="e">
        <f t="shared" si="360"/>
        <v>#VALUE!</v>
      </c>
      <c r="AA2142">
        <v>22.599999999999898</v>
      </c>
      <c r="AB2142" s="150" t="e">
        <f t="shared" si="361"/>
        <v>#VALUE!</v>
      </c>
      <c r="AC2142">
        <v>22.599999999999898</v>
      </c>
      <c r="AD2142" s="150" t="e">
        <f t="shared" si="362"/>
        <v>#VALUE!</v>
      </c>
      <c r="AE2142">
        <v>22.599999999999898</v>
      </c>
    </row>
    <row r="2143" spans="12:31" ht="15" x14ac:dyDescent="0.2">
      <c r="L2143" s="150" t="e">
        <f t="shared" si="353"/>
        <v>#VALUE!</v>
      </c>
      <c r="M2143">
        <v>22.619999999999902</v>
      </c>
      <c r="N2143" s="150" t="e">
        <f t="shared" si="354"/>
        <v>#VALUE!</v>
      </c>
      <c r="O2143">
        <v>22.619999999999902</v>
      </c>
      <c r="P2143" s="150" t="e">
        <f t="shared" si="355"/>
        <v>#VALUE!</v>
      </c>
      <c r="Q2143">
        <v>22.619999999999902</v>
      </c>
      <c r="R2143" s="150" t="e">
        <f t="shared" si="356"/>
        <v>#VALUE!</v>
      </c>
      <c r="S2143">
        <v>22.619999999999902</v>
      </c>
      <c r="T2143" s="150" t="e">
        <f t="shared" si="357"/>
        <v>#VALUE!</v>
      </c>
      <c r="U2143">
        <v>22.619999999999902</v>
      </c>
      <c r="V2143" s="150" t="e">
        <f t="shared" si="358"/>
        <v>#VALUE!</v>
      </c>
      <c r="W2143">
        <v>22.619999999999902</v>
      </c>
      <c r="X2143" s="153" t="e">
        <f t="shared" si="359"/>
        <v>#VALUE!</v>
      </c>
      <c r="Y2143">
        <v>22.619999999999902</v>
      </c>
      <c r="Z2143" s="150" t="e">
        <f t="shared" si="360"/>
        <v>#VALUE!</v>
      </c>
      <c r="AA2143">
        <v>22.619999999999902</v>
      </c>
      <c r="AB2143" s="150" t="e">
        <f t="shared" si="361"/>
        <v>#VALUE!</v>
      </c>
      <c r="AC2143">
        <v>22.619999999999902</v>
      </c>
      <c r="AD2143" s="150" t="e">
        <f t="shared" si="362"/>
        <v>#VALUE!</v>
      </c>
      <c r="AE2143">
        <v>22.619999999999902</v>
      </c>
    </row>
    <row r="2144" spans="12:31" ht="15" x14ac:dyDescent="0.2">
      <c r="L2144" s="150" t="e">
        <f t="shared" si="353"/>
        <v>#VALUE!</v>
      </c>
      <c r="M2144">
        <v>22.639999999999901</v>
      </c>
      <c r="N2144" s="150" t="e">
        <f t="shared" si="354"/>
        <v>#VALUE!</v>
      </c>
      <c r="O2144">
        <v>22.639999999999901</v>
      </c>
      <c r="P2144" s="150" t="e">
        <f t="shared" si="355"/>
        <v>#VALUE!</v>
      </c>
      <c r="Q2144">
        <v>22.639999999999901</v>
      </c>
      <c r="R2144" s="150" t="e">
        <f t="shared" si="356"/>
        <v>#VALUE!</v>
      </c>
      <c r="S2144">
        <v>22.639999999999901</v>
      </c>
      <c r="T2144" s="150" t="e">
        <f t="shared" si="357"/>
        <v>#VALUE!</v>
      </c>
      <c r="U2144">
        <v>22.639999999999901</v>
      </c>
      <c r="V2144" s="150" t="e">
        <f t="shared" si="358"/>
        <v>#VALUE!</v>
      </c>
      <c r="W2144">
        <v>22.639999999999901</v>
      </c>
      <c r="X2144" s="153" t="e">
        <f t="shared" si="359"/>
        <v>#VALUE!</v>
      </c>
      <c r="Y2144">
        <v>22.639999999999901</v>
      </c>
      <c r="Z2144" s="150" t="e">
        <f t="shared" si="360"/>
        <v>#VALUE!</v>
      </c>
      <c r="AA2144">
        <v>22.639999999999901</v>
      </c>
      <c r="AB2144" s="150" t="e">
        <f t="shared" si="361"/>
        <v>#VALUE!</v>
      </c>
      <c r="AC2144">
        <v>22.639999999999901</v>
      </c>
      <c r="AD2144" s="150" t="e">
        <f t="shared" si="362"/>
        <v>#VALUE!</v>
      </c>
      <c r="AE2144">
        <v>22.639999999999901</v>
      </c>
    </row>
    <row r="2145" spans="12:31" ht="15" x14ac:dyDescent="0.2">
      <c r="L2145" s="150" t="e">
        <f t="shared" si="353"/>
        <v>#VALUE!</v>
      </c>
      <c r="M2145">
        <v>22.659999999999901</v>
      </c>
      <c r="N2145" s="150" t="e">
        <f t="shared" si="354"/>
        <v>#VALUE!</v>
      </c>
      <c r="O2145">
        <v>22.659999999999901</v>
      </c>
      <c r="P2145" s="150" t="e">
        <f t="shared" si="355"/>
        <v>#VALUE!</v>
      </c>
      <c r="Q2145">
        <v>22.659999999999901</v>
      </c>
      <c r="R2145" s="150" t="e">
        <f t="shared" si="356"/>
        <v>#VALUE!</v>
      </c>
      <c r="S2145">
        <v>22.659999999999901</v>
      </c>
      <c r="T2145" s="150" t="e">
        <f t="shared" si="357"/>
        <v>#VALUE!</v>
      </c>
      <c r="U2145">
        <v>22.659999999999901</v>
      </c>
      <c r="V2145" s="150" t="e">
        <f t="shared" si="358"/>
        <v>#VALUE!</v>
      </c>
      <c r="W2145">
        <v>22.659999999999901</v>
      </c>
      <c r="X2145" s="153" t="e">
        <f t="shared" si="359"/>
        <v>#VALUE!</v>
      </c>
      <c r="Y2145">
        <v>22.659999999999901</v>
      </c>
      <c r="Z2145" s="150" t="e">
        <f t="shared" si="360"/>
        <v>#VALUE!</v>
      </c>
      <c r="AA2145">
        <v>22.659999999999901</v>
      </c>
      <c r="AB2145" s="150" t="e">
        <f t="shared" si="361"/>
        <v>#VALUE!</v>
      </c>
      <c r="AC2145">
        <v>22.659999999999901</v>
      </c>
      <c r="AD2145" s="150" t="e">
        <f t="shared" si="362"/>
        <v>#VALUE!</v>
      </c>
      <c r="AE2145">
        <v>22.659999999999901</v>
      </c>
    </row>
    <row r="2146" spans="12:31" ht="15" x14ac:dyDescent="0.2">
      <c r="L2146" s="150" t="e">
        <f t="shared" si="353"/>
        <v>#VALUE!</v>
      </c>
      <c r="M2146">
        <v>22.6799999999999</v>
      </c>
      <c r="N2146" s="150" t="e">
        <f t="shared" si="354"/>
        <v>#VALUE!</v>
      </c>
      <c r="O2146">
        <v>22.6799999999999</v>
      </c>
      <c r="P2146" s="150" t="e">
        <f t="shared" si="355"/>
        <v>#VALUE!</v>
      </c>
      <c r="Q2146">
        <v>22.6799999999999</v>
      </c>
      <c r="R2146" s="150" t="e">
        <f t="shared" si="356"/>
        <v>#VALUE!</v>
      </c>
      <c r="S2146">
        <v>22.6799999999999</v>
      </c>
      <c r="T2146" s="150" t="e">
        <f t="shared" si="357"/>
        <v>#VALUE!</v>
      </c>
      <c r="U2146">
        <v>22.6799999999999</v>
      </c>
      <c r="V2146" s="150" t="e">
        <f t="shared" si="358"/>
        <v>#VALUE!</v>
      </c>
      <c r="W2146">
        <v>22.6799999999999</v>
      </c>
      <c r="X2146" s="153" t="e">
        <f t="shared" si="359"/>
        <v>#VALUE!</v>
      </c>
      <c r="Y2146">
        <v>22.6799999999999</v>
      </c>
      <c r="Z2146" s="150" t="e">
        <f t="shared" si="360"/>
        <v>#VALUE!</v>
      </c>
      <c r="AA2146">
        <v>22.6799999999999</v>
      </c>
      <c r="AB2146" s="150" t="e">
        <f t="shared" si="361"/>
        <v>#VALUE!</v>
      </c>
      <c r="AC2146">
        <v>22.6799999999999</v>
      </c>
      <c r="AD2146" s="150" t="e">
        <f t="shared" si="362"/>
        <v>#VALUE!</v>
      </c>
      <c r="AE2146">
        <v>22.6799999999999</v>
      </c>
    </row>
    <row r="2147" spans="12:31" ht="15" x14ac:dyDescent="0.2">
      <c r="L2147" s="150" t="e">
        <f t="shared" si="353"/>
        <v>#VALUE!</v>
      </c>
      <c r="M2147">
        <v>22.6999999999999</v>
      </c>
      <c r="N2147" s="150" t="e">
        <f t="shared" si="354"/>
        <v>#VALUE!</v>
      </c>
      <c r="O2147">
        <v>22.6999999999999</v>
      </c>
      <c r="P2147" s="150" t="e">
        <f t="shared" si="355"/>
        <v>#VALUE!</v>
      </c>
      <c r="Q2147">
        <v>22.6999999999999</v>
      </c>
      <c r="R2147" s="150" t="e">
        <f t="shared" si="356"/>
        <v>#VALUE!</v>
      </c>
      <c r="S2147">
        <v>22.6999999999999</v>
      </c>
      <c r="T2147" s="150" t="e">
        <f t="shared" si="357"/>
        <v>#VALUE!</v>
      </c>
      <c r="U2147">
        <v>22.6999999999999</v>
      </c>
      <c r="V2147" s="150" t="e">
        <f t="shared" si="358"/>
        <v>#VALUE!</v>
      </c>
      <c r="W2147">
        <v>22.6999999999999</v>
      </c>
      <c r="X2147" s="153" t="e">
        <f t="shared" si="359"/>
        <v>#VALUE!</v>
      </c>
      <c r="Y2147">
        <v>22.6999999999999</v>
      </c>
      <c r="Z2147" s="150" t="e">
        <f t="shared" si="360"/>
        <v>#VALUE!</v>
      </c>
      <c r="AA2147">
        <v>22.6999999999999</v>
      </c>
      <c r="AB2147" s="150" t="e">
        <f t="shared" si="361"/>
        <v>#VALUE!</v>
      </c>
      <c r="AC2147">
        <v>22.6999999999999</v>
      </c>
      <c r="AD2147" s="150" t="e">
        <f t="shared" si="362"/>
        <v>#VALUE!</v>
      </c>
      <c r="AE2147">
        <v>22.6999999999999</v>
      </c>
    </row>
    <row r="2148" spans="12:31" ht="15" x14ac:dyDescent="0.2">
      <c r="L2148" s="150" t="e">
        <f t="shared" si="353"/>
        <v>#VALUE!</v>
      </c>
      <c r="M2148">
        <v>22.719999999999899</v>
      </c>
      <c r="N2148" s="150" t="e">
        <f t="shared" si="354"/>
        <v>#VALUE!</v>
      </c>
      <c r="O2148">
        <v>22.719999999999899</v>
      </c>
      <c r="P2148" s="150" t="e">
        <f t="shared" si="355"/>
        <v>#VALUE!</v>
      </c>
      <c r="Q2148">
        <v>22.719999999999899</v>
      </c>
      <c r="R2148" s="150" t="e">
        <f t="shared" si="356"/>
        <v>#VALUE!</v>
      </c>
      <c r="S2148">
        <v>22.719999999999899</v>
      </c>
      <c r="T2148" s="150" t="e">
        <f t="shared" si="357"/>
        <v>#VALUE!</v>
      </c>
      <c r="U2148">
        <v>22.719999999999899</v>
      </c>
      <c r="V2148" s="150" t="e">
        <f t="shared" si="358"/>
        <v>#VALUE!</v>
      </c>
      <c r="W2148">
        <v>22.719999999999899</v>
      </c>
      <c r="X2148" s="153" t="e">
        <f t="shared" si="359"/>
        <v>#VALUE!</v>
      </c>
      <c r="Y2148">
        <v>22.719999999999899</v>
      </c>
      <c r="Z2148" s="150" t="e">
        <f t="shared" si="360"/>
        <v>#VALUE!</v>
      </c>
      <c r="AA2148">
        <v>22.719999999999899</v>
      </c>
      <c r="AB2148" s="150" t="e">
        <f t="shared" si="361"/>
        <v>#VALUE!</v>
      </c>
      <c r="AC2148">
        <v>22.719999999999899</v>
      </c>
      <c r="AD2148" s="150" t="e">
        <f t="shared" si="362"/>
        <v>#VALUE!</v>
      </c>
      <c r="AE2148">
        <v>22.719999999999899</v>
      </c>
    </row>
    <row r="2149" spans="12:31" ht="15" x14ac:dyDescent="0.2">
      <c r="L2149" s="150" t="e">
        <f t="shared" si="353"/>
        <v>#VALUE!</v>
      </c>
      <c r="M2149">
        <v>22.739999999999899</v>
      </c>
      <c r="N2149" s="150" t="e">
        <f t="shared" si="354"/>
        <v>#VALUE!</v>
      </c>
      <c r="O2149">
        <v>22.739999999999899</v>
      </c>
      <c r="P2149" s="150" t="e">
        <f t="shared" si="355"/>
        <v>#VALUE!</v>
      </c>
      <c r="Q2149">
        <v>22.739999999999899</v>
      </c>
      <c r="R2149" s="150" t="e">
        <f t="shared" si="356"/>
        <v>#VALUE!</v>
      </c>
      <c r="S2149">
        <v>22.739999999999899</v>
      </c>
      <c r="T2149" s="150" t="e">
        <f t="shared" si="357"/>
        <v>#VALUE!</v>
      </c>
      <c r="U2149">
        <v>22.739999999999899</v>
      </c>
      <c r="V2149" s="150" t="e">
        <f t="shared" si="358"/>
        <v>#VALUE!</v>
      </c>
      <c r="W2149">
        <v>22.739999999999899</v>
      </c>
      <c r="X2149" s="153" t="e">
        <f t="shared" si="359"/>
        <v>#VALUE!</v>
      </c>
      <c r="Y2149">
        <v>22.739999999999899</v>
      </c>
      <c r="Z2149" s="150" t="e">
        <f t="shared" si="360"/>
        <v>#VALUE!</v>
      </c>
      <c r="AA2149">
        <v>22.739999999999899</v>
      </c>
      <c r="AB2149" s="150" t="e">
        <f t="shared" si="361"/>
        <v>#VALUE!</v>
      </c>
      <c r="AC2149">
        <v>22.739999999999899</v>
      </c>
      <c r="AD2149" s="150" t="e">
        <f t="shared" si="362"/>
        <v>#VALUE!</v>
      </c>
      <c r="AE2149">
        <v>22.739999999999899</v>
      </c>
    </row>
    <row r="2150" spans="12:31" ht="15" x14ac:dyDescent="0.2">
      <c r="L2150" s="150" t="e">
        <f t="shared" si="353"/>
        <v>#VALUE!</v>
      </c>
      <c r="M2150">
        <v>22.759999999999899</v>
      </c>
      <c r="N2150" s="150" t="e">
        <f t="shared" si="354"/>
        <v>#VALUE!</v>
      </c>
      <c r="O2150">
        <v>22.759999999999899</v>
      </c>
      <c r="P2150" s="150" t="e">
        <f t="shared" si="355"/>
        <v>#VALUE!</v>
      </c>
      <c r="Q2150">
        <v>22.759999999999899</v>
      </c>
      <c r="R2150" s="150" t="e">
        <f t="shared" si="356"/>
        <v>#VALUE!</v>
      </c>
      <c r="S2150">
        <v>22.759999999999899</v>
      </c>
      <c r="T2150" s="150" t="e">
        <f t="shared" si="357"/>
        <v>#VALUE!</v>
      </c>
      <c r="U2150">
        <v>22.759999999999899</v>
      </c>
      <c r="V2150" s="150" t="e">
        <f t="shared" si="358"/>
        <v>#VALUE!</v>
      </c>
      <c r="W2150">
        <v>22.759999999999899</v>
      </c>
      <c r="X2150" s="153" t="e">
        <f t="shared" si="359"/>
        <v>#VALUE!</v>
      </c>
      <c r="Y2150">
        <v>22.759999999999899</v>
      </c>
      <c r="Z2150" s="150" t="e">
        <f t="shared" si="360"/>
        <v>#VALUE!</v>
      </c>
      <c r="AA2150">
        <v>22.759999999999899</v>
      </c>
      <c r="AB2150" s="150" t="e">
        <f t="shared" si="361"/>
        <v>#VALUE!</v>
      </c>
      <c r="AC2150">
        <v>22.759999999999899</v>
      </c>
      <c r="AD2150" s="150" t="e">
        <f t="shared" si="362"/>
        <v>#VALUE!</v>
      </c>
      <c r="AE2150">
        <v>22.759999999999899</v>
      </c>
    </row>
    <row r="2151" spans="12:31" ht="15" x14ac:dyDescent="0.2">
      <c r="L2151" s="150" t="e">
        <f t="shared" si="353"/>
        <v>#VALUE!</v>
      </c>
      <c r="M2151">
        <v>22.779999999999902</v>
      </c>
      <c r="N2151" s="150" t="e">
        <f t="shared" si="354"/>
        <v>#VALUE!</v>
      </c>
      <c r="O2151">
        <v>22.779999999999902</v>
      </c>
      <c r="P2151" s="150" t="e">
        <f t="shared" si="355"/>
        <v>#VALUE!</v>
      </c>
      <c r="Q2151">
        <v>22.779999999999902</v>
      </c>
      <c r="R2151" s="150" t="e">
        <f t="shared" si="356"/>
        <v>#VALUE!</v>
      </c>
      <c r="S2151">
        <v>22.779999999999902</v>
      </c>
      <c r="T2151" s="150" t="e">
        <f t="shared" si="357"/>
        <v>#VALUE!</v>
      </c>
      <c r="U2151">
        <v>22.779999999999902</v>
      </c>
      <c r="V2151" s="150" t="e">
        <f t="shared" si="358"/>
        <v>#VALUE!</v>
      </c>
      <c r="W2151">
        <v>22.779999999999902</v>
      </c>
      <c r="X2151" s="153" t="e">
        <f t="shared" si="359"/>
        <v>#VALUE!</v>
      </c>
      <c r="Y2151">
        <v>22.779999999999902</v>
      </c>
      <c r="Z2151" s="150" t="e">
        <f t="shared" si="360"/>
        <v>#VALUE!</v>
      </c>
      <c r="AA2151">
        <v>22.779999999999902</v>
      </c>
      <c r="AB2151" s="150" t="e">
        <f t="shared" si="361"/>
        <v>#VALUE!</v>
      </c>
      <c r="AC2151">
        <v>22.779999999999902</v>
      </c>
      <c r="AD2151" s="150" t="e">
        <f t="shared" si="362"/>
        <v>#VALUE!</v>
      </c>
      <c r="AE2151">
        <v>22.779999999999902</v>
      </c>
    </row>
    <row r="2152" spans="12:31" ht="15" x14ac:dyDescent="0.2">
      <c r="L2152" s="150" t="e">
        <f t="shared" si="353"/>
        <v>#VALUE!</v>
      </c>
      <c r="M2152">
        <v>22.799999999999901</v>
      </c>
      <c r="N2152" s="150" t="e">
        <f t="shared" si="354"/>
        <v>#VALUE!</v>
      </c>
      <c r="O2152">
        <v>22.799999999999901</v>
      </c>
      <c r="P2152" s="150" t="e">
        <f t="shared" si="355"/>
        <v>#VALUE!</v>
      </c>
      <c r="Q2152">
        <v>22.799999999999901</v>
      </c>
      <c r="R2152" s="150" t="e">
        <f t="shared" si="356"/>
        <v>#VALUE!</v>
      </c>
      <c r="S2152">
        <v>22.799999999999901</v>
      </c>
      <c r="T2152" s="150" t="e">
        <f t="shared" si="357"/>
        <v>#VALUE!</v>
      </c>
      <c r="U2152">
        <v>22.799999999999901</v>
      </c>
      <c r="V2152" s="150" t="e">
        <f t="shared" si="358"/>
        <v>#VALUE!</v>
      </c>
      <c r="W2152">
        <v>22.799999999999901</v>
      </c>
      <c r="X2152" s="153" t="e">
        <f t="shared" si="359"/>
        <v>#VALUE!</v>
      </c>
      <c r="Y2152">
        <v>22.799999999999901</v>
      </c>
      <c r="Z2152" s="150" t="e">
        <f t="shared" si="360"/>
        <v>#VALUE!</v>
      </c>
      <c r="AA2152">
        <v>22.799999999999901</v>
      </c>
      <c r="AB2152" s="150" t="e">
        <f t="shared" si="361"/>
        <v>#VALUE!</v>
      </c>
      <c r="AC2152">
        <v>22.799999999999901</v>
      </c>
      <c r="AD2152" s="150" t="e">
        <f t="shared" si="362"/>
        <v>#VALUE!</v>
      </c>
      <c r="AE2152">
        <v>22.799999999999901</v>
      </c>
    </row>
    <row r="2153" spans="12:31" ht="15" x14ac:dyDescent="0.2">
      <c r="L2153" s="150" t="e">
        <f t="shared" si="353"/>
        <v>#VALUE!</v>
      </c>
      <c r="M2153">
        <v>22.819999999999901</v>
      </c>
      <c r="N2153" s="150" t="e">
        <f t="shared" si="354"/>
        <v>#VALUE!</v>
      </c>
      <c r="O2153">
        <v>22.819999999999901</v>
      </c>
      <c r="P2153" s="150" t="e">
        <f t="shared" si="355"/>
        <v>#VALUE!</v>
      </c>
      <c r="Q2153">
        <v>22.819999999999901</v>
      </c>
      <c r="R2153" s="150" t="e">
        <f t="shared" si="356"/>
        <v>#VALUE!</v>
      </c>
      <c r="S2153">
        <v>22.819999999999901</v>
      </c>
      <c r="T2153" s="150" t="e">
        <f t="shared" si="357"/>
        <v>#VALUE!</v>
      </c>
      <c r="U2153">
        <v>22.819999999999901</v>
      </c>
      <c r="V2153" s="150" t="e">
        <f t="shared" si="358"/>
        <v>#VALUE!</v>
      </c>
      <c r="W2153">
        <v>22.819999999999901</v>
      </c>
      <c r="X2153" s="153" t="e">
        <f t="shared" si="359"/>
        <v>#VALUE!</v>
      </c>
      <c r="Y2153">
        <v>22.819999999999901</v>
      </c>
      <c r="Z2153" s="150" t="e">
        <f t="shared" si="360"/>
        <v>#VALUE!</v>
      </c>
      <c r="AA2153">
        <v>22.819999999999901</v>
      </c>
      <c r="AB2153" s="150" t="e">
        <f t="shared" si="361"/>
        <v>#VALUE!</v>
      </c>
      <c r="AC2153">
        <v>22.819999999999901</v>
      </c>
      <c r="AD2153" s="150" t="e">
        <f t="shared" si="362"/>
        <v>#VALUE!</v>
      </c>
      <c r="AE2153">
        <v>22.819999999999901</v>
      </c>
    </row>
    <row r="2154" spans="12:31" ht="15" x14ac:dyDescent="0.2">
      <c r="L2154" s="150" t="e">
        <f t="shared" si="353"/>
        <v>#VALUE!</v>
      </c>
      <c r="M2154">
        <v>22.8399999999999</v>
      </c>
      <c r="N2154" s="150" t="e">
        <f t="shared" si="354"/>
        <v>#VALUE!</v>
      </c>
      <c r="O2154">
        <v>22.8399999999999</v>
      </c>
      <c r="P2154" s="150" t="e">
        <f t="shared" si="355"/>
        <v>#VALUE!</v>
      </c>
      <c r="Q2154">
        <v>22.8399999999999</v>
      </c>
      <c r="R2154" s="150" t="e">
        <f t="shared" si="356"/>
        <v>#VALUE!</v>
      </c>
      <c r="S2154">
        <v>22.8399999999999</v>
      </c>
      <c r="T2154" s="150" t="e">
        <f t="shared" si="357"/>
        <v>#VALUE!</v>
      </c>
      <c r="U2154">
        <v>22.8399999999999</v>
      </c>
      <c r="V2154" s="150" t="e">
        <f t="shared" si="358"/>
        <v>#VALUE!</v>
      </c>
      <c r="W2154">
        <v>22.8399999999999</v>
      </c>
      <c r="X2154" s="153" t="e">
        <f t="shared" si="359"/>
        <v>#VALUE!</v>
      </c>
      <c r="Y2154">
        <v>22.8399999999999</v>
      </c>
      <c r="Z2154" s="150" t="e">
        <f t="shared" si="360"/>
        <v>#VALUE!</v>
      </c>
      <c r="AA2154">
        <v>22.8399999999999</v>
      </c>
      <c r="AB2154" s="150" t="e">
        <f t="shared" si="361"/>
        <v>#VALUE!</v>
      </c>
      <c r="AC2154">
        <v>22.8399999999999</v>
      </c>
      <c r="AD2154" s="150" t="e">
        <f t="shared" si="362"/>
        <v>#VALUE!</v>
      </c>
      <c r="AE2154">
        <v>22.8399999999999</v>
      </c>
    </row>
    <row r="2155" spans="12:31" ht="15" x14ac:dyDescent="0.2">
      <c r="L2155" s="150" t="e">
        <f t="shared" si="353"/>
        <v>#VALUE!</v>
      </c>
      <c r="M2155">
        <v>22.8599999999999</v>
      </c>
      <c r="N2155" s="150" t="e">
        <f t="shared" si="354"/>
        <v>#VALUE!</v>
      </c>
      <c r="O2155">
        <v>22.8599999999999</v>
      </c>
      <c r="P2155" s="150" t="e">
        <f t="shared" si="355"/>
        <v>#VALUE!</v>
      </c>
      <c r="Q2155">
        <v>22.8599999999999</v>
      </c>
      <c r="R2155" s="150" t="e">
        <f t="shared" si="356"/>
        <v>#VALUE!</v>
      </c>
      <c r="S2155">
        <v>22.8599999999999</v>
      </c>
      <c r="T2155" s="150" t="e">
        <f t="shared" si="357"/>
        <v>#VALUE!</v>
      </c>
      <c r="U2155">
        <v>22.8599999999999</v>
      </c>
      <c r="V2155" s="150" t="e">
        <f t="shared" si="358"/>
        <v>#VALUE!</v>
      </c>
      <c r="W2155">
        <v>22.8599999999999</v>
      </c>
      <c r="X2155" s="153" t="e">
        <f t="shared" si="359"/>
        <v>#VALUE!</v>
      </c>
      <c r="Y2155">
        <v>22.8599999999999</v>
      </c>
      <c r="Z2155" s="150" t="e">
        <f t="shared" si="360"/>
        <v>#VALUE!</v>
      </c>
      <c r="AA2155">
        <v>22.8599999999999</v>
      </c>
      <c r="AB2155" s="150" t="e">
        <f t="shared" si="361"/>
        <v>#VALUE!</v>
      </c>
      <c r="AC2155">
        <v>22.8599999999999</v>
      </c>
      <c r="AD2155" s="150" t="e">
        <f t="shared" si="362"/>
        <v>#VALUE!</v>
      </c>
      <c r="AE2155">
        <v>22.8599999999999</v>
      </c>
    </row>
    <row r="2156" spans="12:31" ht="15" x14ac:dyDescent="0.2">
      <c r="L2156" s="150" t="e">
        <f t="shared" si="353"/>
        <v>#VALUE!</v>
      </c>
      <c r="M2156">
        <v>22.8799999999999</v>
      </c>
      <c r="N2156" s="150" t="e">
        <f t="shared" si="354"/>
        <v>#VALUE!</v>
      </c>
      <c r="O2156">
        <v>22.8799999999999</v>
      </c>
      <c r="P2156" s="150" t="e">
        <f t="shared" si="355"/>
        <v>#VALUE!</v>
      </c>
      <c r="Q2156">
        <v>22.8799999999999</v>
      </c>
      <c r="R2156" s="150" t="e">
        <f t="shared" si="356"/>
        <v>#VALUE!</v>
      </c>
      <c r="S2156">
        <v>22.8799999999999</v>
      </c>
      <c r="T2156" s="150" t="e">
        <f t="shared" si="357"/>
        <v>#VALUE!</v>
      </c>
      <c r="U2156">
        <v>22.8799999999999</v>
      </c>
      <c r="V2156" s="150" t="e">
        <f t="shared" si="358"/>
        <v>#VALUE!</v>
      </c>
      <c r="W2156">
        <v>22.8799999999999</v>
      </c>
      <c r="X2156" s="153" t="e">
        <f t="shared" si="359"/>
        <v>#VALUE!</v>
      </c>
      <c r="Y2156">
        <v>22.8799999999999</v>
      </c>
      <c r="Z2156" s="150" t="e">
        <f t="shared" si="360"/>
        <v>#VALUE!</v>
      </c>
      <c r="AA2156">
        <v>22.8799999999999</v>
      </c>
      <c r="AB2156" s="150" t="e">
        <f t="shared" si="361"/>
        <v>#VALUE!</v>
      </c>
      <c r="AC2156">
        <v>22.8799999999999</v>
      </c>
      <c r="AD2156" s="150" t="e">
        <f t="shared" si="362"/>
        <v>#VALUE!</v>
      </c>
      <c r="AE2156">
        <v>22.8799999999999</v>
      </c>
    </row>
    <row r="2157" spans="12:31" ht="15" x14ac:dyDescent="0.2">
      <c r="L2157" s="150" t="e">
        <f t="shared" si="353"/>
        <v>#VALUE!</v>
      </c>
      <c r="M2157">
        <v>22.899999999999899</v>
      </c>
      <c r="N2157" s="150" t="e">
        <f t="shared" si="354"/>
        <v>#VALUE!</v>
      </c>
      <c r="O2157">
        <v>22.899999999999899</v>
      </c>
      <c r="P2157" s="150" t="e">
        <f t="shared" si="355"/>
        <v>#VALUE!</v>
      </c>
      <c r="Q2157">
        <v>22.899999999999899</v>
      </c>
      <c r="R2157" s="150" t="e">
        <f t="shared" si="356"/>
        <v>#VALUE!</v>
      </c>
      <c r="S2157">
        <v>22.899999999999899</v>
      </c>
      <c r="T2157" s="150" t="e">
        <f t="shared" si="357"/>
        <v>#VALUE!</v>
      </c>
      <c r="U2157">
        <v>22.899999999999899</v>
      </c>
      <c r="V2157" s="150" t="e">
        <f t="shared" si="358"/>
        <v>#VALUE!</v>
      </c>
      <c r="W2157">
        <v>22.899999999999899</v>
      </c>
      <c r="X2157" s="153" t="e">
        <f t="shared" si="359"/>
        <v>#VALUE!</v>
      </c>
      <c r="Y2157">
        <v>22.899999999999899</v>
      </c>
      <c r="Z2157" s="150" t="e">
        <f t="shared" si="360"/>
        <v>#VALUE!</v>
      </c>
      <c r="AA2157">
        <v>22.899999999999899</v>
      </c>
      <c r="AB2157" s="150" t="e">
        <f t="shared" si="361"/>
        <v>#VALUE!</v>
      </c>
      <c r="AC2157">
        <v>22.899999999999899</v>
      </c>
      <c r="AD2157" s="150" t="e">
        <f t="shared" si="362"/>
        <v>#VALUE!</v>
      </c>
      <c r="AE2157">
        <v>22.899999999999899</v>
      </c>
    </row>
    <row r="2158" spans="12:31" ht="15" x14ac:dyDescent="0.2">
      <c r="L2158" s="150" t="e">
        <f t="shared" si="353"/>
        <v>#VALUE!</v>
      </c>
      <c r="M2158">
        <v>22.919999999999899</v>
      </c>
      <c r="N2158" s="150" t="e">
        <f t="shared" si="354"/>
        <v>#VALUE!</v>
      </c>
      <c r="O2158">
        <v>22.919999999999899</v>
      </c>
      <c r="P2158" s="150" t="e">
        <f t="shared" si="355"/>
        <v>#VALUE!</v>
      </c>
      <c r="Q2158">
        <v>22.919999999999899</v>
      </c>
      <c r="R2158" s="150" t="e">
        <f t="shared" si="356"/>
        <v>#VALUE!</v>
      </c>
      <c r="S2158">
        <v>22.919999999999899</v>
      </c>
      <c r="T2158" s="150" t="e">
        <f t="shared" si="357"/>
        <v>#VALUE!</v>
      </c>
      <c r="U2158">
        <v>22.919999999999899</v>
      </c>
      <c r="V2158" s="150" t="e">
        <f t="shared" si="358"/>
        <v>#VALUE!</v>
      </c>
      <c r="W2158">
        <v>22.919999999999899</v>
      </c>
      <c r="X2158" s="153" t="e">
        <f t="shared" si="359"/>
        <v>#VALUE!</v>
      </c>
      <c r="Y2158">
        <v>22.919999999999899</v>
      </c>
      <c r="Z2158" s="150" t="e">
        <f t="shared" si="360"/>
        <v>#VALUE!</v>
      </c>
      <c r="AA2158">
        <v>22.919999999999899</v>
      </c>
      <c r="AB2158" s="150" t="e">
        <f t="shared" si="361"/>
        <v>#VALUE!</v>
      </c>
      <c r="AC2158">
        <v>22.919999999999899</v>
      </c>
      <c r="AD2158" s="150" t="e">
        <f t="shared" si="362"/>
        <v>#VALUE!</v>
      </c>
      <c r="AE2158">
        <v>22.919999999999899</v>
      </c>
    </row>
    <row r="2159" spans="12:31" ht="15" x14ac:dyDescent="0.2">
      <c r="L2159" s="150" t="e">
        <f t="shared" si="353"/>
        <v>#VALUE!</v>
      </c>
      <c r="M2159">
        <v>22.939999999999898</v>
      </c>
      <c r="N2159" s="150" t="e">
        <f t="shared" si="354"/>
        <v>#VALUE!</v>
      </c>
      <c r="O2159">
        <v>22.939999999999898</v>
      </c>
      <c r="P2159" s="150" t="e">
        <f t="shared" si="355"/>
        <v>#VALUE!</v>
      </c>
      <c r="Q2159">
        <v>22.939999999999898</v>
      </c>
      <c r="R2159" s="150" t="e">
        <f t="shared" si="356"/>
        <v>#VALUE!</v>
      </c>
      <c r="S2159">
        <v>22.939999999999898</v>
      </c>
      <c r="T2159" s="150" t="e">
        <f t="shared" si="357"/>
        <v>#VALUE!</v>
      </c>
      <c r="U2159">
        <v>22.939999999999898</v>
      </c>
      <c r="V2159" s="150" t="e">
        <f t="shared" si="358"/>
        <v>#VALUE!</v>
      </c>
      <c r="W2159">
        <v>22.939999999999898</v>
      </c>
      <c r="X2159" s="153" t="e">
        <f t="shared" si="359"/>
        <v>#VALUE!</v>
      </c>
      <c r="Y2159">
        <v>22.939999999999898</v>
      </c>
      <c r="Z2159" s="150" t="e">
        <f t="shared" si="360"/>
        <v>#VALUE!</v>
      </c>
      <c r="AA2159">
        <v>22.939999999999898</v>
      </c>
      <c r="AB2159" s="150" t="e">
        <f t="shared" si="361"/>
        <v>#VALUE!</v>
      </c>
      <c r="AC2159">
        <v>22.939999999999898</v>
      </c>
      <c r="AD2159" s="150" t="e">
        <f t="shared" si="362"/>
        <v>#VALUE!</v>
      </c>
      <c r="AE2159">
        <v>22.939999999999898</v>
      </c>
    </row>
    <row r="2160" spans="12:31" ht="15" x14ac:dyDescent="0.2">
      <c r="L2160" s="150" t="e">
        <f t="shared" si="353"/>
        <v>#VALUE!</v>
      </c>
      <c r="M2160">
        <v>22.959999999999901</v>
      </c>
      <c r="N2160" s="150" t="e">
        <f t="shared" si="354"/>
        <v>#VALUE!</v>
      </c>
      <c r="O2160">
        <v>22.959999999999901</v>
      </c>
      <c r="P2160" s="150" t="e">
        <f t="shared" si="355"/>
        <v>#VALUE!</v>
      </c>
      <c r="Q2160">
        <v>22.959999999999901</v>
      </c>
      <c r="R2160" s="150" t="e">
        <f t="shared" si="356"/>
        <v>#VALUE!</v>
      </c>
      <c r="S2160">
        <v>22.959999999999901</v>
      </c>
      <c r="T2160" s="150" t="e">
        <f t="shared" si="357"/>
        <v>#VALUE!</v>
      </c>
      <c r="U2160">
        <v>22.959999999999901</v>
      </c>
      <c r="V2160" s="150" t="e">
        <f t="shared" si="358"/>
        <v>#VALUE!</v>
      </c>
      <c r="W2160">
        <v>22.959999999999901</v>
      </c>
      <c r="X2160" s="153" t="e">
        <f t="shared" si="359"/>
        <v>#VALUE!</v>
      </c>
      <c r="Y2160">
        <v>22.959999999999901</v>
      </c>
      <c r="Z2160" s="150" t="e">
        <f t="shared" si="360"/>
        <v>#VALUE!</v>
      </c>
      <c r="AA2160">
        <v>22.959999999999901</v>
      </c>
      <c r="AB2160" s="150" t="e">
        <f t="shared" si="361"/>
        <v>#VALUE!</v>
      </c>
      <c r="AC2160">
        <v>22.959999999999901</v>
      </c>
      <c r="AD2160" s="150" t="e">
        <f t="shared" si="362"/>
        <v>#VALUE!</v>
      </c>
      <c r="AE2160">
        <v>22.959999999999901</v>
      </c>
    </row>
    <row r="2161" spans="12:31" ht="15" x14ac:dyDescent="0.2">
      <c r="L2161" s="150" t="e">
        <f t="shared" ref="L2161:L2212" si="363">((1.486/$D$33)*((((PI()*($D$46/12)^2)/4)-((($D$46/12)/2)^2*((2*ACOS(((($D$46/12)/2)-(($D$46/12)-(M2161/12)))/(($D$46/12)/2)))-SIN(2*ACOS(((($D$46/12)/2)-(($D$46/12)-(M2161/12)))/(($D$46/12)/2))))/2))/((PI()*($D$46/12))-((2*ACOS(((($D$46/12)/2)-(($D$46/12)-(M2161/12)))/(($D$46/12)/2)))*(($D$46/12)/2))))^(2/3)*$H$17^0.5)*(((PI()*($D$46/12)^2)/4)-((($D$46/12)/2)^2*((2*ACOS(((($D$46/12)/2)-(($D$46/12)-(M2161/12)))/(($D$46/12)/2)))-SIN(2*ACOS(((($D$46/12)/2)-(($D$46/12)-(M2161/12)))/(($D$46/12)/2))))/2))</f>
        <v>#VALUE!</v>
      </c>
      <c r="M2161">
        <v>22.979999999999901</v>
      </c>
      <c r="N2161" s="150" t="e">
        <f t="shared" ref="N2161:N2212" si="364">((1.486/$D$34)*((((PI()*($D$47/12)^2)/4)-((($D$47/12)/2)^2*((2*ACOS(((($D$47/12)/2)-(($D$47/12)-(O2161/12)))/(($D$47/12)/2)))-SIN(2*ACOS(((($D$47/12)/2)-(($D$47/12)-(O2161/12)))/(($D$47/12)/2))))/2))/((PI()*($D$47/12))-((2*ACOS(((($D$47/12)/2)-(($D$47/12)-(O2161/12)))/(($D$47/12)/2)))*(($D$47/12)/2))))^(2/3)*$H$18^0.5)*(((PI()*($D$47/12)^2)/4)-((($D$47/12)/2)^2*((2*ACOS(((($D$47/12)/2)-(($D$47/12)-(O2161/12)))/(($D$47/12)/2)))-SIN(2*ACOS(((($D$47/12)/2)-(($D$47/12)-(O2161/12)))/(($D$47/12)/2))))/2))</f>
        <v>#VALUE!</v>
      </c>
      <c r="O2161">
        <v>22.979999999999901</v>
      </c>
      <c r="P2161" s="150" t="e">
        <f t="shared" ref="P2161:P2212" si="365">((1.486/$D$35)*((((PI()*($D$48/12)^2)/4)-((($D$48/12)/2)^2*((2*ACOS(((($D$48/12)/2)-(($D$48/12)-(Q2161/12)))/(($D$48/12)/2)))-SIN(2*ACOS(((($D$48/12)/2)-(($D$48/12)-(Q2161/12)))/(($D$48/12)/2))))/2))/((PI()*($D$48/12))-((2*ACOS(((($D$48/12)/2)-(($D$48/12)-(Q2161/12)))/(($D$48/12)/2)))*(($D$48/12)/2))))^(2/3)*$H$19^0.5)*(((PI()*($D$48/12)^2)/4)-((($D$48/12)/2)^2*((2*ACOS(((($D$48/12)/2)-(($D$48/12)-(Q2161/12)))/(($D$48/12)/2)))-SIN(2*ACOS(((($D$48/12)/2)-(($D$48/12)-(Q2161/12)))/(($D$48/12)/2))))/2))</f>
        <v>#VALUE!</v>
      </c>
      <c r="Q2161">
        <v>22.979999999999901</v>
      </c>
      <c r="R2161" s="150" t="e">
        <f t="shared" ref="R2161:R2212" si="366">((1.486/$D$36)*((((PI()*($D$49/12)^2)/4)-((($D$49/12)/2)^2*((2*ACOS(((($D$49/12)/2)-(($D$49/12)-(S2161/12)))/(($D$49/12)/2)))-SIN(2*ACOS(((($D$49/12)/2)-(($D$49/12)-(S2161/12)))/(($D$49/12)/2))))/2))/((PI()*($D$49/12))-((2*ACOS(((($D$49/12)/2)-(($D$49/12)-(S2161/12)))/(($D$49/12)/2)))*(($D$49/12)/2))))^(2/3)*$H$20^0.5)*(((PI()*($D$49/12)^2)/4)-((($D$49/12)/2)^2*((2*ACOS(((($D$49/12)/2)-(($D$49/12)-(S2161/12)))/(($D$49/12)/2)))-SIN(2*ACOS(((($D$49/12)/2)-(($D$49/12)-(S2161/12)))/(($D$49/12)/2))))/2))</f>
        <v>#VALUE!</v>
      </c>
      <c r="S2161">
        <v>22.979999999999901</v>
      </c>
      <c r="T2161" s="150" t="e">
        <f t="shared" ref="T2161:T2212" si="367">((1.486/$D$37)*((((PI()*($D$50/12)^2)/4)-((($D$50/12)/2)^2*((2*ACOS(((($D$50/12)/2)-(($D$50/12)-(U2161/12)))/(($D$50/12)/2)))-SIN(2*ACOS(((($D$50/12)/2)-(($D$50/12)-(U2161/12)))/(($D$50/12)/2))))/2))/((PI()*($D$50/12))-((2*ACOS(((($D$50/12)/2)-(($D$50/12)-(U2161/12)))/(($D$50/12)/2)))*(($D$50/12)/2))))^(2/3)*$H$21^0.5)*(((PI()*($D$50/12)^2)/4)-((($D$50/12)/2)^2*((2*ACOS(((($D$50/12)/2)-(($D$50/12)-(U2161/12)))/(($D$50/12)/2)))-SIN(2*ACOS(((($D$50/12)/2)-(($D$50/12)-(U2161/12)))/(($D$50/12)/2))))/2))</f>
        <v>#VALUE!</v>
      </c>
      <c r="U2161">
        <v>22.979999999999901</v>
      </c>
      <c r="V2161" s="150" t="e">
        <f t="shared" ref="V2161:V2212" si="368">((1.486/$D$38)*((((PI()*($D$51/12)^2)/4)-((($D$51/12)/2)^2*((2*ACOS(((($D$51/12)/2)-(($D$51/12)-(W2161/12)))/(($D$51/12)/2)))-SIN(2*ACOS(((($D$51/12)/2)-(($D$51/12)-(W2161/12)))/(($D$51/12)/2))))/2))/((PI()*($D$51/12))-((2*ACOS(((($D$51/12)/2)-(($D$51/12)-(W2161/12)))/(($D$51/12)/2)))*(($D$51/12)/2))))^(2/3)*$H$22^0.5)*(((PI()*($D$51/12)^2)/4)-((($D$51/12)/2)^2*((2*ACOS(((($D$51/12)/2)-(($D$51/12)-(W2161/12)))/(($D$51/12)/2)))-SIN(2*ACOS(((($D$51/12)/2)-(($D$51/12)-(W2161/12)))/(($D$51/12)/2))))/2))</f>
        <v>#VALUE!</v>
      </c>
      <c r="W2161">
        <v>22.979999999999901</v>
      </c>
      <c r="X2161" s="153" t="e">
        <f t="shared" ref="X2161:X2212" si="369">((1.486/$D$39)*((((PI()*($D$52/12)^2)/4)-((($D$52/12)/2)^2*((2*ACOS(((($D$52/12)/2)-(($D$52/12)-(Y2161/12)))/(($D$52/12)/2)))-SIN(2*ACOS(((($D$52/12)/2)-(($D$52/12)-(Y2161/12)))/(($D$52/12)/2))))/2))/((PI()*($D$52/12))-((2*ACOS(((($D$52/12)/2)-(($D$52/12)-(Y2161/12)))/(($D$52/12)/2)))*(($D$52/12)/2))))^(2/3)*$H$23^0.5)*(((PI()*($D$52/12)^2)/4)-((($D$52/12)/2)^2*((2*ACOS(((($D$52/12)/2)-(($D$52/12)-(Y2161/12)))/(($D$52/12)/2)))-SIN(2*ACOS(((($D$52/12)/2)-(($D$52/12)-(Y2161/12)))/(($D$52/12)/2))))/2))</f>
        <v>#VALUE!</v>
      </c>
      <c r="Y2161">
        <v>22.979999999999901</v>
      </c>
      <c r="Z2161" s="150" t="e">
        <f t="shared" ref="Z2161:Z2212" si="370">((1.486/$D$40)*((((PI()*($D$53/12)^2)/4)-((($D$53/12)/2)^2*((2*ACOS(((($D$53/12)/2)-(($D$53/12)-(AA2161/12)))/(($D$53/12)/2)))-SIN(2*ACOS(((($D$53/12)/2)-(($D$53/12)-(AA2161/12)))/(($D$53/12)/2))))/2))/((PI()*($D$53/12))-((2*ACOS(((($D$53/12)/2)-(($D$53/12)-(AA2161/12)))/(($D$53/12)/2)))*(($D$53/12)/2))))^(2/3)*$H$24^0.5)*(((PI()*($D$53/12)^2)/4)-((($D$53/12)/2)^2*((2*ACOS(((($D$53/12)/2)-(($D$53/12)-(AA2161/12)))/(($D$53/12)/2)))-SIN(2*ACOS(((($D$53/12)/2)-(($D$53/12)-(AA2161/12)))/(($D$53/12)/2))))/2))</f>
        <v>#VALUE!</v>
      </c>
      <c r="AA2161">
        <v>22.979999999999901</v>
      </c>
      <c r="AB2161" s="150" t="e">
        <f t="shared" ref="AB2161:AB2212" si="371">((1.486/$D$41)*((((PI()*($D$54/12)^2)/4)-((($D$54/12)/2)^2*((2*ACOS(((($D$54/12)/2)-(($D$54/12)-(AC2161/12)))/(($D$54/12)/2)))-SIN(2*ACOS(((($D$54/12)/2)-(($D$54/12)-(AC2161/12)))/(($D$54/12)/2))))/2))/((PI()*($D$54/12))-((2*ACOS(((($D$54/12)/2)-(($D$54/12)-(AC2161/12)))/(($D$54/12)/2)))*(($D$54/12)/2))))^(2/3)*$H$25^0.5)*(((PI()*($D$54/12)^2)/4)-((($D$54/12)/2)^2*((2*ACOS(((($D$54/12)/2)-(($D$54/12)-(AC2161/12)))/(($D$54/12)/2)))-SIN(2*ACOS(((($D$54/12)/2)-(($D$54/12)-(AC2161/12)))/(($D$54/12)/2))))/2))</f>
        <v>#VALUE!</v>
      </c>
      <c r="AC2161">
        <v>22.979999999999901</v>
      </c>
      <c r="AD2161" s="150" t="e">
        <f t="shared" ref="AD2161:AD2212" si="372">((1.486/$D$42)*((((PI()*($D$55/12)^2)/4)-((($D$55/12)/2)^2*((2*ACOS(((($D$55/12)/2)-(($D$55/12)-(AE2161/12)))/(($D$55/12)/2)))-SIN(2*ACOS(((($D$55/12)/2)-(($D$55/12)-(AE2161/12)))/(($D$55/12)/2))))/2))/((PI()*($D$55/12))-((2*ACOS(((($D$55/12)/2)-(($D$55/12)-(AE2161/12)))/(($D$55/12)/2)))*(($D$55/12)/2))))^(2/3)*$H$26^0.5)*(((PI()*($D$55/12)^2)/4)-((($D$55/12)/2)^2*((2*ACOS(((($D$55/12)/2)-(($D$55/12)-(AE2161/12)))/(($D$55/12)/2)))-SIN(2*ACOS(((($D$55/12)/2)-(($D$55/12)-(AE2161/12)))/(($D$55/12)/2))))/2))</f>
        <v>#VALUE!</v>
      </c>
      <c r="AE2161">
        <v>22.979999999999901</v>
      </c>
    </row>
    <row r="2162" spans="12:31" ht="15" x14ac:dyDescent="0.2">
      <c r="L2162" s="150" t="e">
        <f t="shared" si="363"/>
        <v>#VALUE!</v>
      </c>
      <c r="M2162">
        <v>22.999999999999901</v>
      </c>
      <c r="N2162" s="150" t="e">
        <f t="shared" si="364"/>
        <v>#VALUE!</v>
      </c>
      <c r="O2162">
        <v>22.999999999999901</v>
      </c>
      <c r="P2162" s="150" t="e">
        <f t="shared" si="365"/>
        <v>#VALUE!</v>
      </c>
      <c r="Q2162">
        <v>22.999999999999901</v>
      </c>
      <c r="R2162" s="150" t="e">
        <f t="shared" si="366"/>
        <v>#VALUE!</v>
      </c>
      <c r="S2162">
        <v>22.999999999999901</v>
      </c>
      <c r="T2162" s="150" t="e">
        <f t="shared" si="367"/>
        <v>#VALUE!</v>
      </c>
      <c r="U2162">
        <v>22.999999999999901</v>
      </c>
      <c r="V2162" s="150" t="e">
        <f t="shared" si="368"/>
        <v>#VALUE!</v>
      </c>
      <c r="W2162">
        <v>22.999999999999901</v>
      </c>
      <c r="X2162" s="153" t="e">
        <f t="shared" si="369"/>
        <v>#VALUE!</v>
      </c>
      <c r="Y2162">
        <v>22.999999999999901</v>
      </c>
      <c r="Z2162" s="150" t="e">
        <f t="shared" si="370"/>
        <v>#VALUE!</v>
      </c>
      <c r="AA2162">
        <v>22.999999999999901</v>
      </c>
      <c r="AB2162" s="150" t="e">
        <f t="shared" si="371"/>
        <v>#VALUE!</v>
      </c>
      <c r="AC2162">
        <v>22.999999999999901</v>
      </c>
      <c r="AD2162" s="150" t="e">
        <f t="shared" si="372"/>
        <v>#VALUE!</v>
      </c>
      <c r="AE2162">
        <v>22.999999999999901</v>
      </c>
    </row>
    <row r="2163" spans="12:31" ht="15" x14ac:dyDescent="0.2">
      <c r="L2163" s="150" t="e">
        <f t="shared" si="363"/>
        <v>#VALUE!</v>
      </c>
      <c r="M2163">
        <v>23.0199999999999</v>
      </c>
      <c r="N2163" s="150" t="e">
        <f t="shared" si="364"/>
        <v>#VALUE!</v>
      </c>
      <c r="O2163">
        <v>23.0199999999999</v>
      </c>
      <c r="P2163" s="150" t="e">
        <f t="shared" si="365"/>
        <v>#VALUE!</v>
      </c>
      <c r="Q2163">
        <v>23.0199999999999</v>
      </c>
      <c r="R2163" s="150" t="e">
        <f t="shared" si="366"/>
        <v>#VALUE!</v>
      </c>
      <c r="S2163">
        <v>23.0199999999999</v>
      </c>
      <c r="T2163" s="150" t="e">
        <f t="shared" si="367"/>
        <v>#VALUE!</v>
      </c>
      <c r="U2163">
        <v>23.0199999999999</v>
      </c>
      <c r="V2163" s="150" t="e">
        <f t="shared" si="368"/>
        <v>#VALUE!</v>
      </c>
      <c r="W2163">
        <v>23.0199999999999</v>
      </c>
      <c r="X2163" s="153" t="e">
        <f t="shared" si="369"/>
        <v>#VALUE!</v>
      </c>
      <c r="Y2163">
        <v>23.0199999999999</v>
      </c>
      <c r="Z2163" s="150" t="e">
        <f t="shared" si="370"/>
        <v>#VALUE!</v>
      </c>
      <c r="AA2163">
        <v>23.0199999999999</v>
      </c>
      <c r="AB2163" s="150" t="e">
        <f t="shared" si="371"/>
        <v>#VALUE!</v>
      </c>
      <c r="AC2163">
        <v>23.0199999999999</v>
      </c>
      <c r="AD2163" s="150" t="e">
        <f t="shared" si="372"/>
        <v>#VALUE!</v>
      </c>
      <c r="AE2163">
        <v>23.0199999999999</v>
      </c>
    </row>
    <row r="2164" spans="12:31" ht="15" x14ac:dyDescent="0.2">
      <c r="L2164" s="150" t="e">
        <f t="shared" si="363"/>
        <v>#VALUE!</v>
      </c>
      <c r="M2164">
        <v>23.0399999999999</v>
      </c>
      <c r="N2164" s="150" t="e">
        <f t="shared" si="364"/>
        <v>#VALUE!</v>
      </c>
      <c r="O2164">
        <v>23.0399999999999</v>
      </c>
      <c r="P2164" s="150" t="e">
        <f t="shared" si="365"/>
        <v>#VALUE!</v>
      </c>
      <c r="Q2164">
        <v>23.0399999999999</v>
      </c>
      <c r="R2164" s="150" t="e">
        <f t="shared" si="366"/>
        <v>#VALUE!</v>
      </c>
      <c r="S2164">
        <v>23.0399999999999</v>
      </c>
      <c r="T2164" s="150" t="e">
        <f t="shared" si="367"/>
        <v>#VALUE!</v>
      </c>
      <c r="U2164">
        <v>23.0399999999999</v>
      </c>
      <c r="V2164" s="150" t="e">
        <f t="shared" si="368"/>
        <v>#VALUE!</v>
      </c>
      <c r="W2164">
        <v>23.0399999999999</v>
      </c>
      <c r="X2164" s="153" t="e">
        <f t="shared" si="369"/>
        <v>#VALUE!</v>
      </c>
      <c r="Y2164">
        <v>23.0399999999999</v>
      </c>
      <c r="Z2164" s="150" t="e">
        <f t="shared" si="370"/>
        <v>#VALUE!</v>
      </c>
      <c r="AA2164">
        <v>23.0399999999999</v>
      </c>
      <c r="AB2164" s="150" t="e">
        <f t="shared" si="371"/>
        <v>#VALUE!</v>
      </c>
      <c r="AC2164">
        <v>23.0399999999999</v>
      </c>
      <c r="AD2164" s="150" t="e">
        <f t="shared" si="372"/>
        <v>#VALUE!</v>
      </c>
      <c r="AE2164">
        <v>23.0399999999999</v>
      </c>
    </row>
    <row r="2165" spans="12:31" ht="15" x14ac:dyDescent="0.2">
      <c r="L2165" s="150" t="e">
        <f t="shared" si="363"/>
        <v>#VALUE!</v>
      </c>
      <c r="M2165">
        <v>23.059999999999899</v>
      </c>
      <c r="N2165" s="150" t="e">
        <f t="shared" si="364"/>
        <v>#VALUE!</v>
      </c>
      <c r="O2165">
        <v>23.059999999999899</v>
      </c>
      <c r="P2165" s="150" t="e">
        <f t="shared" si="365"/>
        <v>#VALUE!</v>
      </c>
      <c r="Q2165">
        <v>23.059999999999899</v>
      </c>
      <c r="R2165" s="150" t="e">
        <f t="shared" si="366"/>
        <v>#VALUE!</v>
      </c>
      <c r="S2165">
        <v>23.059999999999899</v>
      </c>
      <c r="T2165" s="150" t="e">
        <f t="shared" si="367"/>
        <v>#VALUE!</v>
      </c>
      <c r="U2165">
        <v>23.059999999999899</v>
      </c>
      <c r="V2165" s="150" t="e">
        <f t="shared" si="368"/>
        <v>#VALUE!</v>
      </c>
      <c r="W2165">
        <v>23.059999999999899</v>
      </c>
      <c r="X2165" s="153" t="e">
        <f t="shared" si="369"/>
        <v>#VALUE!</v>
      </c>
      <c r="Y2165">
        <v>23.059999999999899</v>
      </c>
      <c r="Z2165" s="150" t="e">
        <f t="shared" si="370"/>
        <v>#VALUE!</v>
      </c>
      <c r="AA2165">
        <v>23.059999999999899</v>
      </c>
      <c r="AB2165" s="150" t="e">
        <f t="shared" si="371"/>
        <v>#VALUE!</v>
      </c>
      <c r="AC2165">
        <v>23.059999999999899</v>
      </c>
      <c r="AD2165" s="150" t="e">
        <f t="shared" si="372"/>
        <v>#VALUE!</v>
      </c>
      <c r="AE2165">
        <v>23.059999999999899</v>
      </c>
    </row>
    <row r="2166" spans="12:31" ht="15" x14ac:dyDescent="0.2">
      <c r="L2166" s="150" t="e">
        <f t="shared" si="363"/>
        <v>#VALUE!</v>
      </c>
      <c r="M2166">
        <v>23.079999999999899</v>
      </c>
      <c r="N2166" s="150" t="e">
        <f t="shared" si="364"/>
        <v>#VALUE!</v>
      </c>
      <c r="O2166">
        <v>23.079999999999899</v>
      </c>
      <c r="P2166" s="150" t="e">
        <f t="shared" si="365"/>
        <v>#VALUE!</v>
      </c>
      <c r="Q2166">
        <v>23.079999999999899</v>
      </c>
      <c r="R2166" s="150" t="e">
        <f t="shared" si="366"/>
        <v>#VALUE!</v>
      </c>
      <c r="S2166">
        <v>23.079999999999899</v>
      </c>
      <c r="T2166" s="150" t="e">
        <f t="shared" si="367"/>
        <v>#VALUE!</v>
      </c>
      <c r="U2166">
        <v>23.079999999999899</v>
      </c>
      <c r="V2166" s="150" t="e">
        <f t="shared" si="368"/>
        <v>#VALUE!</v>
      </c>
      <c r="W2166">
        <v>23.079999999999899</v>
      </c>
      <c r="X2166" s="153" t="e">
        <f t="shared" si="369"/>
        <v>#VALUE!</v>
      </c>
      <c r="Y2166">
        <v>23.079999999999899</v>
      </c>
      <c r="Z2166" s="150" t="e">
        <f t="shared" si="370"/>
        <v>#VALUE!</v>
      </c>
      <c r="AA2166">
        <v>23.079999999999899</v>
      </c>
      <c r="AB2166" s="150" t="e">
        <f t="shared" si="371"/>
        <v>#VALUE!</v>
      </c>
      <c r="AC2166">
        <v>23.079999999999899</v>
      </c>
      <c r="AD2166" s="150" t="e">
        <f t="shared" si="372"/>
        <v>#VALUE!</v>
      </c>
      <c r="AE2166">
        <v>23.079999999999899</v>
      </c>
    </row>
    <row r="2167" spans="12:31" ht="15" x14ac:dyDescent="0.2">
      <c r="L2167" s="150" t="e">
        <f t="shared" si="363"/>
        <v>#VALUE!</v>
      </c>
      <c r="M2167">
        <v>23.099999999999898</v>
      </c>
      <c r="N2167" s="150" t="e">
        <f t="shared" si="364"/>
        <v>#VALUE!</v>
      </c>
      <c r="O2167">
        <v>23.099999999999898</v>
      </c>
      <c r="P2167" s="150" t="e">
        <f t="shared" si="365"/>
        <v>#VALUE!</v>
      </c>
      <c r="Q2167">
        <v>23.099999999999898</v>
      </c>
      <c r="R2167" s="150" t="e">
        <f t="shared" si="366"/>
        <v>#VALUE!</v>
      </c>
      <c r="S2167">
        <v>23.099999999999898</v>
      </c>
      <c r="T2167" s="150" t="e">
        <f t="shared" si="367"/>
        <v>#VALUE!</v>
      </c>
      <c r="U2167">
        <v>23.099999999999898</v>
      </c>
      <c r="V2167" s="150" t="e">
        <f t="shared" si="368"/>
        <v>#VALUE!</v>
      </c>
      <c r="W2167">
        <v>23.099999999999898</v>
      </c>
      <c r="X2167" s="153" t="e">
        <f t="shared" si="369"/>
        <v>#VALUE!</v>
      </c>
      <c r="Y2167">
        <v>23.099999999999898</v>
      </c>
      <c r="Z2167" s="150" t="e">
        <f t="shared" si="370"/>
        <v>#VALUE!</v>
      </c>
      <c r="AA2167">
        <v>23.099999999999898</v>
      </c>
      <c r="AB2167" s="150" t="e">
        <f t="shared" si="371"/>
        <v>#VALUE!</v>
      </c>
      <c r="AC2167">
        <v>23.099999999999898</v>
      </c>
      <c r="AD2167" s="150" t="e">
        <f t="shared" si="372"/>
        <v>#VALUE!</v>
      </c>
      <c r="AE2167">
        <v>23.099999999999898</v>
      </c>
    </row>
    <row r="2168" spans="12:31" ht="15" x14ac:dyDescent="0.2">
      <c r="L2168" s="150" t="e">
        <f t="shared" si="363"/>
        <v>#VALUE!</v>
      </c>
      <c r="M2168">
        <v>23.119999999999902</v>
      </c>
      <c r="N2168" s="150" t="e">
        <f t="shared" si="364"/>
        <v>#VALUE!</v>
      </c>
      <c r="O2168">
        <v>23.119999999999902</v>
      </c>
      <c r="P2168" s="150" t="e">
        <f t="shared" si="365"/>
        <v>#VALUE!</v>
      </c>
      <c r="Q2168">
        <v>23.119999999999902</v>
      </c>
      <c r="R2168" s="150" t="e">
        <f t="shared" si="366"/>
        <v>#VALUE!</v>
      </c>
      <c r="S2168">
        <v>23.119999999999902</v>
      </c>
      <c r="T2168" s="150" t="e">
        <f t="shared" si="367"/>
        <v>#VALUE!</v>
      </c>
      <c r="U2168">
        <v>23.119999999999902</v>
      </c>
      <c r="V2168" s="150" t="e">
        <f t="shared" si="368"/>
        <v>#VALUE!</v>
      </c>
      <c r="W2168">
        <v>23.119999999999902</v>
      </c>
      <c r="X2168" s="153" t="e">
        <f t="shared" si="369"/>
        <v>#VALUE!</v>
      </c>
      <c r="Y2168">
        <v>23.119999999999902</v>
      </c>
      <c r="Z2168" s="150" t="e">
        <f t="shared" si="370"/>
        <v>#VALUE!</v>
      </c>
      <c r="AA2168">
        <v>23.119999999999902</v>
      </c>
      <c r="AB2168" s="150" t="e">
        <f t="shared" si="371"/>
        <v>#VALUE!</v>
      </c>
      <c r="AC2168">
        <v>23.119999999999902</v>
      </c>
      <c r="AD2168" s="150" t="e">
        <f t="shared" si="372"/>
        <v>#VALUE!</v>
      </c>
      <c r="AE2168">
        <v>23.119999999999902</v>
      </c>
    </row>
    <row r="2169" spans="12:31" ht="15" x14ac:dyDescent="0.2">
      <c r="L2169" s="150" t="e">
        <f t="shared" si="363"/>
        <v>#VALUE!</v>
      </c>
      <c r="M2169">
        <v>23.139999999999901</v>
      </c>
      <c r="N2169" s="150" t="e">
        <f t="shared" si="364"/>
        <v>#VALUE!</v>
      </c>
      <c r="O2169">
        <v>23.139999999999901</v>
      </c>
      <c r="P2169" s="150" t="e">
        <f t="shared" si="365"/>
        <v>#VALUE!</v>
      </c>
      <c r="Q2169">
        <v>23.139999999999901</v>
      </c>
      <c r="R2169" s="150" t="e">
        <f t="shared" si="366"/>
        <v>#VALUE!</v>
      </c>
      <c r="S2169">
        <v>23.139999999999901</v>
      </c>
      <c r="T2169" s="150" t="e">
        <f t="shared" si="367"/>
        <v>#VALUE!</v>
      </c>
      <c r="U2169">
        <v>23.139999999999901</v>
      </c>
      <c r="V2169" s="150" t="e">
        <f t="shared" si="368"/>
        <v>#VALUE!</v>
      </c>
      <c r="W2169">
        <v>23.139999999999901</v>
      </c>
      <c r="X2169" s="153" t="e">
        <f t="shared" si="369"/>
        <v>#VALUE!</v>
      </c>
      <c r="Y2169">
        <v>23.139999999999901</v>
      </c>
      <c r="Z2169" s="150" t="e">
        <f t="shared" si="370"/>
        <v>#VALUE!</v>
      </c>
      <c r="AA2169">
        <v>23.139999999999901</v>
      </c>
      <c r="AB2169" s="150" t="e">
        <f t="shared" si="371"/>
        <v>#VALUE!</v>
      </c>
      <c r="AC2169">
        <v>23.139999999999901</v>
      </c>
      <c r="AD2169" s="150" t="e">
        <f t="shared" si="372"/>
        <v>#VALUE!</v>
      </c>
      <c r="AE2169">
        <v>23.139999999999901</v>
      </c>
    </row>
    <row r="2170" spans="12:31" ht="15" x14ac:dyDescent="0.2">
      <c r="L2170" s="150" t="e">
        <f t="shared" si="363"/>
        <v>#VALUE!</v>
      </c>
      <c r="M2170">
        <v>23.159999999999901</v>
      </c>
      <c r="N2170" s="150" t="e">
        <f t="shared" si="364"/>
        <v>#VALUE!</v>
      </c>
      <c r="O2170">
        <v>23.159999999999901</v>
      </c>
      <c r="P2170" s="150" t="e">
        <f t="shared" si="365"/>
        <v>#VALUE!</v>
      </c>
      <c r="Q2170">
        <v>23.159999999999901</v>
      </c>
      <c r="R2170" s="150" t="e">
        <f t="shared" si="366"/>
        <v>#VALUE!</v>
      </c>
      <c r="S2170">
        <v>23.159999999999901</v>
      </c>
      <c r="T2170" s="150" t="e">
        <f t="shared" si="367"/>
        <v>#VALUE!</v>
      </c>
      <c r="U2170">
        <v>23.159999999999901</v>
      </c>
      <c r="V2170" s="150" t="e">
        <f t="shared" si="368"/>
        <v>#VALUE!</v>
      </c>
      <c r="W2170">
        <v>23.159999999999901</v>
      </c>
      <c r="X2170" s="153" t="e">
        <f t="shared" si="369"/>
        <v>#VALUE!</v>
      </c>
      <c r="Y2170">
        <v>23.159999999999901</v>
      </c>
      <c r="Z2170" s="150" t="e">
        <f t="shared" si="370"/>
        <v>#VALUE!</v>
      </c>
      <c r="AA2170">
        <v>23.159999999999901</v>
      </c>
      <c r="AB2170" s="150" t="e">
        <f t="shared" si="371"/>
        <v>#VALUE!</v>
      </c>
      <c r="AC2170">
        <v>23.159999999999901</v>
      </c>
      <c r="AD2170" s="150" t="e">
        <f t="shared" si="372"/>
        <v>#VALUE!</v>
      </c>
      <c r="AE2170">
        <v>23.159999999999901</v>
      </c>
    </row>
    <row r="2171" spans="12:31" ht="15" x14ac:dyDescent="0.2">
      <c r="L2171" s="150" t="e">
        <f t="shared" si="363"/>
        <v>#VALUE!</v>
      </c>
      <c r="M2171">
        <v>23.1799999999999</v>
      </c>
      <c r="N2171" s="150" t="e">
        <f t="shared" si="364"/>
        <v>#VALUE!</v>
      </c>
      <c r="O2171">
        <v>23.1799999999999</v>
      </c>
      <c r="P2171" s="150" t="e">
        <f t="shared" si="365"/>
        <v>#VALUE!</v>
      </c>
      <c r="Q2171">
        <v>23.1799999999999</v>
      </c>
      <c r="R2171" s="150" t="e">
        <f t="shared" si="366"/>
        <v>#VALUE!</v>
      </c>
      <c r="S2171">
        <v>23.1799999999999</v>
      </c>
      <c r="T2171" s="150" t="e">
        <f t="shared" si="367"/>
        <v>#VALUE!</v>
      </c>
      <c r="U2171">
        <v>23.1799999999999</v>
      </c>
      <c r="V2171" s="150" t="e">
        <f t="shared" si="368"/>
        <v>#VALUE!</v>
      </c>
      <c r="W2171">
        <v>23.1799999999999</v>
      </c>
      <c r="X2171" s="153" t="e">
        <f t="shared" si="369"/>
        <v>#VALUE!</v>
      </c>
      <c r="Y2171">
        <v>23.1799999999999</v>
      </c>
      <c r="Z2171" s="150" t="e">
        <f t="shared" si="370"/>
        <v>#VALUE!</v>
      </c>
      <c r="AA2171">
        <v>23.1799999999999</v>
      </c>
      <c r="AB2171" s="150" t="e">
        <f t="shared" si="371"/>
        <v>#VALUE!</v>
      </c>
      <c r="AC2171">
        <v>23.1799999999999</v>
      </c>
      <c r="AD2171" s="150" t="e">
        <f t="shared" si="372"/>
        <v>#VALUE!</v>
      </c>
      <c r="AE2171">
        <v>23.1799999999999</v>
      </c>
    </row>
    <row r="2172" spans="12:31" ht="15" x14ac:dyDescent="0.2">
      <c r="L2172" s="150" t="e">
        <f t="shared" si="363"/>
        <v>#VALUE!</v>
      </c>
      <c r="M2172">
        <v>23.1999999999999</v>
      </c>
      <c r="N2172" s="150" t="e">
        <f t="shared" si="364"/>
        <v>#VALUE!</v>
      </c>
      <c r="O2172">
        <v>23.1999999999999</v>
      </c>
      <c r="P2172" s="150" t="e">
        <f t="shared" si="365"/>
        <v>#VALUE!</v>
      </c>
      <c r="Q2172">
        <v>23.1999999999999</v>
      </c>
      <c r="R2172" s="150" t="e">
        <f t="shared" si="366"/>
        <v>#VALUE!</v>
      </c>
      <c r="S2172">
        <v>23.1999999999999</v>
      </c>
      <c r="T2172" s="150" t="e">
        <f t="shared" si="367"/>
        <v>#VALUE!</v>
      </c>
      <c r="U2172">
        <v>23.1999999999999</v>
      </c>
      <c r="V2172" s="150" t="e">
        <f t="shared" si="368"/>
        <v>#VALUE!</v>
      </c>
      <c r="W2172">
        <v>23.1999999999999</v>
      </c>
      <c r="X2172" s="153" t="e">
        <f t="shared" si="369"/>
        <v>#VALUE!</v>
      </c>
      <c r="Y2172">
        <v>23.1999999999999</v>
      </c>
      <c r="Z2172" s="150" t="e">
        <f t="shared" si="370"/>
        <v>#VALUE!</v>
      </c>
      <c r="AA2172">
        <v>23.1999999999999</v>
      </c>
      <c r="AB2172" s="150" t="e">
        <f t="shared" si="371"/>
        <v>#VALUE!</v>
      </c>
      <c r="AC2172">
        <v>23.1999999999999</v>
      </c>
      <c r="AD2172" s="150" t="e">
        <f t="shared" si="372"/>
        <v>#VALUE!</v>
      </c>
      <c r="AE2172">
        <v>23.1999999999999</v>
      </c>
    </row>
    <row r="2173" spans="12:31" ht="15" x14ac:dyDescent="0.2">
      <c r="L2173" s="150" t="e">
        <f t="shared" si="363"/>
        <v>#VALUE!</v>
      </c>
      <c r="M2173">
        <v>23.219999999999899</v>
      </c>
      <c r="N2173" s="150" t="e">
        <f t="shared" si="364"/>
        <v>#VALUE!</v>
      </c>
      <c r="O2173">
        <v>23.219999999999899</v>
      </c>
      <c r="P2173" s="150" t="e">
        <f t="shared" si="365"/>
        <v>#VALUE!</v>
      </c>
      <c r="Q2173">
        <v>23.219999999999899</v>
      </c>
      <c r="R2173" s="150" t="e">
        <f t="shared" si="366"/>
        <v>#VALUE!</v>
      </c>
      <c r="S2173">
        <v>23.219999999999899</v>
      </c>
      <c r="T2173" s="150" t="e">
        <f t="shared" si="367"/>
        <v>#VALUE!</v>
      </c>
      <c r="U2173">
        <v>23.219999999999899</v>
      </c>
      <c r="V2173" s="150" t="e">
        <f t="shared" si="368"/>
        <v>#VALUE!</v>
      </c>
      <c r="W2173">
        <v>23.219999999999899</v>
      </c>
      <c r="X2173" s="153" t="e">
        <f t="shared" si="369"/>
        <v>#VALUE!</v>
      </c>
      <c r="Y2173">
        <v>23.219999999999899</v>
      </c>
      <c r="Z2173" s="150" t="e">
        <f t="shared" si="370"/>
        <v>#VALUE!</v>
      </c>
      <c r="AA2173">
        <v>23.219999999999899</v>
      </c>
      <c r="AB2173" s="150" t="e">
        <f t="shared" si="371"/>
        <v>#VALUE!</v>
      </c>
      <c r="AC2173">
        <v>23.219999999999899</v>
      </c>
      <c r="AD2173" s="150" t="e">
        <f t="shared" si="372"/>
        <v>#VALUE!</v>
      </c>
      <c r="AE2173">
        <v>23.219999999999899</v>
      </c>
    </row>
    <row r="2174" spans="12:31" ht="15" x14ac:dyDescent="0.2">
      <c r="L2174" s="150" t="e">
        <f t="shared" si="363"/>
        <v>#VALUE!</v>
      </c>
      <c r="M2174">
        <v>23.239999999999899</v>
      </c>
      <c r="N2174" s="150" t="e">
        <f t="shared" si="364"/>
        <v>#VALUE!</v>
      </c>
      <c r="O2174">
        <v>23.239999999999899</v>
      </c>
      <c r="P2174" s="150" t="e">
        <f t="shared" si="365"/>
        <v>#VALUE!</v>
      </c>
      <c r="Q2174">
        <v>23.239999999999899</v>
      </c>
      <c r="R2174" s="150" t="e">
        <f t="shared" si="366"/>
        <v>#VALUE!</v>
      </c>
      <c r="S2174">
        <v>23.239999999999899</v>
      </c>
      <c r="T2174" s="150" t="e">
        <f t="shared" si="367"/>
        <v>#VALUE!</v>
      </c>
      <c r="U2174">
        <v>23.239999999999899</v>
      </c>
      <c r="V2174" s="150" t="e">
        <f t="shared" si="368"/>
        <v>#VALUE!</v>
      </c>
      <c r="W2174">
        <v>23.239999999999899</v>
      </c>
      <c r="X2174" s="153" t="e">
        <f t="shared" si="369"/>
        <v>#VALUE!</v>
      </c>
      <c r="Y2174">
        <v>23.239999999999899</v>
      </c>
      <c r="Z2174" s="150" t="e">
        <f t="shared" si="370"/>
        <v>#VALUE!</v>
      </c>
      <c r="AA2174">
        <v>23.239999999999899</v>
      </c>
      <c r="AB2174" s="150" t="e">
        <f t="shared" si="371"/>
        <v>#VALUE!</v>
      </c>
      <c r="AC2174">
        <v>23.239999999999899</v>
      </c>
      <c r="AD2174" s="150" t="e">
        <f t="shared" si="372"/>
        <v>#VALUE!</v>
      </c>
      <c r="AE2174">
        <v>23.239999999999899</v>
      </c>
    </row>
    <row r="2175" spans="12:31" ht="15" x14ac:dyDescent="0.2">
      <c r="L2175" s="150" t="e">
        <f t="shared" si="363"/>
        <v>#VALUE!</v>
      </c>
      <c r="M2175">
        <v>23.259999999999899</v>
      </c>
      <c r="N2175" s="150" t="e">
        <f t="shared" si="364"/>
        <v>#VALUE!</v>
      </c>
      <c r="O2175">
        <v>23.259999999999899</v>
      </c>
      <c r="P2175" s="150" t="e">
        <f t="shared" si="365"/>
        <v>#VALUE!</v>
      </c>
      <c r="Q2175">
        <v>23.259999999999899</v>
      </c>
      <c r="R2175" s="150" t="e">
        <f t="shared" si="366"/>
        <v>#VALUE!</v>
      </c>
      <c r="S2175">
        <v>23.259999999999899</v>
      </c>
      <c r="T2175" s="150" t="e">
        <f t="shared" si="367"/>
        <v>#VALUE!</v>
      </c>
      <c r="U2175">
        <v>23.259999999999899</v>
      </c>
      <c r="V2175" s="150" t="e">
        <f t="shared" si="368"/>
        <v>#VALUE!</v>
      </c>
      <c r="W2175">
        <v>23.259999999999899</v>
      </c>
      <c r="X2175" s="153" t="e">
        <f t="shared" si="369"/>
        <v>#VALUE!</v>
      </c>
      <c r="Y2175">
        <v>23.259999999999899</v>
      </c>
      <c r="Z2175" s="150" t="e">
        <f t="shared" si="370"/>
        <v>#VALUE!</v>
      </c>
      <c r="AA2175">
        <v>23.259999999999899</v>
      </c>
      <c r="AB2175" s="150" t="e">
        <f t="shared" si="371"/>
        <v>#VALUE!</v>
      </c>
      <c r="AC2175">
        <v>23.259999999999899</v>
      </c>
      <c r="AD2175" s="150" t="e">
        <f t="shared" si="372"/>
        <v>#VALUE!</v>
      </c>
      <c r="AE2175">
        <v>23.259999999999899</v>
      </c>
    </row>
    <row r="2176" spans="12:31" ht="15" x14ac:dyDescent="0.2">
      <c r="L2176" s="150" t="e">
        <f t="shared" si="363"/>
        <v>#VALUE!</v>
      </c>
      <c r="M2176">
        <v>23.279999999999902</v>
      </c>
      <c r="N2176" s="150" t="e">
        <f t="shared" si="364"/>
        <v>#VALUE!</v>
      </c>
      <c r="O2176">
        <v>23.279999999999902</v>
      </c>
      <c r="P2176" s="150" t="e">
        <f t="shared" si="365"/>
        <v>#VALUE!</v>
      </c>
      <c r="Q2176">
        <v>23.279999999999902</v>
      </c>
      <c r="R2176" s="150" t="e">
        <f t="shared" si="366"/>
        <v>#VALUE!</v>
      </c>
      <c r="S2176">
        <v>23.279999999999902</v>
      </c>
      <c r="T2176" s="150" t="e">
        <f t="shared" si="367"/>
        <v>#VALUE!</v>
      </c>
      <c r="U2176">
        <v>23.279999999999902</v>
      </c>
      <c r="V2176" s="150" t="e">
        <f t="shared" si="368"/>
        <v>#VALUE!</v>
      </c>
      <c r="W2176">
        <v>23.279999999999902</v>
      </c>
      <c r="X2176" s="153" t="e">
        <f t="shared" si="369"/>
        <v>#VALUE!</v>
      </c>
      <c r="Y2176">
        <v>23.279999999999902</v>
      </c>
      <c r="Z2176" s="150" t="e">
        <f t="shared" si="370"/>
        <v>#VALUE!</v>
      </c>
      <c r="AA2176">
        <v>23.279999999999902</v>
      </c>
      <c r="AB2176" s="150" t="e">
        <f t="shared" si="371"/>
        <v>#VALUE!</v>
      </c>
      <c r="AC2176">
        <v>23.279999999999902</v>
      </c>
      <c r="AD2176" s="150" t="e">
        <f t="shared" si="372"/>
        <v>#VALUE!</v>
      </c>
      <c r="AE2176">
        <v>23.279999999999902</v>
      </c>
    </row>
    <row r="2177" spans="12:31" ht="15" x14ac:dyDescent="0.2">
      <c r="L2177" s="150" t="e">
        <f t="shared" si="363"/>
        <v>#VALUE!</v>
      </c>
      <c r="M2177">
        <v>23.299999999999901</v>
      </c>
      <c r="N2177" s="150" t="e">
        <f t="shared" si="364"/>
        <v>#VALUE!</v>
      </c>
      <c r="O2177">
        <v>23.299999999999901</v>
      </c>
      <c r="P2177" s="150" t="e">
        <f t="shared" si="365"/>
        <v>#VALUE!</v>
      </c>
      <c r="Q2177">
        <v>23.299999999999901</v>
      </c>
      <c r="R2177" s="150" t="e">
        <f t="shared" si="366"/>
        <v>#VALUE!</v>
      </c>
      <c r="S2177">
        <v>23.299999999999901</v>
      </c>
      <c r="T2177" s="150" t="e">
        <f t="shared" si="367"/>
        <v>#VALUE!</v>
      </c>
      <c r="U2177">
        <v>23.299999999999901</v>
      </c>
      <c r="V2177" s="150" t="e">
        <f t="shared" si="368"/>
        <v>#VALUE!</v>
      </c>
      <c r="W2177">
        <v>23.299999999999901</v>
      </c>
      <c r="X2177" s="153" t="e">
        <f t="shared" si="369"/>
        <v>#VALUE!</v>
      </c>
      <c r="Y2177">
        <v>23.299999999999901</v>
      </c>
      <c r="Z2177" s="150" t="e">
        <f t="shared" si="370"/>
        <v>#VALUE!</v>
      </c>
      <c r="AA2177">
        <v>23.299999999999901</v>
      </c>
      <c r="AB2177" s="150" t="e">
        <f t="shared" si="371"/>
        <v>#VALUE!</v>
      </c>
      <c r="AC2177">
        <v>23.299999999999901</v>
      </c>
      <c r="AD2177" s="150" t="e">
        <f t="shared" si="372"/>
        <v>#VALUE!</v>
      </c>
      <c r="AE2177">
        <v>23.299999999999901</v>
      </c>
    </row>
    <row r="2178" spans="12:31" ht="15" x14ac:dyDescent="0.2">
      <c r="L2178" s="150" t="e">
        <f t="shared" si="363"/>
        <v>#VALUE!</v>
      </c>
      <c r="M2178">
        <v>23.319999999999901</v>
      </c>
      <c r="N2178" s="150" t="e">
        <f t="shared" si="364"/>
        <v>#VALUE!</v>
      </c>
      <c r="O2178">
        <v>23.319999999999901</v>
      </c>
      <c r="P2178" s="150" t="e">
        <f t="shared" si="365"/>
        <v>#VALUE!</v>
      </c>
      <c r="Q2178">
        <v>23.319999999999901</v>
      </c>
      <c r="R2178" s="150" t="e">
        <f t="shared" si="366"/>
        <v>#VALUE!</v>
      </c>
      <c r="S2178">
        <v>23.319999999999901</v>
      </c>
      <c r="T2178" s="150" t="e">
        <f t="shared" si="367"/>
        <v>#VALUE!</v>
      </c>
      <c r="U2178">
        <v>23.319999999999901</v>
      </c>
      <c r="V2178" s="150" t="e">
        <f t="shared" si="368"/>
        <v>#VALUE!</v>
      </c>
      <c r="W2178">
        <v>23.319999999999901</v>
      </c>
      <c r="X2178" s="153" t="e">
        <f t="shared" si="369"/>
        <v>#VALUE!</v>
      </c>
      <c r="Y2178">
        <v>23.319999999999901</v>
      </c>
      <c r="Z2178" s="150" t="e">
        <f t="shared" si="370"/>
        <v>#VALUE!</v>
      </c>
      <c r="AA2178">
        <v>23.319999999999901</v>
      </c>
      <c r="AB2178" s="150" t="e">
        <f t="shared" si="371"/>
        <v>#VALUE!</v>
      </c>
      <c r="AC2178">
        <v>23.319999999999901</v>
      </c>
      <c r="AD2178" s="150" t="e">
        <f t="shared" si="372"/>
        <v>#VALUE!</v>
      </c>
      <c r="AE2178">
        <v>23.319999999999901</v>
      </c>
    </row>
    <row r="2179" spans="12:31" ht="15" x14ac:dyDescent="0.2">
      <c r="L2179" s="150" t="e">
        <f t="shared" si="363"/>
        <v>#VALUE!</v>
      </c>
      <c r="M2179">
        <v>23.3399999999999</v>
      </c>
      <c r="N2179" s="150" t="e">
        <f t="shared" si="364"/>
        <v>#VALUE!</v>
      </c>
      <c r="O2179">
        <v>23.3399999999999</v>
      </c>
      <c r="P2179" s="150" t="e">
        <f t="shared" si="365"/>
        <v>#VALUE!</v>
      </c>
      <c r="Q2179">
        <v>23.3399999999999</v>
      </c>
      <c r="R2179" s="150" t="e">
        <f t="shared" si="366"/>
        <v>#VALUE!</v>
      </c>
      <c r="S2179">
        <v>23.3399999999999</v>
      </c>
      <c r="T2179" s="150" t="e">
        <f t="shared" si="367"/>
        <v>#VALUE!</v>
      </c>
      <c r="U2179">
        <v>23.3399999999999</v>
      </c>
      <c r="V2179" s="150" t="e">
        <f t="shared" si="368"/>
        <v>#VALUE!</v>
      </c>
      <c r="W2179">
        <v>23.3399999999999</v>
      </c>
      <c r="X2179" s="153" t="e">
        <f t="shared" si="369"/>
        <v>#VALUE!</v>
      </c>
      <c r="Y2179">
        <v>23.3399999999999</v>
      </c>
      <c r="Z2179" s="150" t="e">
        <f t="shared" si="370"/>
        <v>#VALUE!</v>
      </c>
      <c r="AA2179">
        <v>23.3399999999999</v>
      </c>
      <c r="AB2179" s="150" t="e">
        <f t="shared" si="371"/>
        <v>#VALUE!</v>
      </c>
      <c r="AC2179">
        <v>23.3399999999999</v>
      </c>
      <c r="AD2179" s="150" t="e">
        <f t="shared" si="372"/>
        <v>#VALUE!</v>
      </c>
      <c r="AE2179">
        <v>23.3399999999999</v>
      </c>
    </row>
    <row r="2180" spans="12:31" ht="15" x14ac:dyDescent="0.2">
      <c r="L2180" s="150" t="e">
        <f t="shared" si="363"/>
        <v>#VALUE!</v>
      </c>
      <c r="M2180">
        <v>23.3599999999999</v>
      </c>
      <c r="N2180" s="150" t="e">
        <f t="shared" si="364"/>
        <v>#VALUE!</v>
      </c>
      <c r="O2180">
        <v>23.3599999999999</v>
      </c>
      <c r="P2180" s="150" t="e">
        <f t="shared" si="365"/>
        <v>#VALUE!</v>
      </c>
      <c r="Q2180">
        <v>23.3599999999999</v>
      </c>
      <c r="R2180" s="150" t="e">
        <f t="shared" si="366"/>
        <v>#VALUE!</v>
      </c>
      <c r="S2180">
        <v>23.3599999999999</v>
      </c>
      <c r="T2180" s="150" t="e">
        <f t="shared" si="367"/>
        <v>#VALUE!</v>
      </c>
      <c r="U2180">
        <v>23.3599999999999</v>
      </c>
      <c r="V2180" s="150" t="e">
        <f t="shared" si="368"/>
        <v>#VALUE!</v>
      </c>
      <c r="W2180">
        <v>23.3599999999999</v>
      </c>
      <c r="X2180" s="153" t="e">
        <f t="shared" si="369"/>
        <v>#VALUE!</v>
      </c>
      <c r="Y2180">
        <v>23.3599999999999</v>
      </c>
      <c r="Z2180" s="150" t="e">
        <f t="shared" si="370"/>
        <v>#VALUE!</v>
      </c>
      <c r="AA2180">
        <v>23.3599999999999</v>
      </c>
      <c r="AB2180" s="150" t="e">
        <f t="shared" si="371"/>
        <v>#VALUE!</v>
      </c>
      <c r="AC2180">
        <v>23.3599999999999</v>
      </c>
      <c r="AD2180" s="150" t="e">
        <f t="shared" si="372"/>
        <v>#VALUE!</v>
      </c>
      <c r="AE2180">
        <v>23.3599999999999</v>
      </c>
    </row>
    <row r="2181" spans="12:31" ht="15" x14ac:dyDescent="0.2">
      <c r="L2181" s="150" t="e">
        <f t="shared" si="363"/>
        <v>#VALUE!</v>
      </c>
      <c r="M2181">
        <v>23.3799999999999</v>
      </c>
      <c r="N2181" s="150" t="e">
        <f t="shared" si="364"/>
        <v>#VALUE!</v>
      </c>
      <c r="O2181">
        <v>23.3799999999999</v>
      </c>
      <c r="P2181" s="150" t="e">
        <f t="shared" si="365"/>
        <v>#VALUE!</v>
      </c>
      <c r="Q2181">
        <v>23.3799999999999</v>
      </c>
      <c r="R2181" s="150" t="e">
        <f t="shared" si="366"/>
        <v>#VALUE!</v>
      </c>
      <c r="S2181">
        <v>23.3799999999999</v>
      </c>
      <c r="T2181" s="150" t="e">
        <f t="shared" si="367"/>
        <v>#VALUE!</v>
      </c>
      <c r="U2181">
        <v>23.3799999999999</v>
      </c>
      <c r="V2181" s="150" t="e">
        <f t="shared" si="368"/>
        <v>#VALUE!</v>
      </c>
      <c r="W2181">
        <v>23.3799999999999</v>
      </c>
      <c r="X2181" s="153" t="e">
        <f t="shared" si="369"/>
        <v>#VALUE!</v>
      </c>
      <c r="Y2181">
        <v>23.3799999999999</v>
      </c>
      <c r="Z2181" s="150" t="e">
        <f t="shared" si="370"/>
        <v>#VALUE!</v>
      </c>
      <c r="AA2181">
        <v>23.3799999999999</v>
      </c>
      <c r="AB2181" s="150" t="e">
        <f t="shared" si="371"/>
        <v>#VALUE!</v>
      </c>
      <c r="AC2181">
        <v>23.3799999999999</v>
      </c>
      <c r="AD2181" s="150" t="e">
        <f t="shared" si="372"/>
        <v>#VALUE!</v>
      </c>
      <c r="AE2181">
        <v>23.3799999999999</v>
      </c>
    </row>
    <row r="2182" spans="12:31" ht="15" x14ac:dyDescent="0.2">
      <c r="L2182" s="150" t="e">
        <f t="shared" si="363"/>
        <v>#VALUE!</v>
      </c>
      <c r="M2182">
        <v>23.399999999999899</v>
      </c>
      <c r="N2182" s="150" t="e">
        <f t="shared" si="364"/>
        <v>#VALUE!</v>
      </c>
      <c r="O2182">
        <v>23.399999999999899</v>
      </c>
      <c r="P2182" s="150" t="e">
        <f t="shared" si="365"/>
        <v>#VALUE!</v>
      </c>
      <c r="Q2182">
        <v>23.399999999999899</v>
      </c>
      <c r="R2182" s="150" t="e">
        <f t="shared" si="366"/>
        <v>#VALUE!</v>
      </c>
      <c r="S2182">
        <v>23.399999999999899</v>
      </c>
      <c r="T2182" s="150" t="e">
        <f t="shared" si="367"/>
        <v>#VALUE!</v>
      </c>
      <c r="U2182">
        <v>23.399999999999899</v>
      </c>
      <c r="V2182" s="150" t="e">
        <f t="shared" si="368"/>
        <v>#VALUE!</v>
      </c>
      <c r="W2182">
        <v>23.399999999999899</v>
      </c>
      <c r="X2182" s="153" t="e">
        <f t="shared" si="369"/>
        <v>#VALUE!</v>
      </c>
      <c r="Y2182">
        <v>23.399999999999899</v>
      </c>
      <c r="Z2182" s="150" t="e">
        <f t="shared" si="370"/>
        <v>#VALUE!</v>
      </c>
      <c r="AA2182">
        <v>23.399999999999899</v>
      </c>
      <c r="AB2182" s="150" t="e">
        <f t="shared" si="371"/>
        <v>#VALUE!</v>
      </c>
      <c r="AC2182">
        <v>23.399999999999899</v>
      </c>
      <c r="AD2182" s="150" t="e">
        <f t="shared" si="372"/>
        <v>#VALUE!</v>
      </c>
      <c r="AE2182">
        <v>23.399999999999899</v>
      </c>
    </row>
    <row r="2183" spans="12:31" ht="15" x14ac:dyDescent="0.2">
      <c r="L2183" s="150" t="e">
        <f t="shared" si="363"/>
        <v>#VALUE!</v>
      </c>
      <c r="M2183">
        <v>23.419999999999899</v>
      </c>
      <c r="N2183" s="150" t="e">
        <f t="shared" si="364"/>
        <v>#VALUE!</v>
      </c>
      <c r="O2183">
        <v>23.419999999999899</v>
      </c>
      <c r="P2183" s="150" t="e">
        <f t="shared" si="365"/>
        <v>#VALUE!</v>
      </c>
      <c r="Q2183">
        <v>23.419999999999899</v>
      </c>
      <c r="R2183" s="150" t="e">
        <f t="shared" si="366"/>
        <v>#VALUE!</v>
      </c>
      <c r="S2183">
        <v>23.419999999999899</v>
      </c>
      <c r="T2183" s="150" t="e">
        <f t="shared" si="367"/>
        <v>#VALUE!</v>
      </c>
      <c r="U2183">
        <v>23.419999999999899</v>
      </c>
      <c r="V2183" s="150" t="e">
        <f t="shared" si="368"/>
        <v>#VALUE!</v>
      </c>
      <c r="W2183">
        <v>23.419999999999899</v>
      </c>
      <c r="X2183" s="153" t="e">
        <f t="shared" si="369"/>
        <v>#VALUE!</v>
      </c>
      <c r="Y2183">
        <v>23.419999999999899</v>
      </c>
      <c r="Z2183" s="150" t="e">
        <f t="shared" si="370"/>
        <v>#VALUE!</v>
      </c>
      <c r="AA2183">
        <v>23.419999999999899</v>
      </c>
      <c r="AB2183" s="150" t="e">
        <f t="shared" si="371"/>
        <v>#VALUE!</v>
      </c>
      <c r="AC2183">
        <v>23.419999999999899</v>
      </c>
      <c r="AD2183" s="150" t="e">
        <f t="shared" si="372"/>
        <v>#VALUE!</v>
      </c>
      <c r="AE2183">
        <v>23.419999999999899</v>
      </c>
    </row>
    <row r="2184" spans="12:31" ht="15" x14ac:dyDescent="0.2">
      <c r="L2184" s="150" t="e">
        <f t="shared" si="363"/>
        <v>#VALUE!</v>
      </c>
      <c r="M2184">
        <v>23.439999999999898</v>
      </c>
      <c r="N2184" s="150" t="e">
        <f t="shared" si="364"/>
        <v>#VALUE!</v>
      </c>
      <c r="O2184">
        <v>23.439999999999898</v>
      </c>
      <c r="P2184" s="150" t="e">
        <f t="shared" si="365"/>
        <v>#VALUE!</v>
      </c>
      <c r="Q2184">
        <v>23.439999999999898</v>
      </c>
      <c r="R2184" s="150" t="e">
        <f t="shared" si="366"/>
        <v>#VALUE!</v>
      </c>
      <c r="S2184">
        <v>23.439999999999898</v>
      </c>
      <c r="T2184" s="150" t="e">
        <f t="shared" si="367"/>
        <v>#VALUE!</v>
      </c>
      <c r="U2184">
        <v>23.439999999999898</v>
      </c>
      <c r="V2184" s="150" t="e">
        <f t="shared" si="368"/>
        <v>#VALUE!</v>
      </c>
      <c r="W2184">
        <v>23.439999999999898</v>
      </c>
      <c r="X2184" s="153" t="e">
        <f t="shared" si="369"/>
        <v>#VALUE!</v>
      </c>
      <c r="Y2184">
        <v>23.439999999999898</v>
      </c>
      <c r="Z2184" s="150" t="e">
        <f t="shared" si="370"/>
        <v>#VALUE!</v>
      </c>
      <c r="AA2184">
        <v>23.439999999999898</v>
      </c>
      <c r="AB2184" s="150" t="e">
        <f t="shared" si="371"/>
        <v>#VALUE!</v>
      </c>
      <c r="AC2184">
        <v>23.439999999999898</v>
      </c>
      <c r="AD2184" s="150" t="e">
        <f t="shared" si="372"/>
        <v>#VALUE!</v>
      </c>
      <c r="AE2184">
        <v>23.439999999999898</v>
      </c>
    </row>
    <row r="2185" spans="12:31" ht="15" x14ac:dyDescent="0.2">
      <c r="L2185" s="150" t="e">
        <f t="shared" si="363"/>
        <v>#VALUE!</v>
      </c>
      <c r="M2185">
        <v>23.459999999999901</v>
      </c>
      <c r="N2185" s="150" t="e">
        <f t="shared" si="364"/>
        <v>#VALUE!</v>
      </c>
      <c r="O2185">
        <v>23.459999999999901</v>
      </c>
      <c r="P2185" s="150" t="e">
        <f t="shared" si="365"/>
        <v>#VALUE!</v>
      </c>
      <c r="Q2185">
        <v>23.459999999999901</v>
      </c>
      <c r="R2185" s="150" t="e">
        <f t="shared" si="366"/>
        <v>#VALUE!</v>
      </c>
      <c r="S2185">
        <v>23.459999999999901</v>
      </c>
      <c r="T2185" s="150" t="e">
        <f t="shared" si="367"/>
        <v>#VALUE!</v>
      </c>
      <c r="U2185">
        <v>23.459999999999901</v>
      </c>
      <c r="V2185" s="150" t="e">
        <f t="shared" si="368"/>
        <v>#VALUE!</v>
      </c>
      <c r="W2185">
        <v>23.459999999999901</v>
      </c>
      <c r="X2185" s="153" t="e">
        <f t="shared" si="369"/>
        <v>#VALUE!</v>
      </c>
      <c r="Y2185">
        <v>23.459999999999901</v>
      </c>
      <c r="Z2185" s="150" t="e">
        <f t="shared" si="370"/>
        <v>#VALUE!</v>
      </c>
      <c r="AA2185">
        <v>23.459999999999901</v>
      </c>
      <c r="AB2185" s="150" t="e">
        <f t="shared" si="371"/>
        <v>#VALUE!</v>
      </c>
      <c r="AC2185">
        <v>23.459999999999901</v>
      </c>
      <c r="AD2185" s="150" t="e">
        <f t="shared" si="372"/>
        <v>#VALUE!</v>
      </c>
      <c r="AE2185">
        <v>23.459999999999901</v>
      </c>
    </row>
    <row r="2186" spans="12:31" ht="15" x14ac:dyDescent="0.2">
      <c r="L2186" s="150" t="e">
        <f t="shared" si="363"/>
        <v>#VALUE!</v>
      </c>
      <c r="M2186">
        <v>23.479999999999901</v>
      </c>
      <c r="N2186" s="150" t="e">
        <f t="shared" si="364"/>
        <v>#VALUE!</v>
      </c>
      <c r="O2186">
        <v>23.479999999999901</v>
      </c>
      <c r="P2186" s="150" t="e">
        <f t="shared" si="365"/>
        <v>#VALUE!</v>
      </c>
      <c r="Q2186">
        <v>23.479999999999901</v>
      </c>
      <c r="R2186" s="150" t="e">
        <f t="shared" si="366"/>
        <v>#VALUE!</v>
      </c>
      <c r="S2186">
        <v>23.479999999999901</v>
      </c>
      <c r="T2186" s="150" t="e">
        <f t="shared" si="367"/>
        <v>#VALUE!</v>
      </c>
      <c r="U2186">
        <v>23.479999999999901</v>
      </c>
      <c r="V2186" s="150" t="e">
        <f t="shared" si="368"/>
        <v>#VALUE!</v>
      </c>
      <c r="W2186">
        <v>23.479999999999901</v>
      </c>
      <c r="X2186" s="153" t="e">
        <f t="shared" si="369"/>
        <v>#VALUE!</v>
      </c>
      <c r="Y2186">
        <v>23.479999999999901</v>
      </c>
      <c r="Z2186" s="150" t="e">
        <f t="shared" si="370"/>
        <v>#VALUE!</v>
      </c>
      <c r="AA2186">
        <v>23.479999999999901</v>
      </c>
      <c r="AB2186" s="150" t="e">
        <f t="shared" si="371"/>
        <v>#VALUE!</v>
      </c>
      <c r="AC2186">
        <v>23.479999999999901</v>
      </c>
      <c r="AD2186" s="150" t="e">
        <f t="shared" si="372"/>
        <v>#VALUE!</v>
      </c>
      <c r="AE2186">
        <v>23.479999999999901</v>
      </c>
    </row>
    <row r="2187" spans="12:31" ht="15" x14ac:dyDescent="0.2">
      <c r="L2187" s="150" t="e">
        <f t="shared" si="363"/>
        <v>#VALUE!</v>
      </c>
      <c r="M2187">
        <v>23.499999999999901</v>
      </c>
      <c r="N2187" s="150" t="e">
        <f t="shared" si="364"/>
        <v>#VALUE!</v>
      </c>
      <c r="O2187">
        <v>23.499999999999901</v>
      </c>
      <c r="P2187" s="150" t="e">
        <f t="shared" si="365"/>
        <v>#VALUE!</v>
      </c>
      <c r="Q2187">
        <v>23.499999999999901</v>
      </c>
      <c r="R2187" s="150" t="e">
        <f t="shared" si="366"/>
        <v>#VALUE!</v>
      </c>
      <c r="S2187">
        <v>23.499999999999901</v>
      </c>
      <c r="T2187" s="150" t="e">
        <f t="shared" si="367"/>
        <v>#VALUE!</v>
      </c>
      <c r="U2187">
        <v>23.499999999999901</v>
      </c>
      <c r="V2187" s="150" t="e">
        <f t="shared" si="368"/>
        <v>#VALUE!</v>
      </c>
      <c r="W2187">
        <v>23.499999999999901</v>
      </c>
      <c r="X2187" s="153" t="e">
        <f t="shared" si="369"/>
        <v>#VALUE!</v>
      </c>
      <c r="Y2187">
        <v>23.499999999999901</v>
      </c>
      <c r="Z2187" s="150" t="e">
        <f t="shared" si="370"/>
        <v>#VALUE!</v>
      </c>
      <c r="AA2187">
        <v>23.499999999999901</v>
      </c>
      <c r="AB2187" s="150" t="e">
        <f t="shared" si="371"/>
        <v>#VALUE!</v>
      </c>
      <c r="AC2187">
        <v>23.499999999999901</v>
      </c>
      <c r="AD2187" s="150" t="e">
        <f t="shared" si="372"/>
        <v>#VALUE!</v>
      </c>
      <c r="AE2187">
        <v>23.499999999999901</v>
      </c>
    </row>
    <row r="2188" spans="12:31" ht="15" x14ac:dyDescent="0.2">
      <c r="L2188" s="150" t="e">
        <f t="shared" si="363"/>
        <v>#VALUE!</v>
      </c>
      <c r="M2188">
        <v>23.5199999999999</v>
      </c>
      <c r="N2188" s="150" t="e">
        <f t="shared" si="364"/>
        <v>#VALUE!</v>
      </c>
      <c r="O2188">
        <v>23.5199999999999</v>
      </c>
      <c r="P2188" s="150" t="e">
        <f t="shared" si="365"/>
        <v>#VALUE!</v>
      </c>
      <c r="Q2188">
        <v>23.5199999999999</v>
      </c>
      <c r="R2188" s="150" t="e">
        <f t="shared" si="366"/>
        <v>#VALUE!</v>
      </c>
      <c r="S2188">
        <v>23.5199999999999</v>
      </c>
      <c r="T2188" s="150" t="e">
        <f t="shared" si="367"/>
        <v>#VALUE!</v>
      </c>
      <c r="U2188">
        <v>23.5199999999999</v>
      </c>
      <c r="V2188" s="150" t="e">
        <f t="shared" si="368"/>
        <v>#VALUE!</v>
      </c>
      <c r="W2188">
        <v>23.5199999999999</v>
      </c>
      <c r="X2188" s="153" t="e">
        <f t="shared" si="369"/>
        <v>#VALUE!</v>
      </c>
      <c r="Y2188">
        <v>23.5199999999999</v>
      </c>
      <c r="Z2188" s="150" t="e">
        <f t="shared" si="370"/>
        <v>#VALUE!</v>
      </c>
      <c r="AA2188">
        <v>23.5199999999999</v>
      </c>
      <c r="AB2188" s="150" t="e">
        <f t="shared" si="371"/>
        <v>#VALUE!</v>
      </c>
      <c r="AC2188">
        <v>23.5199999999999</v>
      </c>
      <c r="AD2188" s="150" t="e">
        <f t="shared" si="372"/>
        <v>#VALUE!</v>
      </c>
      <c r="AE2188">
        <v>23.5199999999999</v>
      </c>
    </row>
    <row r="2189" spans="12:31" ht="15" x14ac:dyDescent="0.2">
      <c r="L2189" s="150" t="e">
        <f t="shared" si="363"/>
        <v>#VALUE!</v>
      </c>
      <c r="M2189">
        <v>23.5399999999999</v>
      </c>
      <c r="N2189" s="150" t="e">
        <f t="shared" si="364"/>
        <v>#VALUE!</v>
      </c>
      <c r="O2189">
        <v>23.5399999999999</v>
      </c>
      <c r="P2189" s="150" t="e">
        <f t="shared" si="365"/>
        <v>#VALUE!</v>
      </c>
      <c r="Q2189">
        <v>23.5399999999999</v>
      </c>
      <c r="R2189" s="150" t="e">
        <f t="shared" si="366"/>
        <v>#VALUE!</v>
      </c>
      <c r="S2189">
        <v>23.5399999999999</v>
      </c>
      <c r="T2189" s="150" t="e">
        <f t="shared" si="367"/>
        <v>#VALUE!</v>
      </c>
      <c r="U2189">
        <v>23.5399999999999</v>
      </c>
      <c r="V2189" s="150" t="e">
        <f t="shared" si="368"/>
        <v>#VALUE!</v>
      </c>
      <c r="W2189">
        <v>23.5399999999999</v>
      </c>
      <c r="X2189" s="153" t="e">
        <f t="shared" si="369"/>
        <v>#VALUE!</v>
      </c>
      <c r="Y2189">
        <v>23.5399999999999</v>
      </c>
      <c r="Z2189" s="150" t="e">
        <f t="shared" si="370"/>
        <v>#VALUE!</v>
      </c>
      <c r="AA2189">
        <v>23.5399999999999</v>
      </c>
      <c r="AB2189" s="150" t="e">
        <f t="shared" si="371"/>
        <v>#VALUE!</v>
      </c>
      <c r="AC2189">
        <v>23.5399999999999</v>
      </c>
      <c r="AD2189" s="150" t="e">
        <f t="shared" si="372"/>
        <v>#VALUE!</v>
      </c>
      <c r="AE2189">
        <v>23.5399999999999</v>
      </c>
    </row>
    <row r="2190" spans="12:31" ht="15" x14ac:dyDescent="0.2">
      <c r="L2190" s="150" t="e">
        <f t="shared" si="363"/>
        <v>#VALUE!</v>
      </c>
      <c r="M2190">
        <v>23.559999999999899</v>
      </c>
      <c r="N2190" s="150" t="e">
        <f t="shared" si="364"/>
        <v>#VALUE!</v>
      </c>
      <c r="O2190">
        <v>23.559999999999899</v>
      </c>
      <c r="P2190" s="150" t="e">
        <f t="shared" si="365"/>
        <v>#VALUE!</v>
      </c>
      <c r="Q2190">
        <v>23.559999999999899</v>
      </c>
      <c r="R2190" s="150" t="e">
        <f t="shared" si="366"/>
        <v>#VALUE!</v>
      </c>
      <c r="S2190">
        <v>23.559999999999899</v>
      </c>
      <c r="T2190" s="150" t="e">
        <f t="shared" si="367"/>
        <v>#VALUE!</v>
      </c>
      <c r="U2190">
        <v>23.559999999999899</v>
      </c>
      <c r="V2190" s="150" t="e">
        <f t="shared" si="368"/>
        <v>#VALUE!</v>
      </c>
      <c r="W2190">
        <v>23.559999999999899</v>
      </c>
      <c r="X2190" s="153" t="e">
        <f t="shared" si="369"/>
        <v>#VALUE!</v>
      </c>
      <c r="Y2190">
        <v>23.559999999999899</v>
      </c>
      <c r="Z2190" s="150" t="e">
        <f t="shared" si="370"/>
        <v>#VALUE!</v>
      </c>
      <c r="AA2190">
        <v>23.559999999999899</v>
      </c>
      <c r="AB2190" s="150" t="e">
        <f t="shared" si="371"/>
        <v>#VALUE!</v>
      </c>
      <c r="AC2190">
        <v>23.559999999999899</v>
      </c>
      <c r="AD2190" s="150" t="e">
        <f t="shared" si="372"/>
        <v>#VALUE!</v>
      </c>
      <c r="AE2190">
        <v>23.559999999999899</v>
      </c>
    </row>
    <row r="2191" spans="12:31" ht="15" x14ac:dyDescent="0.2">
      <c r="L2191" s="150" t="e">
        <f t="shared" si="363"/>
        <v>#VALUE!</v>
      </c>
      <c r="M2191">
        <v>23.579999999999899</v>
      </c>
      <c r="N2191" s="150" t="e">
        <f t="shared" si="364"/>
        <v>#VALUE!</v>
      </c>
      <c r="O2191">
        <v>23.579999999999899</v>
      </c>
      <c r="P2191" s="150" t="e">
        <f t="shared" si="365"/>
        <v>#VALUE!</v>
      </c>
      <c r="Q2191">
        <v>23.579999999999899</v>
      </c>
      <c r="R2191" s="150" t="e">
        <f t="shared" si="366"/>
        <v>#VALUE!</v>
      </c>
      <c r="S2191">
        <v>23.579999999999899</v>
      </c>
      <c r="T2191" s="150" t="e">
        <f t="shared" si="367"/>
        <v>#VALUE!</v>
      </c>
      <c r="U2191">
        <v>23.579999999999899</v>
      </c>
      <c r="V2191" s="150" t="e">
        <f t="shared" si="368"/>
        <v>#VALUE!</v>
      </c>
      <c r="W2191">
        <v>23.579999999999899</v>
      </c>
      <c r="X2191" s="153" t="e">
        <f t="shared" si="369"/>
        <v>#VALUE!</v>
      </c>
      <c r="Y2191">
        <v>23.579999999999899</v>
      </c>
      <c r="Z2191" s="150" t="e">
        <f t="shared" si="370"/>
        <v>#VALUE!</v>
      </c>
      <c r="AA2191">
        <v>23.579999999999899</v>
      </c>
      <c r="AB2191" s="150" t="e">
        <f t="shared" si="371"/>
        <v>#VALUE!</v>
      </c>
      <c r="AC2191">
        <v>23.579999999999899</v>
      </c>
      <c r="AD2191" s="150" t="e">
        <f t="shared" si="372"/>
        <v>#VALUE!</v>
      </c>
      <c r="AE2191">
        <v>23.579999999999899</v>
      </c>
    </row>
    <row r="2192" spans="12:31" ht="15" x14ac:dyDescent="0.2">
      <c r="L2192" s="150" t="e">
        <f t="shared" si="363"/>
        <v>#VALUE!</v>
      </c>
      <c r="M2192">
        <v>23.599999999999898</v>
      </c>
      <c r="N2192" s="150" t="e">
        <f t="shared" si="364"/>
        <v>#VALUE!</v>
      </c>
      <c r="O2192">
        <v>23.599999999999898</v>
      </c>
      <c r="P2192" s="150" t="e">
        <f t="shared" si="365"/>
        <v>#VALUE!</v>
      </c>
      <c r="Q2192">
        <v>23.599999999999898</v>
      </c>
      <c r="R2192" s="150" t="e">
        <f t="shared" si="366"/>
        <v>#VALUE!</v>
      </c>
      <c r="S2192">
        <v>23.599999999999898</v>
      </c>
      <c r="T2192" s="150" t="e">
        <f t="shared" si="367"/>
        <v>#VALUE!</v>
      </c>
      <c r="U2192">
        <v>23.599999999999898</v>
      </c>
      <c r="V2192" s="150" t="e">
        <f t="shared" si="368"/>
        <v>#VALUE!</v>
      </c>
      <c r="W2192">
        <v>23.599999999999898</v>
      </c>
      <c r="X2192" s="153" t="e">
        <f t="shared" si="369"/>
        <v>#VALUE!</v>
      </c>
      <c r="Y2192">
        <v>23.599999999999898</v>
      </c>
      <c r="Z2192" s="150" t="e">
        <f t="shared" si="370"/>
        <v>#VALUE!</v>
      </c>
      <c r="AA2192">
        <v>23.599999999999898</v>
      </c>
      <c r="AB2192" s="150" t="e">
        <f t="shared" si="371"/>
        <v>#VALUE!</v>
      </c>
      <c r="AC2192">
        <v>23.599999999999898</v>
      </c>
      <c r="AD2192" s="150" t="e">
        <f t="shared" si="372"/>
        <v>#VALUE!</v>
      </c>
      <c r="AE2192">
        <v>23.599999999999898</v>
      </c>
    </row>
    <row r="2193" spans="12:31" ht="15" x14ac:dyDescent="0.2">
      <c r="L2193" s="150" t="e">
        <f t="shared" si="363"/>
        <v>#VALUE!</v>
      </c>
      <c r="M2193">
        <v>23.619999999999902</v>
      </c>
      <c r="N2193" s="150" t="e">
        <f t="shared" si="364"/>
        <v>#VALUE!</v>
      </c>
      <c r="O2193">
        <v>23.619999999999902</v>
      </c>
      <c r="P2193" s="150" t="e">
        <f t="shared" si="365"/>
        <v>#VALUE!</v>
      </c>
      <c r="Q2193">
        <v>23.619999999999902</v>
      </c>
      <c r="R2193" s="150" t="e">
        <f t="shared" si="366"/>
        <v>#VALUE!</v>
      </c>
      <c r="S2193">
        <v>23.619999999999902</v>
      </c>
      <c r="T2193" s="150" t="e">
        <f t="shared" si="367"/>
        <v>#VALUE!</v>
      </c>
      <c r="U2193">
        <v>23.619999999999902</v>
      </c>
      <c r="V2193" s="150" t="e">
        <f t="shared" si="368"/>
        <v>#VALUE!</v>
      </c>
      <c r="W2193">
        <v>23.619999999999902</v>
      </c>
      <c r="X2193" s="153" t="e">
        <f t="shared" si="369"/>
        <v>#VALUE!</v>
      </c>
      <c r="Y2193">
        <v>23.619999999999902</v>
      </c>
      <c r="Z2193" s="150" t="e">
        <f t="shared" si="370"/>
        <v>#VALUE!</v>
      </c>
      <c r="AA2193">
        <v>23.619999999999902</v>
      </c>
      <c r="AB2193" s="150" t="e">
        <f t="shared" si="371"/>
        <v>#VALUE!</v>
      </c>
      <c r="AC2193">
        <v>23.619999999999902</v>
      </c>
      <c r="AD2193" s="150" t="e">
        <f t="shared" si="372"/>
        <v>#VALUE!</v>
      </c>
      <c r="AE2193">
        <v>23.619999999999902</v>
      </c>
    </row>
    <row r="2194" spans="12:31" ht="15" x14ac:dyDescent="0.2">
      <c r="L2194" s="150" t="e">
        <f t="shared" si="363"/>
        <v>#VALUE!</v>
      </c>
      <c r="M2194">
        <v>23.639999999999901</v>
      </c>
      <c r="N2194" s="150" t="e">
        <f t="shared" si="364"/>
        <v>#VALUE!</v>
      </c>
      <c r="O2194">
        <v>23.639999999999901</v>
      </c>
      <c r="P2194" s="150" t="e">
        <f t="shared" si="365"/>
        <v>#VALUE!</v>
      </c>
      <c r="Q2194">
        <v>23.639999999999901</v>
      </c>
      <c r="R2194" s="150" t="e">
        <f t="shared" si="366"/>
        <v>#VALUE!</v>
      </c>
      <c r="S2194">
        <v>23.639999999999901</v>
      </c>
      <c r="T2194" s="150" t="e">
        <f t="shared" si="367"/>
        <v>#VALUE!</v>
      </c>
      <c r="U2194">
        <v>23.639999999999901</v>
      </c>
      <c r="V2194" s="150" t="e">
        <f t="shared" si="368"/>
        <v>#VALUE!</v>
      </c>
      <c r="W2194">
        <v>23.639999999999901</v>
      </c>
      <c r="X2194" s="153" t="e">
        <f t="shared" si="369"/>
        <v>#VALUE!</v>
      </c>
      <c r="Y2194">
        <v>23.639999999999901</v>
      </c>
      <c r="Z2194" s="150" t="e">
        <f t="shared" si="370"/>
        <v>#VALUE!</v>
      </c>
      <c r="AA2194">
        <v>23.639999999999901</v>
      </c>
      <c r="AB2194" s="150" t="e">
        <f t="shared" si="371"/>
        <v>#VALUE!</v>
      </c>
      <c r="AC2194">
        <v>23.639999999999901</v>
      </c>
      <c r="AD2194" s="150" t="e">
        <f t="shared" si="372"/>
        <v>#VALUE!</v>
      </c>
      <c r="AE2194">
        <v>23.639999999999901</v>
      </c>
    </row>
    <row r="2195" spans="12:31" ht="15" x14ac:dyDescent="0.2">
      <c r="L2195" s="150" t="e">
        <f t="shared" si="363"/>
        <v>#VALUE!</v>
      </c>
      <c r="M2195">
        <v>23.659999999999901</v>
      </c>
      <c r="N2195" s="150" t="e">
        <f t="shared" si="364"/>
        <v>#VALUE!</v>
      </c>
      <c r="O2195">
        <v>23.659999999999901</v>
      </c>
      <c r="P2195" s="150" t="e">
        <f t="shared" si="365"/>
        <v>#VALUE!</v>
      </c>
      <c r="Q2195">
        <v>23.659999999999901</v>
      </c>
      <c r="R2195" s="150" t="e">
        <f t="shared" si="366"/>
        <v>#VALUE!</v>
      </c>
      <c r="S2195">
        <v>23.659999999999901</v>
      </c>
      <c r="T2195" s="150" t="e">
        <f t="shared" si="367"/>
        <v>#VALUE!</v>
      </c>
      <c r="U2195">
        <v>23.659999999999901</v>
      </c>
      <c r="V2195" s="150" t="e">
        <f t="shared" si="368"/>
        <v>#VALUE!</v>
      </c>
      <c r="W2195">
        <v>23.659999999999901</v>
      </c>
      <c r="X2195" s="153" t="e">
        <f t="shared" si="369"/>
        <v>#VALUE!</v>
      </c>
      <c r="Y2195">
        <v>23.659999999999901</v>
      </c>
      <c r="Z2195" s="150" t="e">
        <f t="shared" si="370"/>
        <v>#VALUE!</v>
      </c>
      <c r="AA2195">
        <v>23.659999999999901</v>
      </c>
      <c r="AB2195" s="150" t="e">
        <f t="shared" si="371"/>
        <v>#VALUE!</v>
      </c>
      <c r="AC2195">
        <v>23.659999999999901</v>
      </c>
      <c r="AD2195" s="150" t="e">
        <f t="shared" si="372"/>
        <v>#VALUE!</v>
      </c>
      <c r="AE2195">
        <v>23.659999999999901</v>
      </c>
    </row>
    <row r="2196" spans="12:31" ht="15" x14ac:dyDescent="0.2">
      <c r="L2196" s="150" t="e">
        <f t="shared" si="363"/>
        <v>#VALUE!</v>
      </c>
      <c r="M2196">
        <v>23.6799999999999</v>
      </c>
      <c r="N2196" s="150" t="e">
        <f t="shared" si="364"/>
        <v>#VALUE!</v>
      </c>
      <c r="O2196">
        <v>23.6799999999999</v>
      </c>
      <c r="P2196" s="150" t="e">
        <f t="shared" si="365"/>
        <v>#VALUE!</v>
      </c>
      <c r="Q2196">
        <v>23.6799999999999</v>
      </c>
      <c r="R2196" s="150" t="e">
        <f t="shared" si="366"/>
        <v>#VALUE!</v>
      </c>
      <c r="S2196">
        <v>23.6799999999999</v>
      </c>
      <c r="T2196" s="150" t="e">
        <f t="shared" si="367"/>
        <v>#VALUE!</v>
      </c>
      <c r="U2196">
        <v>23.6799999999999</v>
      </c>
      <c r="V2196" s="150" t="e">
        <f t="shared" si="368"/>
        <v>#VALUE!</v>
      </c>
      <c r="W2196">
        <v>23.6799999999999</v>
      </c>
      <c r="X2196" s="153" t="e">
        <f t="shared" si="369"/>
        <v>#VALUE!</v>
      </c>
      <c r="Y2196">
        <v>23.6799999999999</v>
      </c>
      <c r="Z2196" s="150" t="e">
        <f t="shared" si="370"/>
        <v>#VALUE!</v>
      </c>
      <c r="AA2196">
        <v>23.6799999999999</v>
      </c>
      <c r="AB2196" s="150" t="e">
        <f t="shared" si="371"/>
        <v>#VALUE!</v>
      </c>
      <c r="AC2196">
        <v>23.6799999999999</v>
      </c>
      <c r="AD2196" s="150" t="e">
        <f t="shared" si="372"/>
        <v>#VALUE!</v>
      </c>
      <c r="AE2196">
        <v>23.6799999999999</v>
      </c>
    </row>
    <row r="2197" spans="12:31" ht="15" x14ac:dyDescent="0.2">
      <c r="L2197" s="150" t="e">
        <f t="shared" si="363"/>
        <v>#VALUE!</v>
      </c>
      <c r="M2197">
        <v>23.6999999999999</v>
      </c>
      <c r="N2197" s="150" t="e">
        <f t="shared" si="364"/>
        <v>#VALUE!</v>
      </c>
      <c r="O2197">
        <v>23.6999999999999</v>
      </c>
      <c r="P2197" s="150" t="e">
        <f t="shared" si="365"/>
        <v>#VALUE!</v>
      </c>
      <c r="Q2197">
        <v>23.6999999999999</v>
      </c>
      <c r="R2197" s="150" t="e">
        <f t="shared" si="366"/>
        <v>#VALUE!</v>
      </c>
      <c r="S2197">
        <v>23.6999999999999</v>
      </c>
      <c r="T2197" s="150" t="e">
        <f t="shared" si="367"/>
        <v>#VALUE!</v>
      </c>
      <c r="U2197">
        <v>23.6999999999999</v>
      </c>
      <c r="V2197" s="150" t="e">
        <f t="shared" si="368"/>
        <v>#VALUE!</v>
      </c>
      <c r="W2197">
        <v>23.6999999999999</v>
      </c>
      <c r="X2197" s="153" t="e">
        <f t="shared" si="369"/>
        <v>#VALUE!</v>
      </c>
      <c r="Y2197">
        <v>23.6999999999999</v>
      </c>
      <c r="Z2197" s="150" t="e">
        <f t="shared" si="370"/>
        <v>#VALUE!</v>
      </c>
      <c r="AA2197">
        <v>23.6999999999999</v>
      </c>
      <c r="AB2197" s="150" t="e">
        <f t="shared" si="371"/>
        <v>#VALUE!</v>
      </c>
      <c r="AC2197">
        <v>23.6999999999999</v>
      </c>
      <c r="AD2197" s="150" t="e">
        <f t="shared" si="372"/>
        <v>#VALUE!</v>
      </c>
      <c r="AE2197">
        <v>23.6999999999999</v>
      </c>
    </row>
    <row r="2198" spans="12:31" ht="15" x14ac:dyDescent="0.2">
      <c r="L2198" s="150" t="e">
        <f t="shared" si="363"/>
        <v>#VALUE!</v>
      </c>
      <c r="M2198">
        <v>23.719999999999899</v>
      </c>
      <c r="N2198" s="150" t="e">
        <f t="shared" si="364"/>
        <v>#VALUE!</v>
      </c>
      <c r="O2198">
        <v>23.719999999999899</v>
      </c>
      <c r="P2198" s="150" t="e">
        <f t="shared" si="365"/>
        <v>#VALUE!</v>
      </c>
      <c r="Q2198">
        <v>23.719999999999899</v>
      </c>
      <c r="R2198" s="150" t="e">
        <f t="shared" si="366"/>
        <v>#VALUE!</v>
      </c>
      <c r="S2198">
        <v>23.719999999999899</v>
      </c>
      <c r="T2198" s="150" t="e">
        <f t="shared" si="367"/>
        <v>#VALUE!</v>
      </c>
      <c r="U2198">
        <v>23.719999999999899</v>
      </c>
      <c r="V2198" s="150" t="e">
        <f t="shared" si="368"/>
        <v>#VALUE!</v>
      </c>
      <c r="W2198">
        <v>23.719999999999899</v>
      </c>
      <c r="X2198" s="153" t="e">
        <f t="shared" si="369"/>
        <v>#VALUE!</v>
      </c>
      <c r="Y2198">
        <v>23.719999999999899</v>
      </c>
      <c r="Z2198" s="150" t="e">
        <f t="shared" si="370"/>
        <v>#VALUE!</v>
      </c>
      <c r="AA2198">
        <v>23.719999999999899</v>
      </c>
      <c r="AB2198" s="150" t="e">
        <f t="shared" si="371"/>
        <v>#VALUE!</v>
      </c>
      <c r="AC2198">
        <v>23.719999999999899</v>
      </c>
      <c r="AD2198" s="150" t="e">
        <f t="shared" si="372"/>
        <v>#VALUE!</v>
      </c>
      <c r="AE2198">
        <v>23.719999999999899</v>
      </c>
    </row>
    <row r="2199" spans="12:31" ht="15" x14ac:dyDescent="0.2">
      <c r="L2199" s="150" t="e">
        <f t="shared" si="363"/>
        <v>#VALUE!</v>
      </c>
      <c r="M2199">
        <v>23.739999999999899</v>
      </c>
      <c r="N2199" s="150" t="e">
        <f t="shared" si="364"/>
        <v>#VALUE!</v>
      </c>
      <c r="O2199">
        <v>23.739999999999899</v>
      </c>
      <c r="P2199" s="150" t="e">
        <f t="shared" si="365"/>
        <v>#VALUE!</v>
      </c>
      <c r="Q2199">
        <v>23.739999999999899</v>
      </c>
      <c r="R2199" s="150" t="e">
        <f t="shared" si="366"/>
        <v>#VALUE!</v>
      </c>
      <c r="S2199">
        <v>23.739999999999899</v>
      </c>
      <c r="T2199" s="150" t="e">
        <f t="shared" si="367"/>
        <v>#VALUE!</v>
      </c>
      <c r="U2199">
        <v>23.739999999999899</v>
      </c>
      <c r="V2199" s="150" t="e">
        <f t="shared" si="368"/>
        <v>#VALUE!</v>
      </c>
      <c r="W2199">
        <v>23.739999999999899</v>
      </c>
      <c r="X2199" s="153" t="e">
        <f t="shared" si="369"/>
        <v>#VALUE!</v>
      </c>
      <c r="Y2199">
        <v>23.739999999999899</v>
      </c>
      <c r="Z2199" s="150" t="e">
        <f t="shared" si="370"/>
        <v>#VALUE!</v>
      </c>
      <c r="AA2199">
        <v>23.739999999999899</v>
      </c>
      <c r="AB2199" s="150" t="e">
        <f t="shared" si="371"/>
        <v>#VALUE!</v>
      </c>
      <c r="AC2199">
        <v>23.739999999999899</v>
      </c>
      <c r="AD2199" s="150" t="e">
        <f t="shared" si="372"/>
        <v>#VALUE!</v>
      </c>
      <c r="AE2199">
        <v>23.739999999999899</v>
      </c>
    </row>
    <row r="2200" spans="12:31" ht="15" x14ac:dyDescent="0.2">
      <c r="L2200" s="150" t="e">
        <f t="shared" si="363"/>
        <v>#VALUE!</v>
      </c>
      <c r="M2200">
        <v>23.759999999999899</v>
      </c>
      <c r="N2200" s="150" t="e">
        <f t="shared" si="364"/>
        <v>#VALUE!</v>
      </c>
      <c r="O2200">
        <v>23.759999999999899</v>
      </c>
      <c r="P2200" s="150" t="e">
        <f t="shared" si="365"/>
        <v>#VALUE!</v>
      </c>
      <c r="Q2200">
        <v>23.759999999999899</v>
      </c>
      <c r="R2200" s="150" t="e">
        <f t="shared" si="366"/>
        <v>#VALUE!</v>
      </c>
      <c r="S2200">
        <v>23.759999999999899</v>
      </c>
      <c r="T2200" s="150" t="e">
        <f t="shared" si="367"/>
        <v>#VALUE!</v>
      </c>
      <c r="U2200">
        <v>23.759999999999899</v>
      </c>
      <c r="V2200" s="150" t="e">
        <f t="shared" si="368"/>
        <v>#VALUE!</v>
      </c>
      <c r="W2200">
        <v>23.759999999999899</v>
      </c>
      <c r="X2200" s="153" t="e">
        <f t="shared" si="369"/>
        <v>#VALUE!</v>
      </c>
      <c r="Y2200">
        <v>23.759999999999899</v>
      </c>
      <c r="Z2200" s="150" t="e">
        <f t="shared" si="370"/>
        <v>#VALUE!</v>
      </c>
      <c r="AA2200">
        <v>23.759999999999899</v>
      </c>
      <c r="AB2200" s="150" t="e">
        <f t="shared" si="371"/>
        <v>#VALUE!</v>
      </c>
      <c r="AC2200">
        <v>23.759999999999899</v>
      </c>
      <c r="AD2200" s="150" t="e">
        <f t="shared" si="372"/>
        <v>#VALUE!</v>
      </c>
      <c r="AE2200">
        <v>23.759999999999899</v>
      </c>
    </row>
    <row r="2201" spans="12:31" ht="15" x14ac:dyDescent="0.2">
      <c r="L2201" s="150" t="e">
        <f t="shared" si="363"/>
        <v>#VALUE!</v>
      </c>
      <c r="M2201">
        <v>23.779999999999902</v>
      </c>
      <c r="N2201" s="150" t="e">
        <f t="shared" si="364"/>
        <v>#VALUE!</v>
      </c>
      <c r="O2201">
        <v>23.779999999999902</v>
      </c>
      <c r="P2201" s="150" t="e">
        <f t="shared" si="365"/>
        <v>#VALUE!</v>
      </c>
      <c r="Q2201">
        <v>23.779999999999902</v>
      </c>
      <c r="R2201" s="150" t="e">
        <f t="shared" si="366"/>
        <v>#VALUE!</v>
      </c>
      <c r="S2201">
        <v>23.779999999999902</v>
      </c>
      <c r="T2201" s="150" t="e">
        <f t="shared" si="367"/>
        <v>#VALUE!</v>
      </c>
      <c r="U2201">
        <v>23.779999999999902</v>
      </c>
      <c r="V2201" s="150" t="e">
        <f t="shared" si="368"/>
        <v>#VALUE!</v>
      </c>
      <c r="W2201">
        <v>23.779999999999902</v>
      </c>
      <c r="X2201" s="153" t="e">
        <f t="shared" si="369"/>
        <v>#VALUE!</v>
      </c>
      <c r="Y2201">
        <v>23.779999999999902</v>
      </c>
      <c r="Z2201" s="150" t="e">
        <f t="shared" si="370"/>
        <v>#VALUE!</v>
      </c>
      <c r="AA2201">
        <v>23.779999999999902</v>
      </c>
      <c r="AB2201" s="150" t="e">
        <f t="shared" si="371"/>
        <v>#VALUE!</v>
      </c>
      <c r="AC2201">
        <v>23.779999999999902</v>
      </c>
      <c r="AD2201" s="150" t="e">
        <f t="shared" si="372"/>
        <v>#VALUE!</v>
      </c>
      <c r="AE2201">
        <v>23.779999999999902</v>
      </c>
    </row>
    <row r="2202" spans="12:31" ht="15" x14ac:dyDescent="0.2">
      <c r="L2202" s="150" t="e">
        <f t="shared" si="363"/>
        <v>#VALUE!</v>
      </c>
      <c r="M2202">
        <v>23.799999999999901</v>
      </c>
      <c r="N2202" s="150" t="e">
        <f t="shared" si="364"/>
        <v>#VALUE!</v>
      </c>
      <c r="O2202">
        <v>23.799999999999901</v>
      </c>
      <c r="P2202" s="150" t="e">
        <f t="shared" si="365"/>
        <v>#VALUE!</v>
      </c>
      <c r="Q2202">
        <v>23.799999999999901</v>
      </c>
      <c r="R2202" s="150" t="e">
        <f t="shared" si="366"/>
        <v>#VALUE!</v>
      </c>
      <c r="S2202">
        <v>23.799999999999901</v>
      </c>
      <c r="T2202" s="150" t="e">
        <f t="shared" si="367"/>
        <v>#VALUE!</v>
      </c>
      <c r="U2202">
        <v>23.799999999999901</v>
      </c>
      <c r="V2202" s="150" t="e">
        <f t="shared" si="368"/>
        <v>#VALUE!</v>
      </c>
      <c r="W2202">
        <v>23.799999999999901</v>
      </c>
      <c r="X2202" s="153" t="e">
        <f t="shared" si="369"/>
        <v>#VALUE!</v>
      </c>
      <c r="Y2202">
        <v>23.799999999999901</v>
      </c>
      <c r="Z2202" s="150" t="e">
        <f t="shared" si="370"/>
        <v>#VALUE!</v>
      </c>
      <c r="AA2202">
        <v>23.799999999999901</v>
      </c>
      <c r="AB2202" s="150" t="e">
        <f t="shared" si="371"/>
        <v>#VALUE!</v>
      </c>
      <c r="AC2202">
        <v>23.799999999999901</v>
      </c>
      <c r="AD2202" s="150" t="e">
        <f t="shared" si="372"/>
        <v>#VALUE!</v>
      </c>
      <c r="AE2202">
        <v>23.799999999999901</v>
      </c>
    </row>
    <row r="2203" spans="12:31" ht="15" x14ac:dyDescent="0.2">
      <c r="L2203" s="150" t="e">
        <f t="shared" si="363"/>
        <v>#VALUE!</v>
      </c>
      <c r="M2203">
        <v>23.819999999999901</v>
      </c>
      <c r="N2203" s="150" t="e">
        <f t="shared" si="364"/>
        <v>#VALUE!</v>
      </c>
      <c r="O2203">
        <v>23.819999999999901</v>
      </c>
      <c r="P2203" s="150" t="e">
        <f t="shared" si="365"/>
        <v>#VALUE!</v>
      </c>
      <c r="Q2203">
        <v>23.819999999999901</v>
      </c>
      <c r="R2203" s="150" t="e">
        <f t="shared" si="366"/>
        <v>#VALUE!</v>
      </c>
      <c r="S2203">
        <v>23.819999999999901</v>
      </c>
      <c r="T2203" s="150" t="e">
        <f t="shared" si="367"/>
        <v>#VALUE!</v>
      </c>
      <c r="U2203">
        <v>23.819999999999901</v>
      </c>
      <c r="V2203" s="150" t="e">
        <f t="shared" si="368"/>
        <v>#VALUE!</v>
      </c>
      <c r="W2203">
        <v>23.819999999999901</v>
      </c>
      <c r="X2203" s="153" t="e">
        <f t="shared" si="369"/>
        <v>#VALUE!</v>
      </c>
      <c r="Y2203">
        <v>23.819999999999901</v>
      </c>
      <c r="Z2203" s="150" t="e">
        <f t="shared" si="370"/>
        <v>#VALUE!</v>
      </c>
      <c r="AA2203">
        <v>23.819999999999901</v>
      </c>
      <c r="AB2203" s="150" t="e">
        <f t="shared" si="371"/>
        <v>#VALUE!</v>
      </c>
      <c r="AC2203">
        <v>23.819999999999901</v>
      </c>
      <c r="AD2203" s="150" t="e">
        <f t="shared" si="372"/>
        <v>#VALUE!</v>
      </c>
      <c r="AE2203">
        <v>23.819999999999901</v>
      </c>
    </row>
    <row r="2204" spans="12:31" ht="15" x14ac:dyDescent="0.2">
      <c r="L2204" s="150" t="e">
        <f t="shared" si="363"/>
        <v>#VALUE!</v>
      </c>
      <c r="M2204">
        <v>23.8399999999999</v>
      </c>
      <c r="N2204" s="150" t="e">
        <f t="shared" si="364"/>
        <v>#VALUE!</v>
      </c>
      <c r="O2204">
        <v>23.8399999999999</v>
      </c>
      <c r="P2204" s="150" t="e">
        <f t="shared" si="365"/>
        <v>#VALUE!</v>
      </c>
      <c r="Q2204">
        <v>23.8399999999999</v>
      </c>
      <c r="R2204" s="150" t="e">
        <f t="shared" si="366"/>
        <v>#VALUE!</v>
      </c>
      <c r="S2204">
        <v>23.8399999999999</v>
      </c>
      <c r="T2204" s="150" t="e">
        <f t="shared" si="367"/>
        <v>#VALUE!</v>
      </c>
      <c r="U2204">
        <v>23.8399999999999</v>
      </c>
      <c r="V2204" s="150" t="e">
        <f t="shared" si="368"/>
        <v>#VALUE!</v>
      </c>
      <c r="W2204">
        <v>23.8399999999999</v>
      </c>
      <c r="X2204" s="153" t="e">
        <f t="shared" si="369"/>
        <v>#VALUE!</v>
      </c>
      <c r="Y2204">
        <v>23.8399999999999</v>
      </c>
      <c r="Z2204" s="150" t="e">
        <f t="shared" si="370"/>
        <v>#VALUE!</v>
      </c>
      <c r="AA2204">
        <v>23.8399999999999</v>
      </c>
      <c r="AB2204" s="150" t="e">
        <f t="shared" si="371"/>
        <v>#VALUE!</v>
      </c>
      <c r="AC2204">
        <v>23.8399999999999</v>
      </c>
      <c r="AD2204" s="150" t="e">
        <f t="shared" si="372"/>
        <v>#VALUE!</v>
      </c>
      <c r="AE2204">
        <v>23.8399999999999</v>
      </c>
    </row>
    <row r="2205" spans="12:31" ht="15" x14ac:dyDescent="0.2">
      <c r="L2205" s="150" t="e">
        <f t="shared" si="363"/>
        <v>#VALUE!</v>
      </c>
      <c r="M2205">
        <v>23.8599999999999</v>
      </c>
      <c r="N2205" s="150" t="e">
        <f t="shared" si="364"/>
        <v>#VALUE!</v>
      </c>
      <c r="O2205">
        <v>23.8599999999999</v>
      </c>
      <c r="P2205" s="150" t="e">
        <f t="shared" si="365"/>
        <v>#VALUE!</v>
      </c>
      <c r="Q2205">
        <v>23.8599999999999</v>
      </c>
      <c r="R2205" s="150" t="e">
        <f t="shared" si="366"/>
        <v>#VALUE!</v>
      </c>
      <c r="S2205">
        <v>23.8599999999999</v>
      </c>
      <c r="T2205" s="150" t="e">
        <f t="shared" si="367"/>
        <v>#VALUE!</v>
      </c>
      <c r="U2205">
        <v>23.8599999999999</v>
      </c>
      <c r="V2205" s="150" t="e">
        <f t="shared" si="368"/>
        <v>#VALUE!</v>
      </c>
      <c r="W2205">
        <v>23.8599999999999</v>
      </c>
      <c r="X2205" s="153" t="e">
        <f t="shared" si="369"/>
        <v>#VALUE!</v>
      </c>
      <c r="Y2205">
        <v>23.8599999999999</v>
      </c>
      <c r="Z2205" s="150" t="e">
        <f t="shared" si="370"/>
        <v>#VALUE!</v>
      </c>
      <c r="AA2205">
        <v>23.8599999999999</v>
      </c>
      <c r="AB2205" s="150" t="e">
        <f t="shared" si="371"/>
        <v>#VALUE!</v>
      </c>
      <c r="AC2205">
        <v>23.8599999999999</v>
      </c>
      <c r="AD2205" s="150" t="e">
        <f t="shared" si="372"/>
        <v>#VALUE!</v>
      </c>
      <c r="AE2205">
        <v>23.8599999999999</v>
      </c>
    </row>
    <row r="2206" spans="12:31" ht="15" x14ac:dyDescent="0.2">
      <c r="L2206" s="150" t="e">
        <f t="shared" si="363"/>
        <v>#VALUE!</v>
      </c>
      <c r="M2206">
        <v>23.8799999999999</v>
      </c>
      <c r="N2206" s="150" t="e">
        <f t="shared" si="364"/>
        <v>#VALUE!</v>
      </c>
      <c r="O2206">
        <v>23.8799999999999</v>
      </c>
      <c r="P2206" s="150" t="e">
        <f t="shared" si="365"/>
        <v>#VALUE!</v>
      </c>
      <c r="Q2206">
        <v>23.8799999999999</v>
      </c>
      <c r="R2206" s="150" t="e">
        <f t="shared" si="366"/>
        <v>#VALUE!</v>
      </c>
      <c r="S2206">
        <v>23.8799999999999</v>
      </c>
      <c r="T2206" s="150" t="e">
        <f t="shared" si="367"/>
        <v>#VALUE!</v>
      </c>
      <c r="U2206">
        <v>23.8799999999999</v>
      </c>
      <c r="V2206" s="150" t="e">
        <f t="shared" si="368"/>
        <v>#VALUE!</v>
      </c>
      <c r="W2206">
        <v>23.8799999999999</v>
      </c>
      <c r="X2206" s="153" t="e">
        <f t="shared" si="369"/>
        <v>#VALUE!</v>
      </c>
      <c r="Y2206">
        <v>23.8799999999999</v>
      </c>
      <c r="Z2206" s="150" t="e">
        <f t="shared" si="370"/>
        <v>#VALUE!</v>
      </c>
      <c r="AA2206">
        <v>23.8799999999999</v>
      </c>
      <c r="AB2206" s="150" t="e">
        <f t="shared" si="371"/>
        <v>#VALUE!</v>
      </c>
      <c r="AC2206">
        <v>23.8799999999999</v>
      </c>
      <c r="AD2206" s="150" t="e">
        <f t="shared" si="372"/>
        <v>#VALUE!</v>
      </c>
      <c r="AE2206">
        <v>23.8799999999999</v>
      </c>
    </row>
    <row r="2207" spans="12:31" ht="15" x14ac:dyDescent="0.2">
      <c r="L2207" s="150" t="e">
        <f t="shared" si="363"/>
        <v>#VALUE!</v>
      </c>
      <c r="M2207">
        <v>23.899999999999899</v>
      </c>
      <c r="N2207" s="150" t="e">
        <f t="shared" si="364"/>
        <v>#VALUE!</v>
      </c>
      <c r="O2207">
        <v>23.899999999999899</v>
      </c>
      <c r="P2207" s="150" t="e">
        <f t="shared" si="365"/>
        <v>#VALUE!</v>
      </c>
      <c r="Q2207">
        <v>23.899999999999899</v>
      </c>
      <c r="R2207" s="150" t="e">
        <f t="shared" si="366"/>
        <v>#VALUE!</v>
      </c>
      <c r="S2207">
        <v>23.899999999999899</v>
      </c>
      <c r="T2207" s="150" t="e">
        <f t="shared" si="367"/>
        <v>#VALUE!</v>
      </c>
      <c r="U2207">
        <v>23.899999999999899</v>
      </c>
      <c r="V2207" s="150" t="e">
        <f t="shared" si="368"/>
        <v>#VALUE!</v>
      </c>
      <c r="W2207">
        <v>23.899999999999899</v>
      </c>
      <c r="X2207" s="153" t="e">
        <f t="shared" si="369"/>
        <v>#VALUE!</v>
      </c>
      <c r="Y2207">
        <v>23.899999999999899</v>
      </c>
      <c r="Z2207" s="150" t="e">
        <f t="shared" si="370"/>
        <v>#VALUE!</v>
      </c>
      <c r="AA2207">
        <v>23.899999999999899</v>
      </c>
      <c r="AB2207" s="150" t="e">
        <f t="shared" si="371"/>
        <v>#VALUE!</v>
      </c>
      <c r="AC2207">
        <v>23.899999999999899</v>
      </c>
      <c r="AD2207" s="150" t="e">
        <f t="shared" si="372"/>
        <v>#VALUE!</v>
      </c>
      <c r="AE2207">
        <v>23.899999999999899</v>
      </c>
    </row>
    <row r="2208" spans="12:31" ht="15" x14ac:dyDescent="0.2">
      <c r="L2208" s="150" t="e">
        <f t="shared" si="363"/>
        <v>#VALUE!</v>
      </c>
      <c r="M2208">
        <v>23.919999999999899</v>
      </c>
      <c r="N2208" s="150" t="e">
        <f t="shared" si="364"/>
        <v>#VALUE!</v>
      </c>
      <c r="O2208">
        <v>23.919999999999899</v>
      </c>
      <c r="P2208" s="150" t="e">
        <f t="shared" si="365"/>
        <v>#VALUE!</v>
      </c>
      <c r="Q2208">
        <v>23.919999999999899</v>
      </c>
      <c r="R2208" s="150" t="e">
        <f t="shared" si="366"/>
        <v>#VALUE!</v>
      </c>
      <c r="S2208">
        <v>23.919999999999899</v>
      </c>
      <c r="T2208" s="150" t="e">
        <f t="shared" si="367"/>
        <v>#VALUE!</v>
      </c>
      <c r="U2208">
        <v>23.919999999999899</v>
      </c>
      <c r="V2208" s="150" t="e">
        <f t="shared" si="368"/>
        <v>#VALUE!</v>
      </c>
      <c r="W2208">
        <v>23.919999999999899</v>
      </c>
      <c r="X2208" s="153" t="e">
        <f t="shared" si="369"/>
        <v>#VALUE!</v>
      </c>
      <c r="Y2208">
        <v>23.919999999999899</v>
      </c>
      <c r="Z2208" s="150" t="e">
        <f t="shared" si="370"/>
        <v>#VALUE!</v>
      </c>
      <c r="AA2208">
        <v>23.919999999999899</v>
      </c>
      <c r="AB2208" s="150" t="e">
        <f t="shared" si="371"/>
        <v>#VALUE!</v>
      </c>
      <c r="AC2208">
        <v>23.919999999999899</v>
      </c>
      <c r="AD2208" s="150" t="e">
        <f t="shared" si="372"/>
        <v>#VALUE!</v>
      </c>
      <c r="AE2208">
        <v>23.919999999999899</v>
      </c>
    </row>
    <row r="2209" spans="12:31" ht="15" x14ac:dyDescent="0.2">
      <c r="L2209" s="150" t="e">
        <f t="shared" si="363"/>
        <v>#VALUE!</v>
      </c>
      <c r="M2209">
        <v>23.939999999999898</v>
      </c>
      <c r="N2209" s="150" t="e">
        <f t="shared" si="364"/>
        <v>#VALUE!</v>
      </c>
      <c r="O2209">
        <v>23.939999999999898</v>
      </c>
      <c r="P2209" s="150" t="e">
        <f t="shared" si="365"/>
        <v>#VALUE!</v>
      </c>
      <c r="Q2209">
        <v>23.939999999999898</v>
      </c>
      <c r="R2209" s="150" t="e">
        <f t="shared" si="366"/>
        <v>#VALUE!</v>
      </c>
      <c r="S2209">
        <v>23.939999999999898</v>
      </c>
      <c r="T2209" s="150" t="e">
        <f t="shared" si="367"/>
        <v>#VALUE!</v>
      </c>
      <c r="U2209">
        <v>23.939999999999898</v>
      </c>
      <c r="V2209" s="150" t="e">
        <f t="shared" si="368"/>
        <v>#VALUE!</v>
      </c>
      <c r="W2209">
        <v>23.939999999999898</v>
      </c>
      <c r="X2209" s="153" t="e">
        <f t="shared" si="369"/>
        <v>#VALUE!</v>
      </c>
      <c r="Y2209">
        <v>23.939999999999898</v>
      </c>
      <c r="Z2209" s="150" t="e">
        <f t="shared" si="370"/>
        <v>#VALUE!</v>
      </c>
      <c r="AA2209">
        <v>23.939999999999898</v>
      </c>
      <c r="AB2209" s="150" t="e">
        <f t="shared" si="371"/>
        <v>#VALUE!</v>
      </c>
      <c r="AC2209">
        <v>23.939999999999898</v>
      </c>
      <c r="AD2209" s="150" t="e">
        <f t="shared" si="372"/>
        <v>#VALUE!</v>
      </c>
      <c r="AE2209">
        <v>23.939999999999898</v>
      </c>
    </row>
    <row r="2210" spans="12:31" ht="15" x14ac:dyDescent="0.2">
      <c r="L2210" s="150" t="e">
        <f t="shared" si="363"/>
        <v>#VALUE!</v>
      </c>
      <c r="M2210">
        <v>23.959999999999901</v>
      </c>
      <c r="N2210" s="150" t="e">
        <f t="shared" si="364"/>
        <v>#VALUE!</v>
      </c>
      <c r="O2210">
        <v>23.959999999999901</v>
      </c>
      <c r="P2210" s="150" t="e">
        <f t="shared" si="365"/>
        <v>#VALUE!</v>
      </c>
      <c r="Q2210">
        <v>23.959999999999901</v>
      </c>
      <c r="R2210" s="150" t="e">
        <f t="shared" si="366"/>
        <v>#VALUE!</v>
      </c>
      <c r="S2210">
        <v>23.959999999999901</v>
      </c>
      <c r="T2210" s="150" t="e">
        <f t="shared" si="367"/>
        <v>#VALUE!</v>
      </c>
      <c r="U2210">
        <v>23.959999999999901</v>
      </c>
      <c r="V2210" s="150" t="e">
        <f t="shared" si="368"/>
        <v>#VALUE!</v>
      </c>
      <c r="W2210">
        <v>23.959999999999901</v>
      </c>
      <c r="X2210" s="153" t="e">
        <f t="shared" si="369"/>
        <v>#VALUE!</v>
      </c>
      <c r="Y2210">
        <v>23.959999999999901</v>
      </c>
      <c r="Z2210" s="150" t="e">
        <f t="shared" si="370"/>
        <v>#VALUE!</v>
      </c>
      <c r="AA2210">
        <v>23.959999999999901</v>
      </c>
      <c r="AB2210" s="150" t="e">
        <f t="shared" si="371"/>
        <v>#VALUE!</v>
      </c>
      <c r="AC2210">
        <v>23.959999999999901</v>
      </c>
      <c r="AD2210" s="150" t="e">
        <f t="shared" si="372"/>
        <v>#VALUE!</v>
      </c>
      <c r="AE2210">
        <v>23.959999999999901</v>
      </c>
    </row>
    <row r="2211" spans="12:31" ht="15" x14ac:dyDescent="0.2">
      <c r="L2211" s="150" t="e">
        <f t="shared" si="363"/>
        <v>#VALUE!</v>
      </c>
      <c r="M2211">
        <v>23.979999999999901</v>
      </c>
      <c r="N2211" s="150" t="e">
        <f t="shared" si="364"/>
        <v>#VALUE!</v>
      </c>
      <c r="O2211">
        <v>23.979999999999901</v>
      </c>
      <c r="P2211" s="150" t="e">
        <f t="shared" si="365"/>
        <v>#VALUE!</v>
      </c>
      <c r="Q2211">
        <v>23.979999999999901</v>
      </c>
      <c r="R2211" s="150" t="e">
        <f t="shared" si="366"/>
        <v>#VALUE!</v>
      </c>
      <c r="S2211">
        <v>23.979999999999901</v>
      </c>
      <c r="T2211" s="150" t="e">
        <f t="shared" si="367"/>
        <v>#VALUE!</v>
      </c>
      <c r="U2211">
        <v>23.979999999999901</v>
      </c>
      <c r="V2211" s="150" t="e">
        <f t="shared" si="368"/>
        <v>#VALUE!</v>
      </c>
      <c r="W2211">
        <v>23.979999999999901</v>
      </c>
      <c r="X2211" s="153" t="e">
        <f t="shared" si="369"/>
        <v>#VALUE!</v>
      </c>
      <c r="Y2211">
        <v>23.979999999999901</v>
      </c>
      <c r="Z2211" s="150" t="e">
        <f t="shared" si="370"/>
        <v>#VALUE!</v>
      </c>
      <c r="AA2211">
        <v>23.979999999999901</v>
      </c>
      <c r="AB2211" s="150" t="e">
        <f t="shared" si="371"/>
        <v>#VALUE!</v>
      </c>
      <c r="AC2211">
        <v>23.979999999999901</v>
      </c>
      <c r="AD2211" s="150" t="e">
        <f t="shared" si="372"/>
        <v>#VALUE!</v>
      </c>
      <c r="AE2211">
        <v>23.979999999999901</v>
      </c>
    </row>
    <row r="2212" spans="12:31" ht="15" x14ac:dyDescent="0.2">
      <c r="L2212" s="150" t="e">
        <f t="shared" si="363"/>
        <v>#VALUE!</v>
      </c>
      <c r="M2212">
        <v>23.999999999999901</v>
      </c>
      <c r="N2212" s="150" t="e">
        <f t="shared" si="364"/>
        <v>#VALUE!</v>
      </c>
      <c r="O2212">
        <v>23.999999999999901</v>
      </c>
      <c r="P2212" s="150" t="e">
        <f t="shared" si="365"/>
        <v>#VALUE!</v>
      </c>
      <c r="Q2212">
        <v>23.999999999999901</v>
      </c>
      <c r="R2212" s="150" t="e">
        <f t="shared" si="366"/>
        <v>#VALUE!</v>
      </c>
      <c r="S2212">
        <v>23.999999999999901</v>
      </c>
      <c r="T2212" s="150" t="e">
        <f t="shared" si="367"/>
        <v>#VALUE!</v>
      </c>
      <c r="U2212">
        <v>23.999999999999901</v>
      </c>
      <c r="V2212" s="150" t="e">
        <f t="shared" si="368"/>
        <v>#VALUE!</v>
      </c>
      <c r="W2212">
        <v>23.999999999999901</v>
      </c>
      <c r="X2212" s="153" t="e">
        <f t="shared" si="369"/>
        <v>#VALUE!</v>
      </c>
      <c r="Y2212">
        <v>23.999999999999901</v>
      </c>
      <c r="Z2212" s="150" t="e">
        <f t="shared" si="370"/>
        <v>#VALUE!</v>
      </c>
      <c r="AA2212">
        <v>23.999999999999901</v>
      </c>
      <c r="AB2212" s="150" t="e">
        <f t="shared" si="371"/>
        <v>#VALUE!</v>
      </c>
      <c r="AC2212">
        <v>23.999999999999901</v>
      </c>
      <c r="AD2212" s="150" t="e">
        <f t="shared" si="372"/>
        <v>#VALUE!</v>
      </c>
      <c r="AE2212">
        <v>23.999999999999901</v>
      </c>
    </row>
  </sheetData>
  <sheetProtection algorithmName="SHA-512" hashValue="8JgSpYapj5tPKew0zPhLNfRPc2kKTL+K8xmVxuClLtFBOAnfXdvsZbs5VsRZ0tYnIM4RTaqoVD2qPHNMo11P+w==" saltValue="cbYMIyMNh/l5zu1nGuXLJA==" spinCount="100000" sheet="1" selectLockedCells="1"/>
  <mergeCells count="39">
    <mergeCell ref="A11:F11"/>
    <mergeCell ref="I1:J1"/>
    <mergeCell ref="I16:J16"/>
    <mergeCell ref="I17:J17"/>
    <mergeCell ref="C3:G3"/>
    <mergeCell ref="C7:E7"/>
    <mergeCell ref="B16:C16"/>
    <mergeCell ref="A3:B3"/>
    <mergeCell ref="A7:B7"/>
    <mergeCell ref="A5:B5"/>
    <mergeCell ref="A9:B9"/>
    <mergeCell ref="A12:B12"/>
    <mergeCell ref="A13:B13"/>
    <mergeCell ref="A14:B14"/>
    <mergeCell ref="D12:E12"/>
    <mergeCell ref="I6:J6"/>
    <mergeCell ref="I7:J7"/>
    <mergeCell ref="I5:J5"/>
    <mergeCell ref="I42:J42"/>
    <mergeCell ref="I37:J37"/>
    <mergeCell ref="I38:J38"/>
    <mergeCell ref="I39:J39"/>
    <mergeCell ref="I40:J40"/>
    <mergeCell ref="I33:J33"/>
    <mergeCell ref="I34:J34"/>
    <mergeCell ref="I35:J35"/>
    <mergeCell ref="I36:J36"/>
    <mergeCell ref="I41:J41"/>
    <mergeCell ref="D13:E13"/>
    <mergeCell ref="I21:J21"/>
    <mergeCell ref="I19:J19"/>
    <mergeCell ref="I20:J20"/>
    <mergeCell ref="A31:A32"/>
    <mergeCell ref="B31:C31"/>
    <mergeCell ref="D31:D32"/>
    <mergeCell ref="I31:J32"/>
    <mergeCell ref="A28:D28"/>
    <mergeCell ref="I18:J18"/>
    <mergeCell ref="D14:E14"/>
  </mergeCells>
  <phoneticPr fontId="3" type="noConversion"/>
  <conditionalFormatting sqref="C12">
    <cfRule type="expression" dxfId="13" priority="9" stopIfTrue="1">
      <formula>$M$12=TRUE</formula>
    </cfRule>
  </conditionalFormatting>
  <conditionalFormatting sqref="C13">
    <cfRule type="expression" dxfId="12" priority="10" stopIfTrue="1">
      <formula>$M$13=TRUE</formula>
    </cfRule>
  </conditionalFormatting>
  <conditionalFormatting sqref="C14">
    <cfRule type="expression" dxfId="11" priority="11" stopIfTrue="1">
      <formula>$M$14=TRUE</formula>
    </cfRule>
  </conditionalFormatting>
  <conditionalFormatting sqref="E60:E100">
    <cfRule type="cellIs" dxfId="10" priority="7" stopIfTrue="1" operator="greaterThan">
      <formula>0</formula>
    </cfRule>
    <cfRule type="cellIs" dxfId="9" priority="8" stopIfTrue="1" operator="lessThan">
      <formula>0</formula>
    </cfRule>
  </conditionalFormatting>
  <conditionalFormatting sqref="F60:F100">
    <cfRule type="expression" dxfId="8" priority="4" stopIfTrue="1">
      <formula>F60&gt;=2.5</formula>
    </cfRule>
    <cfRule type="expression" dxfId="7" priority="5">
      <formula>F60&lt;2</formula>
    </cfRule>
    <cfRule type="expression" dxfId="6" priority="6">
      <formula>AND(F60&gt;2,F60&lt;2.5)</formula>
    </cfRule>
  </conditionalFormatting>
  <conditionalFormatting sqref="F12">
    <cfRule type="expression" dxfId="5" priority="3">
      <formula>$N$12=TRUE</formula>
    </cfRule>
  </conditionalFormatting>
  <conditionalFormatting sqref="F13">
    <cfRule type="expression" dxfId="4" priority="2">
      <formula>$N$13=TRUE</formula>
    </cfRule>
  </conditionalFormatting>
  <conditionalFormatting sqref="F14">
    <cfRule type="expression" dxfId="3" priority="1">
      <formula>$N$14=TRUE</formula>
    </cfRule>
  </conditionalFormatting>
  <pageMargins left="0.45" right="0.4" top="1" bottom="0.75" header="0.5" footer="0.5"/>
  <pageSetup orientation="portrait" r:id="rId1"/>
  <headerFooter alignWithMargins="0"/>
  <drawing r:id="rId2"/>
  <legacyDrawing r:id="rId3"/>
  <controls>
    <mc:AlternateContent xmlns:mc="http://schemas.openxmlformats.org/markup-compatibility/2006">
      <mc:Choice Requires="x14">
        <control shapeId="3073" r:id="rId4" name="ComboBox1">
          <controlPr defaultSize="0" autoLine="0" linkedCell="L17" listFillRange="Defaults!L2:L8" r:id="rId5">
            <anchor moveWithCells="1">
              <from>
                <xdr:col>1</xdr:col>
                <xdr:colOff>0</xdr:colOff>
                <xdr:row>16</xdr:row>
                <xdr:rowOff>0</xdr:rowOff>
              </from>
              <to>
                <xdr:col>3</xdr:col>
                <xdr:colOff>47625</xdr:colOff>
                <xdr:row>17</xdr:row>
                <xdr:rowOff>28575</xdr:rowOff>
              </to>
            </anchor>
          </controlPr>
        </control>
      </mc:Choice>
      <mc:Fallback>
        <control shapeId="3073" r:id="rId4" name="ComboBox1"/>
      </mc:Fallback>
    </mc:AlternateContent>
    <mc:AlternateContent xmlns:mc="http://schemas.openxmlformats.org/markup-compatibility/2006">
      <mc:Choice Requires="x14">
        <control shapeId="3074" r:id="rId6" name="ComboBox2">
          <controlPr defaultSize="0" autoLine="0" linkedCell="L18" listFillRange="Defaults!L2:L8" r:id="rId5">
            <anchor moveWithCells="1">
              <from>
                <xdr:col>1</xdr:col>
                <xdr:colOff>0</xdr:colOff>
                <xdr:row>17</xdr:row>
                <xdr:rowOff>0</xdr:rowOff>
              </from>
              <to>
                <xdr:col>3</xdr:col>
                <xdr:colOff>47625</xdr:colOff>
                <xdr:row>18</xdr:row>
                <xdr:rowOff>28575</xdr:rowOff>
              </to>
            </anchor>
          </controlPr>
        </control>
      </mc:Choice>
      <mc:Fallback>
        <control shapeId="3074" r:id="rId6" name="ComboBox2"/>
      </mc:Fallback>
    </mc:AlternateContent>
    <mc:AlternateContent xmlns:mc="http://schemas.openxmlformats.org/markup-compatibility/2006">
      <mc:Choice Requires="x14">
        <control shapeId="3075" r:id="rId7" name="ComboBox3">
          <controlPr defaultSize="0" autoLine="0" linkedCell="L19" listFillRange="Defaults!L2:L8" r:id="rId5">
            <anchor moveWithCells="1">
              <from>
                <xdr:col>1</xdr:col>
                <xdr:colOff>0</xdr:colOff>
                <xdr:row>17</xdr:row>
                <xdr:rowOff>180975</xdr:rowOff>
              </from>
              <to>
                <xdr:col>3</xdr:col>
                <xdr:colOff>47625</xdr:colOff>
                <xdr:row>19</xdr:row>
                <xdr:rowOff>19050</xdr:rowOff>
              </to>
            </anchor>
          </controlPr>
        </control>
      </mc:Choice>
      <mc:Fallback>
        <control shapeId="3075" r:id="rId7" name="ComboBox3"/>
      </mc:Fallback>
    </mc:AlternateContent>
    <mc:AlternateContent xmlns:mc="http://schemas.openxmlformats.org/markup-compatibility/2006">
      <mc:Choice Requires="x14">
        <control shapeId="3076" r:id="rId8" name="ComboBox4">
          <controlPr defaultSize="0" autoLine="0" linkedCell="L20" listFillRange="Defaults!L2:L8" r:id="rId5">
            <anchor moveWithCells="1">
              <from>
                <xdr:col>1</xdr:col>
                <xdr:colOff>0</xdr:colOff>
                <xdr:row>18</xdr:row>
                <xdr:rowOff>180975</xdr:rowOff>
              </from>
              <to>
                <xdr:col>3</xdr:col>
                <xdr:colOff>47625</xdr:colOff>
                <xdr:row>20</xdr:row>
                <xdr:rowOff>19050</xdr:rowOff>
              </to>
            </anchor>
          </controlPr>
        </control>
      </mc:Choice>
      <mc:Fallback>
        <control shapeId="3076" r:id="rId8" name="ComboBox4"/>
      </mc:Fallback>
    </mc:AlternateContent>
    <mc:AlternateContent xmlns:mc="http://schemas.openxmlformats.org/markup-compatibility/2006">
      <mc:Choice Requires="x14">
        <control shapeId="3077" r:id="rId9" name="ComboBox5">
          <controlPr defaultSize="0" autoLine="0" linkedCell="L21" listFillRange="Defaults!L2:L8" r:id="rId5">
            <anchor moveWithCells="1">
              <from>
                <xdr:col>1</xdr:col>
                <xdr:colOff>0</xdr:colOff>
                <xdr:row>19</xdr:row>
                <xdr:rowOff>180975</xdr:rowOff>
              </from>
              <to>
                <xdr:col>3</xdr:col>
                <xdr:colOff>47625</xdr:colOff>
                <xdr:row>21</xdr:row>
                <xdr:rowOff>28575</xdr:rowOff>
              </to>
            </anchor>
          </controlPr>
        </control>
      </mc:Choice>
      <mc:Fallback>
        <control shapeId="3077" r:id="rId9" name="ComboBox5"/>
      </mc:Fallback>
    </mc:AlternateContent>
    <mc:AlternateContent xmlns:mc="http://schemas.openxmlformats.org/markup-compatibility/2006">
      <mc:Choice Requires="x14">
        <control shapeId="3081" r:id="rId10" name="ComboBox6">
          <controlPr defaultSize="0" autoLine="0" linkedCell="M17" listFillRange="Defaults!L43:L66" r:id="rId11">
            <anchor moveWithCells="1">
              <from>
                <xdr:col>8</xdr:col>
                <xdr:colOff>0</xdr:colOff>
                <xdr:row>16</xdr:row>
                <xdr:rowOff>0</xdr:rowOff>
              </from>
              <to>
                <xdr:col>57</xdr:col>
                <xdr:colOff>76200</xdr:colOff>
                <xdr:row>17</xdr:row>
                <xdr:rowOff>28575</xdr:rowOff>
              </to>
            </anchor>
          </controlPr>
        </control>
      </mc:Choice>
      <mc:Fallback>
        <control shapeId="3081" r:id="rId10" name="ComboBox6"/>
      </mc:Fallback>
    </mc:AlternateContent>
    <mc:AlternateContent xmlns:mc="http://schemas.openxmlformats.org/markup-compatibility/2006">
      <mc:Choice Requires="x14">
        <control shapeId="3086" r:id="rId12" name="ComboBox7">
          <controlPr defaultSize="0" autoLine="0" linkedCell="M18" listFillRange="Defaults!L43:L66" r:id="rId11">
            <anchor moveWithCells="1">
              <from>
                <xdr:col>8</xdr:col>
                <xdr:colOff>0</xdr:colOff>
                <xdr:row>17</xdr:row>
                <xdr:rowOff>0</xdr:rowOff>
              </from>
              <to>
                <xdr:col>57</xdr:col>
                <xdr:colOff>76200</xdr:colOff>
                <xdr:row>18</xdr:row>
                <xdr:rowOff>28575</xdr:rowOff>
              </to>
            </anchor>
          </controlPr>
        </control>
      </mc:Choice>
      <mc:Fallback>
        <control shapeId="3086" r:id="rId12" name="ComboBox7"/>
      </mc:Fallback>
    </mc:AlternateContent>
    <mc:AlternateContent xmlns:mc="http://schemas.openxmlformats.org/markup-compatibility/2006">
      <mc:Choice Requires="x14">
        <control shapeId="3087" r:id="rId13" name="ComboBox8">
          <controlPr defaultSize="0" autoLine="0" linkedCell="M19" listFillRange="Defaults!L43:L66" r:id="rId11">
            <anchor moveWithCells="1">
              <from>
                <xdr:col>8</xdr:col>
                <xdr:colOff>0</xdr:colOff>
                <xdr:row>17</xdr:row>
                <xdr:rowOff>180975</xdr:rowOff>
              </from>
              <to>
                <xdr:col>57</xdr:col>
                <xdr:colOff>76200</xdr:colOff>
                <xdr:row>19</xdr:row>
                <xdr:rowOff>19050</xdr:rowOff>
              </to>
            </anchor>
          </controlPr>
        </control>
      </mc:Choice>
      <mc:Fallback>
        <control shapeId="3087" r:id="rId13" name="ComboBox8"/>
      </mc:Fallback>
    </mc:AlternateContent>
    <mc:AlternateContent xmlns:mc="http://schemas.openxmlformats.org/markup-compatibility/2006">
      <mc:Choice Requires="x14">
        <control shapeId="3088" r:id="rId14" name="ComboBox9">
          <controlPr defaultSize="0" autoLine="0" linkedCell="M20" listFillRange="Defaults!L43:L66" r:id="rId11">
            <anchor moveWithCells="1">
              <from>
                <xdr:col>8</xdr:col>
                <xdr:colOff>0</xdr:colOff>
                <xdr:row>18</xdr:row>
                <xdr:rowOff>180975</xdr:rowOff>
              </from>
              <to>
                <xdr:col>57</xdr:col>
                <xdr:colOff>76200</xdr:colOff>
                <xdr:row>20</xdr:row>
                <xdr:rowOff>19050</xdr:rowOff>
              </to>
            </anchor>
          </controlPr>
        </control>
      </mc:Choice>
      <mc:Fallback>
        <control shapeId="3088" r:id="rId14" name="ComboBox9"/>
      </mc:Fallback>
    </mc:AlternateContent>
    <mc:AlternateContent xmlns:mc="http://schemas.openxmlformats.org/markup-compatibility/2006">
      <mc:Choice Requires="x14">
        <control shapeId="3089" r:id="rId15" name="ComboBox10">
          <controlPr defaultSize="0" autoLine="0" linkedCell="M21" listFillRange="Defaults!L43:L66" r:id="rId11">
            <anchor moveWithCells="1">
              <from>
                <xdr:col>8</xdr:col>
                <xdr:colOff>0</xdr:colOff>
                <xdr:row>19</xdr:row>
                <xdr:rowOff>180975</xdr:rowOff>
              </from>
              <to>
                <xdr:col>57</xdr:col>
                <xdr:colOff>76200</xdr:colOff>
                <xdr:row>21</xdr:row>
                <xdr:rowOff>28575</xdr:rowOff>
              </to>
            </anchor>
          </controlPr>
        </control>
      </mc:Choice>
      <mc:Fallback>
        <control shapeId="3089" r:id="rId15" name="ComboBox10"/>
      </mc:Fallback>
    </mc:AlternateContent>
    <mc:AlternateContent xmlns:mc="http://schemas.openxmlformats.org/markup-compatibility/2006">
      <mc:Choice Requires="x14">
        <control shapeId="3090" r:id="rId16" name="ComboBox11">
          <controlPr defaultSize="0" autoLine="0" linkedCell="L22" listFillRange="Defaults!L2:L8" r:id="rId5">
            <anchor moveWithCells="1">
              <from>
                <xdr:col>1</xdr:col>
                <xdr:colOff>0</xdr:colOff>
                <xdr:row>20</xdr:row>
                <xdr:rowOff>171450</xdr:rowOff>
              </from>
              <to>
                <xdr:col>3</xdr:col>
                <xdr:colOff>47625</xdr:colOff>
                <xdr:row>22</xdr:row>
                <xdr:rowOff>28575</xdr:rowOff>
              </to>
            </anchor>
          </controlPr>
        </control>
      </mc:Choice>
      <mc:Fallback>
        <control shapeId="3090" r:id="rId16" name="ComboBox11"/>
      </mc:Fallback>
    </mc:AlternateContent>
    <mc:AlternateContent xmlns:mc="http://schemas.openxmlformats.org/markup-compatibility/2006">
      <mc:Choice Requires="x14">
        <control shapeId="3091" r:id="rId17" name="ComboBox12">
          <controlPr defaultSize="0" autoLine="0" linkedCell="L23" listFillRange="Defaults!L2:L8" r:id="rId5">
            <anchor moveWithCells="1">
              <from>
                <xdr:col>1</xdr:col>
                <xdr:colOff>0</xdr:colOff>
                <xdr:row>21</xdr:row>
                <xdr:rowOff>171450</xdr:rowOff>
              </from>
              <to>
                <xdr:col>3</xdr:col>
                <xdr:colOff>47625</xdr:colOff>
                <xdr:row>23</xdr:row>
                <xdr:rowOff>28575</xdr:rowOff>
              </to>
            </anchor>
          </controlPr>
        </control>
      </mc:Choice>
      <mc:Fallback>
        <control shapeId="3091" r:id="rId17" name="ComboBox12"/>
      </mc:Fallback>
    </mc:AlternateContent>
    <mc:AlternateContent xmlns:mc="http://schemas.openxmlformats.org/markup-compatibility/2006">
      <mc:Choice Requires="x14">
        <control shapeId="3092" r:id="rId18" name="ComboBox13">
          <controlPr defaultSize="0" autoLine="0" linkedCell="L24" listFillRange="Defaults!L2:L8" r:id="rId19">
            <anchor moveWithCells="1">
              <from>
                <xdr:col>1</xdr:col>
                <xdr:colOff>0</xdr:colOff>
                <xdr:row>22</xdr:row>
                <xdr:rowOff>171450</xdr:rowOff>
              </from>
              <to>
                <xdr:col>3</xdr:col>
                <xdr:colOff>47625</xdr:colOff>
                <xdr:row>24</xdr:row>
                <xdr:rowOff>19050</xdr:rowOff>
              </to>
            </anchor>
          </controlPr>
        </control>
      </mc:Choice>
      <mc:Fallback>
        <control shapeId="3092" r:id="rId18" name="ComboBox13"/>
      </mc:Fallback>
    </mc:AlternateContent>
    <mc:AlternateContent xmlns:mc="http://schemas.openxmlformats.org/markup-compatibility/2006">
      <mc:Choice Requires="x14">
        <control shapeId="3093" r:id="rId20" name="ComboBox14">
          <controlPr defaultSize="0" autoLine="0" linkedCell="L25" listFillRange="Defaults!L2:L8" r:id="rId19">
            <anchor moveWithCells="1">
              <from>
                <xdr:col>1</xdr:col>
                <xdr:colOff>0</xdr:colOff>
                <xdr:row>23</xdr:row>
                <xdr:rowOff>171450</xdr:rowOff>
              </from>
              <to>
                <xdr:col>3</xdr:col>
                <xdr:colOff>47625</xdr:colOff>
                <xdr:row>25</xdr:row>
                <xdr:rowOff>19050</xdr:rowOff>
              </to>
            </anchor>
          </controlPr>
        </control>
      </mc:Choice>
      <mc:Fallback>
        <control shapeId="3093" r:id="rId20" name="ComboBox14"/>
      </mc:Fallback>
    </mc:AlternateContent>
    <mc:AlternateContent xmlns:mc="http://schemas.openxmlformats.org/markup-compatibility/2006">
      <mc:Choice Requires="x14">
        <control shapeId="3094" r:id="rId21" name="ComboBox15">
          <controlPr defaultSize="0" autoLine="0" linkedCell="L26" listFillRange="Defaults!L2:L8" r:id="rId19">
            <anchor moveWithCells="1">
              <from>
                <xdr:col>1</xdr:col>
                <xdr:colOff>0</xdr:colOff>
                <xdr:row>24</xdr:row>
                <xdr:rowOff>171450</xdr:rowOff>
              </from>
              <to>
                <xdr:col>3</xdr:col>
                <xdr:colOff>47625</xdr:colOff>
                <xdr:row>26</xdr:row>
                <xdr:rowOff>0</xdr:rowOff>
              </to>
            </anchor>
          </controlPr>
        </control>
      </mc:Choice>
      <mc:Fallback>
        <control shapeId="3094" r:id="rId21" name="ComboBox15"/>
      </mc:Fallback>
    </mc:AlternateContent>
    <mc:AlternateContent xmlns:mc="http://schemas.openxmlformats.org/markup-compatibility/2006">
      <mc:Choice Requires="x14">
        <control shapeId="3095" r:id="rId22" name="ComboBox16">
          <controlPr defaultSize="0" autoLine="0" linkedCell="M22" listFillRange="Defaults!L43:L66" r:id="rId23">
            <anchor moveWithCells="1">
              <from>
                <xdr:col>8</xdr:col>
                <xdr:colOff>0</xdr:colOff>
                <xdr:row>20</xdr:row>
                <xdr:rowOff>171450</xdr:rowOff>
              </from>
              <to>
                <xdr:col>57</xdr:col>
                <xdr:colOff>76200</xdr:colOff>
                <xdr:row>22</xdr:row>
                <xdr:rowOff>47625</xdr:rowOff>
              </to>
            </anchor>
          </controlPr>
        </control>
      </mc:Choice>
      <mc:Fallback>
        <control shapeId="3095" r:id="rId22" name="ComboBox16"/>
      </mc:Fallback>
    </mc:AlternateContent>
    <mc:AlternateContent xmlns:mc="http://schemas.openxmlformats.org/markup-compatibility/2006">
      <mc:Choice Requires="x14">
        <control shapeId="3096" r:id="rId24" name="ComboBox17">
          <controlPr defaultSize="0" autoLine="0" linkedCell="M23" listFillRange="Defaults!L43:L66" r:id="rId25">
            <anchor moveWithCells="1">
              <from>
                <xdr:col>8</xdr:col>
                <xdr:colOff>0</xdr:colOff>
                <xdr:row>22</xdr:row>
                <xdr:rowOff>0</xdr:rowOff>
              </from>
              <to>
                <xdr:col>57</xdr:col>
                <xdr:colOff>76200</xdr:colOff>
                <xdr:row>23</xdr:row>
                <xdr:rowOff>19050</xdr:rowOff>
              </to>
            </anchor>
          </controlPr>
        </control>
      </mc:Choice>
      <mc:Fallback>
        <control shapeId="3096" r:id="rId24" name="ComboBox17"/>
      </mc:Fallback>
    </mc:AlternateContent>
    <mc:AlternateContent xmlns:mc="http://schemas.openxmlformats.org/markup-compatibility/2006">
      <mc:Choice Requires="x14">
        <control shapeId="3097" r:id="rId26" name="ComboBox18">
          <controlPr defaultSize="0" autoLine="0" linkedCell="M24" listFillRange="Defaults!L43:L66" r:id="rId27">
            <anchor moveWithCells="1">
              <from>
                <xdr:col>8</xdr:col>
                <xdr:colOff>0</xdr:colOff>
                <xdr:row>22</xdr:row>
                <xdr:rowOff>171450</xdr:rowOff>
              </from>
              <to>
                <xdr:col>57</xdr:col>
                <xdr:colOff>76200</xdr:colOff>
                <xdr:row>24</xdr:row>
                <xdr:rowOff>19050</xdr:rowOff>
              </to>
            </anchor>
          </controlPr>
        </control>
      </mc:Choice>
      <mc:Fallback>
        <control shapeId="3097" r:id="rId26" name="ComboBox18"/>
      </mc:Fallback>
    </mc:AlternateContent>
    <mc:AlternateContent xmlns:mc="http://schemas.openxmlformats.org/markup-compatibility/2006">
      <mc:Choice Requires="x14">
        <control shapeId="3098" r:id="rId28" name="ComboBox19">
          <controlPr defaultSize="0" autoLine="0" linkedCell="M25" listFillRange="Defaults!L43:L66" r:id="rId27">
            <anchor moveWithCells="1">
              <from>
                <xdr:col>8</xdr:col>
                <xdr:colOff>0</xdr:colOff>
                <xdr:row>23</xdr:row>
                <xdr:rowOff>171450</xdr:rowOff>
              </from>
              <to>
                <xdr:col>57</xdr:col>
                <xdr:colOff>76200</xdr:colOff>
                <xdr:row>25</xdr:row>
                <xdr:rowOff>19050</xdr:rowOff>
              </to>
            </anchor>
          </controlPr>
        </control>
      </mc:Choice>
      <mc:Fallback>
        <control shapeId="3098" r:id="rId28" name="ComboBox19"/>
      </mc:Fallback>
    </mc:AlternateContent>
    <mc:AlternateContent xmlns:mc="http://schemas.openxmlformats.org/markup-compatibility/2006">
      <mc:Choice Requires="x14">
        <control shapeId="3099" r:id="rId29" name="ComboBox20">
          <controlPr defaultSize="0" autoLine="0" linkedCell="M26" listFillRange="Defaults!L43:L66" r:id="rId27">
            <anchor moveWithCells="1">
              <from>
                <xdr:col>8</xdr:col>
                <xdr:colOff>0</xdr:colOff>
                <xdr:row>24</xdr:row>
                <xdr:rowOff>171450</xdr:rowOff>
              </from>
              <to>
                <xdr:col>57</xdr:col>
                <xdr:colOff>76200</xdr:colOff>
                <xdr:row>26</xdr:row>
                <xdr:rowOff>0</xdr:rowOff>
              </to>
            </anchor>
          </controlPr>
        </control>
      </mc:Choice>
      <mc:Fallback>
        <control shapeId="3099" r:id="rId29" name="ComboBox20"/>
      </mc:Fallback>
    </mc:AlternateContent>
    <mc:AlternateContent xmlns:mc="http://schemas.openxmlformats.org/markup-compatibility/2006">
      <mc:Choice Requires="x14">
        <control shapeId="3101" r:id="rId30" name="OptionButton1">
          <controlPr defaultSize="0" autoLine="0" linkedCell="Defaults!M39" r:id="rId31">
            <anchor moveWithCells="1">
              <from>
                <xdr:col>6</xdr:col>
                <xdr:colOff>438150</xdr:colOff>
                <xdr:row>10</xdr:row>
                <xdr:rowOff>142875</xdr:rowOff>
              </from>
              <to>
                <xdr:col>9</xdr:col>
                <xdr:colOff>238125</xdr:colOff>
                <xdr:row>11</xdr:row>
                <xdr:rowOff>152400</xdr:rowOff>
              </to>
            </anchor>
          </controlPr>
        </control>
      </mc:Choice>
      <mc:Fallback>
        <control shapeId="3101" r:id="rId30" name="OptionButton1"/>
      </mc:Fallback>
    </mc:AlternateContent>
    <mc:AlternateContent xmlns:mc="http://schemas.openxmlformats.org/markup-compatibility/2006">
      <mc:Choice Requires="x14">
        <control shapeId="3102" r:id="rId32" name="OptionButton2">
          <controlPr defaultSize="0" autoLine="0" linkedCell="Defaults!M40" r:id="rId33">
            <anchor moveWithCells="1">
              <from>
                <xdr:col>6</xdr:col>
                <xdr:colOff>438150</xdr:colOff>
                <xdr:row>12</xdr:row>
                <xdr:rowOff>114300</xdr:rowOff>
              </from>
              <to>
                <xdr:col>9</xdr:col>
                <xdr:colOff>247650</xdr:colOff>
                <xdr:row>14</xdr:row>
                <xdr:rowOff>9525</xdr:rowOff>
              </to>
            </anchor>
          </controlPr>
        </control>
      </mc:Choice>
      <mc:Fallback>
        <control shapeId="3102" r:id="rId32" name="OptionButton2"/>
      </mc:Fallback>
    </mc:AlternateContent>
    <mc:AlternateContent xmlns:mc="http://schemas.openxmlformats.org/markup-compatibility/2006">
      <mc:Choice Requires="x14">
        <control shapeId="3104" r:id="rId34" name="CommandButton1">
          <controlPr defaultSize="0" print="0" autoLine="0" r:id="rId35">
            <anchor moveWithCells="1">
              <from>
                <xdr:col>8</xdr:col>
                <xdr:colOff>428625</xdr:colOff>
                <xdr:row>7</xdr:row>
                <xdr:rowOff>104775</xdr:rowOff>
              </from>
              <to>
                <xdr:col>9</xdr:col>
                <xdr:colOff>600075</xdr:colOff>
                <xdr:row>9</xdr:row>
                <xdr:rowOff>57150</xdr:rowOff>
              </to>
            </anchor>
          </controlPr>
        </control>
      </mc:Choice>
      <mc:Fallback>
        <control shapeId="3104" r:id="rId34" name="CommandButton1"/>
      </mc:Fallback>
    </mc:AlternateContent>
    <mc:AlternateContent xmlns:mc="http://schemas.openxmlformats.org/markup-compatibility/2006">
      <mc:Choice Requires="x14">
        <control shapeId="3106" r:id="rId36" name="CommandButton2">
          <controlPr locked="0" defaultSize="0" print="0" autoLine="0" r:id="rId37">
            <anchor moveWithCells="1">
              <from>
                <xdr:col>4</xdr:col>
                <xdr:colOff>638175</xdr:colOff>
                <xdr:row>3</xdr:row>
                <xdr:rowOff>114300</xdr:rowOff>
              </from>
              <to>
                <xdr:col>6</xdr:col>
                <xdr:colOff>85725</xdr:colOff>
                <xdr:row>5</xdr:row>
                <xdr:rowOff>28575</xdr:rowOff>
              </to>
            </anchor>
          </controlPr>
        </control>
      </mc:Choice>
      <mc:Fallback>
        <control shapeId="3106" r:id="rId36" name="CommandButton2"/>
      </mc:Fallback>
    </mc:AlternateContent>
    <mc:AlternateContent xmlns:mc="http://schemas.openxmlformats.org/markup-compatibility/2006">
      <mc:Choice Requires="x14">
        <control shapeId="3107" r:id="rId38" name="ComboBox21">
          <controlPr locked="0" defaultSize="0" autoFill="0" autoLine="0" linkedCell="M5" listFillRange="Defaults!B2:B93" r:id="rId39">
            <anchor moveWithCells="1">
              <from>
                <xdr:col>2</xdr:col>
                <xdr:colOff>0</xdr:colOff>
                <xdr:row>3</xdr:row>
                <xdr:rowOff>123825</xdr:rowOff>
              </from>
              <to>
                <xdr:col>4</xdr:col>
                <xdr:colOff>209550</xdr:colOff>
                <xdr:row>5</xdr:row>
                <xdr:rowOff>19050</xdr:rowOff>
              </to>
            </anchor>
          </controlPr>
        </control>
      </mc:Choice>
      <mc:Fallback>
        <control shapeId="3107" r:id="rId38" name="ComboBox21"/>
      </mc:Fallback>
    </mc:AlternateContent>
    <mc:AlternateContent xmlns:mc="http://schemas.openxmlformats.org/markup-compatibility/2006">
      <mc:Choice Requires="x14">
        <control shapeId="3109" r:id="rId40" name="CommandButton3">
          <controlPr print="0" autoLine="0" r:id="rId41">
            <anchor moveWithCells="1">
              <from>
                <xdr:col>57</xdr:col>
                <xdr:colOff>200025</xdr:colOff>
                <xdr:row>7</xdr:row>
                <xdr:rowOff>76200</xdr:rowOff>
              </from>
              <to>
                <xdr:col>59</xdr:col>
                <xdr:colOff>142875</xdr:colOff>
                <xdr:row>9</xdr:row>
                <xdr:rowOff>123825</xdr:rowOff>
              </to>
            </anchor>
          </controlPr>
        </control>
      </mc:Choice>
      <mc:Fallback>
        <control shapeId="3109" r:id="rId40" name="CommandButton3"/>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6"/>
  </sheetPr>
  <dimension ref="A1:O30"/>
  <sheetViews>
    <sheetView showGridLines="0" showRowColHeaders="0" zoomScaleNormal="100" workbookViewId="0">
      <selection activeCell="E9" sqref="E9"/>
    </sheetView>
  </sheetViews>
  <sheetFormatPr defaultRowHeight="12.75" x14ac:dyDescent="0.2"/>
  <cols>
    <col min="1" max="1" width="9.5703125" bestFit="1" customWidth="1"/>
    <col min="2" max="3" width="8.28515625" customWidth="1"/>
    <col min="4" max="5" width="8.5703125" bestFit="1" customWidth="1"/>
    <col min="6" max="6" width="10.140625" bestFit="1" customWidth="1"/>
    <col min="7" max="7" width="10.85546875" bestFit="1" customWidth="1"/>
    <col min="8" max="8" width="8.28515625" customWidth="1"/>
    <col min="9" max="10" width="10.28515625" customWidth="1"/>
    <col min="12" max="12" width="8.7109375" customWidth="1"/>
    <col min="13" max="15" width="8.7109375" hidden="1" customWidth="1"/>
    <col min="16" max="16" width="8.7109375" customWidth="1"/>
  </cols>
  <sheetData>
    <row r="1" spans="1:15" ht="24.75" customHeight="1" thickTop="1" thickBot="1" x14ac:dyDescent="0.4">
      <c r="A1" s="91" t="s">
        <v>203</v>
      </c>
      <c r="B1" s="92"/>
      <c r="C1" s="92"/>
      <c r="D1" s="92"/>
      <c r="E1" s="1"/>
      <c r="F1" s="1"/>
      <c r="G1" s="1"/>
      <c r="H1" s="2"/>
      <c r="I1" s="814" t="s">
        <v>448</v>
      </c>
      <c r="J1" s="815"/>
    </row>
    <row r="2" spans="1:15" ht="13.5" thickTop="1" x14ac:dyDescent="0.2"/>
    <row r="3" spans="1:15" x14ac:dyDescent="0.2">
      <c r="A3" s="212" t="s">
        <v>1</v>
      </c>
      <c r="B3" s="863" t="str">
        <f>IF(ISBLANK('Tile Design'!C3),"",'Tile Design'!C3)</f>
        <v/>
      </c>
      <c r="C3" s="863"/>
      <c r="D3" s="863"/>
      <c r="E3" s="863"/>
      <c r="F3" s="863"/>
    </row>
    <row r="4" spans="1:15" x14ac:dyDescent="0.2">
      <c r="A4" s="37"/>
      <c r="B4" s="356"/>
      <c r="C4" s="356"/>
      <c r="D4" s="356"/>
      <c r="E4" s="37"/>
      <c r="F4" s="37"/>
    </row>
    <row r="5" spans="1:15" x14ac:dyDescent="0.2">
      <c r="A5" s="212" t="s">
        <v>3</v>
      </c>
      <c r="B5" s="863" t="str">
        <f>IF(ISBLANK('Tile Design'!M5),"",'Tile Design'!M5)</f>
        <v/>
      </c>
      <c r="C5" s="863"/>
      <c r="D5" s="863"/>
      <c r="E5" s="37"/>
      <c r="F5" s="37"/>
    </row>
    <row r="7" spans="1:15" ht="12.75" customHeight="1" x14ac:dyDescent="0.2">
      <c r="A7" s="836" t="s">
        <v>6</v>
      </c>
      <c r="B7" s="849" t="s">
        <v>192</v>
      </c>
      <c r="C7" s="850"/>
      <c r="D7" s="180" t="s">
        <v>196</v>
      </c>
      <c r="E7" s="180" t="s">
        <v>194</v>
      </c>
      <c r="F7" s="180" t="s">
        <v>194</v>
      </c>
      <c r="G7" s="180" t="s">
        <v>199</v>
      </c>
      <c r="H7" s="860" t="s">
        <v>142</v>
      </c>
      <c r="I7" s="853" t="s">
        <v>195</v>
      </c>
      <c r="J7" s="862"/>
    </row>
    <row r="8" spans="1:15" x14ac:dyDescent="0.2">
      <c r="A8" s="837"/>
      <c r="B8" s="858"/>
      <c r="C8" s="859"/>
      <c r="D8" s="181" t="s">
        <v>197</v>
      </c>
      <c r="E8" s="181" t="s">
        <v>197</v>
      </c>
      <c r="F8" s="181" t="s">
        <v>198</v>
      </c>
      <c r="G8" s="181" t="s">
        <v>200</v>
      </c>
      <c r="H8" s="861"/>
      <c r="I8" s="94" t="s">
        <v>201</v>
      </c>
      <c r="J8" s="191" t="s">
        <v>202</v>
      </c>
    </row>
    <row r="9" spans="1:15" ht="15" customHeight="1" x14ac:dyDescent="0.2">
      <c r="A9" s="685" t="str">
        <f>IF(ISBLANK('WASCOB 1'!F12),"",'WASCOB 1'!F12)</f>
        <v/>
      </c>
      <c r="B9" s="857"/>
      <c r="C9" s="852"/>
      <c r="D9" s="208" t="str">
        <f>IF(N9="Direct","",'WASCOB 1'!$G$45)</f>
        <v/>
      </c>
      <c r="E9" s="16"/>
      <c r="F9" s="194"/>
      <c r="G9" s="23"/>
      <c r="H9" s="192"/>
      <c r="I9" s="188" t="str">
        <f>IF(N9="Direct","",IF(Defaults!$M$39=TRUE,'WASCOB 1'!$G$40,IF(Defaults!$M$40=TRUE,'WASCOB 1'!$G$41,"")))</f>
        <v/>
      </c>
      <c r="J9" s="188" t="str">
        <f t="shared" ref="J9:J14" si="0">IF(AND(ISNUMBER(H9),ISNUMBER(G9),ISNUMBER(F9),ISNUMBER(E9)),((1.486/H9)*((((PI()*(E9/12)^2)/4)-(((E9/12)/2)^2*((2*ACOS((((E9/12)/2)-((E9/12)-((E9*0.938333)/12)))/((E9/12)/2)))-SIN(2*ACOS((((E9/12)/2)-((E9/12)-((E9*0.938333)/12)))/((E9/12)/2))))/2))/((PI()*(E9/12))-((2*ACOS((((E9/12)/2)-((E9/12)-((E9*0.938333)/12)))/((E9/12)/2)))*((E9/12)/2))))^(2/3)*(G9/F9)^0.5)*(((PI()*(E9/12)^2)/4)-(((E9/12)/2)^2*((2*ACOS((((E9/12)/2)-((E9/12)-((E9*0.938333)/12)))/((E9/12)/2)))-SIN(2*ACOS((((E9/12)/2)-((E9/12)-((E9*0.938333)/12)))/((E9/12)/2))))/2)),"")</f>
        <v/>
      </c>
      <c r="M9" s="163" t="s">
        <v>193</v>
      </c>
      <c r="N9" s="197"/>
      <c r="O9" s="163" t="b">
        <f>IF(ISNUMBER(I9),IF(I9&gt;J9,TRUE,FALSE),FALSE)</f>
        <v>0</v>
      </c>
    </row>
    <row r="10" spans="1:15" ht="15" customHeight="1" x14ac:dyDescent="0.2">
      <c r="A10" s="685" t="str">
        <f>IF(ISBLANK('WASCOB 2'!F12),"",'WASCOB 2'!F12)</f>
        <v/>
      </c>
      <c r="B10" s="866"/>
      <c r="C10" s="835"/>
      <c r="D10" s="208" t="str">
        <f>IF(N10="Direct","",'WASCOB 2'!$G$45)</f>
        <v/>
      </c>
      <c r="E10" s="16"/>
      <c r="F10" s="194"/>
      <c r="G10" s="23"/>
      <c r="H10" s="192"/>
      <c r="I10" s="188" t="str">
        <f>IF(N10="Direct","",IF(Defaults!$M$39=TRUE,'WASCOB 2'!$G$40,IF(Defaults!$M$40=TRUE,'WASCOB 2'!$G$41,"")))</f>
        <v/>
      </c>
      <c r="J10" s="188" t="str">
        <f t="shared" si="0"/>
        <v/>
      </c>
      <c r="M10" s="163" t="s">
        <v>194</v>
      </c>
      <c r="N10" s="198"/>
      <c r="O10" s="163" t="b">
        <f>IF(ISNUMBER(I10),IF(I10&gt;J10,TRUE,FALSE),FALSE)</f>
        <v>0</v>
      </c>
    </row>
    <row r="11" spans="1:15" ht="15" customHeight="1" x14ac:dyDescent="0.2">
      <c r="A11" s="685" t="str">
        <f>IF(ISBLANK('WASCOB 3'!F12),"",'WASCOB 3'!F12)</f>
        <v/>
      </c>
      <c r="B11" s="846"/>
      <c r="C11" s="862"/>
      <c r="D11" s="208" t="str">
        <f>IF(N11="Direct","",'WASCOB 3'!$G$45)</f>
        <v/>
      </c>
      <c r="E11" s="16"/>
      <c r="F11" s="194"/>
      <c r="G11" s="23"/>
      <c r="H11" s="193"/>
      <c r="I11" s="188" t="str">
        <f>IF(N11="Direct","",IF(Defaults!$M$39=TRUE,'WASCOB 3'!$G$40,IF(Defaults!$M$40=TRUE,'WASCOB 3'!$G$41,"")))</f>
        <v/>
      </c>
      <c r="J11" s="188" t="str">
        <f t="shared" si="0"/>
        <v/>
      </c>
      <c r="M11" s="163"/>
      <c r="N11" s="198"/>
      <c r="O11" s="163" t="b">
        <f>IF(ISNUMBER(I11),IF(I11&gt;J11,TRUE,FALSE),FALSE)</f>
        <v>0</v>
      </c>
    </row>
    <row r="12" spans="1:15" ht="15" customHeight="1" x14ac:dyDescent="0.2">
      <c r="A12" s="685" t="str">
        <f>IF(ISBLANK('WASCOB 4'!F12),"",'WASCOB 4'!F12)</f>
        <v/>
      </c>
      <c r="B12" s="864"/>
      <c r="C12" s="864"/>
      <c r="D12" s="723" t="str">
        <f>IF(N12="Direct","",'WASCOB 4'!$G$45)</f>
        <v/>
      </c>
      <c r="E12" s="725"/>
      <c r="F12" s="727"/>
      <c r="G12" s="721"/>
      <c r="H12" s="728"/>
      <c r="I12" s="142" t="str">
        <f>IF(N12="Direct","",IF(Defaults!$M$39=TRUE,'WASCOB 4'!$G$40,IF(Defaults!$M$40=TRUE,'WASCOB 4'!$G$41,"")))</f>
        <v/>
      </c>
      <c r="J12" s="188" t="str">
        <f t="shared" si="0"/>
        <v/>
      </c>
      <c r="M12" s="163"/>
      <c r="N12" s="198"/>
      <c r="O12" s="163" t="b">
        <f t="shared" ref="O12:O14" si="1">IF(ISNUMBER(I12),IF(I12&gt;J12,TRUE,FALSE),FALSE)</f>
        <v>0</v>
      </c>
    </row>
    <row r="13" spans="1:15" ht="15" customHeight="1" x14ac:dyDescent="0.2">
      <c r="A13" s="685" t="str">
        <f>IF(ISBLANK('WASCOB 5'!F12),"",'WASCOB 5'!F12)</f>
        <v/>
      </c>
      <c r="B13" s="865"/>
      <c r="C13" s="865"/>
      <c r="D13" s="723" t="str">
        <f>IF(N13="Direct","",'WASCOB 5'!$G$45)</f>
        <v/>
      </c>
      <c r="E13" s="726"/>
      <c r="F13" s="727"/>
      <c r="G13" s="722"/>
      <c r="H13" s="720"/>
      <c r="I13" s="724" t="str">
        <f>IF(N13="Direct","",IF(Defaults!$M$39=TRUE,'WASCOB 5'!$G$40,IF(Defaults!$M$40=TRUE,'WASCOB 5'!$G$41,"")))</f>
        <v/>
      </c>
      <c r="J13" s="188" t="str">
        <f t="shared" si="0"/>
        <v/>
      </c>
      <c r="N13" s="198"/>
      <c r="O13" s="163" t="b">
        <f t="shared" si="1"/>
        <v>0</v>
      </c>
    </row>
    <row r="14" spans="1:15" ht="15" customHeight="1" x14ac:dyDescent="0.2">
      <c r="A14" s="685" t="str">
        <f>IF(ISBLANK('WASCOB 6'!F12),"",'WASCOB 6'!F12)</f>
        <v/>
      </c>
      <c r="B14" s="864"/>
      <c r="C14" s="864"/>
      <c r="D14" s="723" t="str">
        <f>IF(N14="Direct","",'WASCOB 6'!$G$45)</f>
        <v/>
      </c>
      <c r="E14" s="725"/>
      <c r="F14" s="727"/>
      <c r="G14" s="721"/>
      <c r="H14" s="728"/>
      <c r="I14" s="151" t="str">
        <f>IF(N14="Direct","",IF(Defaults!$M$39=TRUE,'WASCOB 6'!$G$40,IF(Defaults!$M$40=TRUE,'WASCOB 6'!$G$41,"")))</f>
        <v/>
      </c>
      <c r="J14" s="188" t="str">
        <f t="shared" si="0"/>
        <v/>
      </c>
      <c r="N14" s="776"/>
      <c r="O14" s="163" t="b">
        <f t="shared" si="1"/>
        <v>0</v>
      </c>
    </row>
    <row r="15" spans="1:15" x14ac:dyDescent="0.2">
      <c r="A15" s="77"/>
      <c r="B15" s="26"/>
      <c r="C15" s="26"/>
      <c r="D15" s="189"/>
      <c r="E15" s="195"/>
      <c r="F15" s="115"/>
      <c r="G15" s="110"/>
      <c r="H15" s="196"/>
      <c r="I15" s="7"/>
      <c r="J15" s="7"/>
    </row>
    <row r="16" spans="1:15" x14ac:dyDescent="0.2">
      <c r="A16" s="77"/>
      <c r="B16" s="26"/>
      <c r="C16" s="26"/>
      <c r="D16" s="189"/>
      <c r="E16" s="195"/>
      <c r="F16" s="115"/>
      <c r="G16" s="110"/>
      <c r="H16" s="196"/>
      <c r="I16" s="7"/>
      <c r="J16" s="7"/>
    </row>
    <row r="17" spans="1:10" x14ac:dyDescent="0.2">
      <c r="A17" s="77"/>
      <c r="B17" s="26"/>
      <c r="D17" s="189"/>
      <c r="E17" s="195"/>
      <c r="F17" s="115"/>
      <c r="G17" s="110"/>
      <c r="H17" s="196"/>
      <c r="I17" s="7"/>
      <c r="J17" s="7"/>
    </row>
    <row r="18" spans="1:10" x14ac:dyDescent="0.2">
      <c r="A18" s="77"/>
      <c r="B18" s="26"/>
      <c r="C18" s="26"/>
      <c r="D18" s="189"/>
      <c r="E18" s="195"/>
      <c r="F18" s="115"/>
      <c r="G18" s="110"/>
      <c r="H18" s="196"/>
      <c r="I18" s="190"/>
      <c r="J18" s="7"/>
    </row>
    <row r="19" spans="1:10" x14ac:dyDescent="0.2">
      <c r="E19" s="122"/>
      <c r="F19" s="122"/>
      <c r="G19" s="122"/>
      <c r="H19" s="122"/>
    </row>
    <row r="20" spans="1:10" x14ac:dyDescent="0.2">
      <c r="E20" s="122"/>
      <c r="F20" s="122"/>
      <c r="G20" s="122"/>
      <c r="H20" s="122"/>
    </row>
    <row r="21" spans="1:10" x14ac:dyDescent="0.2">
      <c r="E21" s="122"/>
      <c r="F21" s="122"/>
      <c r="G21" s="122"/>
      <c r="H21" s="122"/>
    </row>
    <row r="22" spans="1:10" x14ac:dyDescent="0.2">
      <c r="E22" s="122"/>
      <c r="F22" s="122"/>
      <c r="G22" s="122"/>
      <c r="H22" s="122"/>
    </row>
    <row r="23" spans="1:10" x14ac:dyDescent="0.2">
      <c r="E23" s="122"/>
      <c r="F23" s="122"/>
      <c r="G23" s="122"/>
      <c r="H23" s="122"/>
    </row>
    <row r="24" spans="1:10" x14ac:dyDescent="0.2">
      <c r="E24" s="122"/>
      <c r="F24" s="122"/>
      <c r="G24" s="122"/>
      <c r="H24" s="122"/>
    </row>
    <row r="25" spans="1:10" x14ac:dyDescent="0.2">
      <c r="E25" s="122"/>
      <c r="F25" s="122"/>
      <c r="G25" s="122"/>
      <c r="H25" s="122"/>
    </row>
    <row r="26" spans="1:10" x14ac:dyDescent="0.2">
      <c r="E26" s="122"/>
      <c r="F26" s="122"/>
      <c r="G26" s="122"/>
      <c r="H26" s="122"/>
    </row>
    <row r="27" spans="1:10" x14ac:dyDescent="0.2">
      <c r="E27" s="122"/>
      <c r="F27" s="122"/>
      <c r="G27" s="122"/>
      <c r="H27" s="122"/>
    </row>
    <row r="28" spans="1:10" x14ac:dyDescent="0.2">
      <c r="E28" s="122"/>
      <c r="F28" s="122"/>
      <c r="G28" s="122"/>
      <c r="H28" s="122"/>
    </row>
    <row r="29" spans="1:10" x14ac:dyDescent="0.2">
      <c r="E29" s="122"/>
      <c r="F29" s="122"/>
      <c r="G29" s="122"/>
      <c r="H29" s="122"/>
    </row>
    <row r="30" spans="1:10" x14ac:dyDescent="0.2">
      <c r="E30" s="122"/>
      <c r="F30" s="122"/>
      <c r="G30" s="122"/>
      <c r="H30" s="122"/>
    </row>
  </sheetData>
  <sheetProtection algorithmName="SHA-512" hashValue="RT7yBGvnaQAZ1+tCUeKSluWBU/tDmzkOTNSpmMbomExnRkzcYpknPFIJOGdoQNweATSX7pRUrFM57RYKz3bpKA==" saltValue="TRAwRzRRsSbDtocAcXXnTg==" spinCount="100000" sheet="1" selectLockedCells="1"/>
  <mergeCells count="13">
    <mergeCell ref="B12:C12"/>
    <mergeCell ref="B13:C13"/>
    <mergeCell ref="B14:C14"/>
    <mergeCell ref="B11:C11"/>
    <mergeCell ref="B10:C10"/>
    <mergeCell ref="B9:C9"/>
    <mergeCell ref="A7:A8"/>
    <mergeCell ref="B7:C8"/>
    <mergeCell ref="H7:H8"/>
    <mergeCell ref="I1:J1"/>
    <mergeCell ref="I7:J7"/>
    <mergeCell ref="B3:F3"/>
    <mergeCell ref="B5:D5"/>
  </mergeCells>
  <phoneticPr fontId="3" type="noConversion"/>
  <conditionalFormatting sqref="J9:J14">
    <cfRule type="expression" dxfId="2" priority="1" stopIfTrue="1">
      <formula>$O9=TRUE</formula>
    </cfRule>
  </conditionalFormatting>
  <pageMargins left="0.5" right="0.5" top="1" bottom="1" header="0.5" footer="0.5"/>
  <pageSetup orientation="portrait" r:id="rId1"/>
  <headerFooter alignWithMargins="0"/>
  <drawing r:id="rId2"/>
  <legacyDrawing r:id="rId3"/>
  <controls>
    <mc:AlternateContent xmlns:mc="http://schemas.openxmlformats.org/markup-compatibility/2006">
      <mc:Choice Requires="x14">
        <control shapeId="6155" r:id="rId4" name="ComboBox6">
          <controlPr defaultSize="0" autoLine="0" linkedCell="N14" listFillRange="M9:M10" r:id="rId5">
            <anchor moveWithCells="1">
              <from>
                <xdr:col>1</xdr:col>
                <xdr:colOff>0</xdr:colOff>
                <xdr:row>12</xdr:row>
                <xdr:rowOff>180975</xdr:rowOff>
              </from>
              <to>
                <xdr:col>3</xdr:col>
                <xdr:colOff>38100</xdr:colOff>
                <xdr:row>14</xdr:row>
                <xdr:rowOff>9525</xdr:rowOff>
              </to>
            </anchor>
          </controlPr>
        </control>
      </mc:Choice>
      <mc:Fallback>
        <control shapeId="6155" r:id="rId4" name="ComboBox6"/>
      </mc:Fallback>
    </mc:AlternateContent>
    <mc:AlternateContent xmlns:mc="http://schemas.openxmlformats.org/markup-compatibility/2006">
      <mc:Choice Requires="x14">
        <control shapeId="6154" r:id="rId6" name="ComboBox5">
          <controlPr defaultSize="0" autoLine="0" linkedCell="N13" listFillRange="M9:M10" r:id="rId5">
            <anchor moveWithCells="1">
              <from>
                <xdr:col>1</xdr:col>
                <xdr:colOff>0</xdr:colOff>
                <xdr:row>11</xdr:row>
                <xdr:rowOff>180975</xdr:rowOff>
              </from>
              <to>
                <xdr:col>3</xdr:col>
                <xdr:colOff>38100</xdr:colOff>
                <xdr:row>13</xdr:row>
                <xdr:rowOff>9525</xdr:rowOff>
              </to>
            </anchor>
          </controlPr>
        </control>
      </mc:Choice>
      <mc:Fallback>
        <control shapeId="6154" r:id="rId6" name="ComboBox5"/>
      </mc:Fallback>
    </mc:AlternateContent>
    <mc:AlternateContent xmlns:mc="http://schemas.openxmlformats.org/markup-compatibility/2006">
      <mc:Choice Requires="x14">
        <control shapeId="6153" r:id="rId7" name="ComboBox4">
          <controlPr defaultSize="0" autoLine="0" linkedCell="N12" listFillRange="M9:M10" r:id="rId5">
            <anchor moveWithCells="1">
              <from>
                <xdr:col>1</xdr:col>
                <xdr:colOff>0</xdr:colOff>
                <xdr:row>10</xdr:row>
                <xdr:rowOff>180975</xdr:rowOff>
              </from>
              <to>
                <xdr:col>3</xdr:col>
                <xdr:colOff>38100</xdr:colOff>
                <xdr:row>12</xdr:row>
                <xdr:rowOff>9525</xdr:rowOff>
              </to>
            </anchor>
          </controlPr>
        </control>
      </mc:Choice>
      <mc:Fallback>
        <control shapeId="6153" r:id="rId7" name="ComboBox4"/>
      </mc:Fallback>
    </mc:AlternateContent>
    <mc:AlternateContent xmlns:mc="http://schemas.openxmlformats.org/markup-compatibility/2006">
      <mc:Choice Requires="x14">
        <control shapeId="6147" r:id="rId8" name="ComboBox2">
          <controlPr defaultSize="0" autoLine="0" linkedCell="N9" listFillRange="M9:M10" r:id="rId5">
            <anchor moveWithCells="1">
              <from>
                <xdr:col>1</xdr:col>
                <xdr:colOff>0</xdr:colOff>
                <xdr:row>8</xdr:row>
                <xdr:rowOff>0</xdr:rowOff>
              </from>
              <to>
                <xdr:col>3</xdr:col>
                <xdr:colOff>38100</xdr:colOff>
                <xdr:row>9</xdr:row>
                <xdr:rowOff>19050</xdr:rowOff>
              </to>
            </anchor>
          </controlPr>
        </control>
      </mc:Choice>
      <mc:Fallback>
        <control shapeId="6147" r:id="rId8" name="ComboBox2"/>
      </mc:Fallback>
    </mc:AlternateContent>
    <mc:AlternateContent xmlns:mc="http://schemas.openxmlformats.org/markup-compatibility/2006">
      <mc:Choice Requires="x14">
        <control shapeId="6148" r:id="rId9" name="ComboBox3">
          <controlPr defaultSize="0" autoLine="0" linkedCell="N10" listFillRange="M9:M10" r:id="rId5">
            <anchor moveWithCells="1">
              <from>
                <xdr:col>1</xdr:col>
                <xdr:colOff>0</xdr:colOff>
                <xdr:row>8</xdr:row>
                <xdr:rowOff>180975</xdr:rowOff>
              </from>
              <to>
                <xdr:col>3</xdr:col>
                <xdr:colOff>38100</xdr:colOff>
                <xdr:row>10</xdr:row>
                <xdr:rowOff>9525</xdr:rowOff>
              </to>
            </anchor>
          </controlPr>
        </control>
      </mc:Choice>
      <mc:Fallback>
        <control shapeId="6148" r:id="rId9" name="ComboBox3"/>
      </mc:Fallback>
    </mc:AlternateContent>
    <mc:AlternateContent xmlns:mc="http://schemas.openxmlformats.org/markup-compatibility/2006">
      <mc:Choice Requires="x14">
        <control shapeId="6149" r:id="rId10" name="ComboBox1">
          <controlPr defaultSize="0" autoLine="0" linkedCell="N11" listFillRange="M9:M10" r:id="rId5">
            <anchor moveWithCells="1">
              <from>
                <xdr:col>1</xdr:col>
                <xdr:colOff>0</xdr:colOff>
                <xdr:row>9</xdr:row>
                <xdr:rowOff>171450</xdr:rowOff>
              </from>
              <to>
                <xdr:col>3</xdr:col>
                <xdr:colOff>38100</xdr:colOff>
                <xdr:row>11</xdr:row>
                <xdr:rowOff>0</xdr:rowOff>
              </to>
            </anchor>
          </controlPr>
        </control>
      </mc:Choice>
      <mc:Fallback>
        <control shapeId="6149" r:id="rId10" name="ComboBox1"/>
      </mc:Fallback>
    </mc:AlternateContent>
    <mc:AlternateContent xmlns:mc="http://schemas.openxmlformats.org/markup-compatibility/2006">
      <mc:Choice Requires="x14">
        <control shapeId="6152" r:id="rId11" name="CommandButton1">
          <controlPr defaultSize="0" print="0" autoLine="0" r:id="rId12">
            <anchor moveWithCells="1">
              <from>
                <xdr:col>8</xdr:col>
                <xdr:colOff>57150</xdr:colOff>
                <xdr:row>2</xdr:row>
                <xdr:rowOff>104775</xdr:rowOff>
              </from>
              <to>
                <xdr:col>9</xdr:col>
                <xdr:colOff>104775</xdr:colOff>
                <xdr:row>4</xdr:row>
                <xdr:rowOff>57150</xdr:rowOff>
              </to>
            </anchor>
          </controlPr>
        </control>
      </mc:Choice>
      <mc:Fallback>
        <control shapeId="6152" r:id="rId11" name="CommandButton1"/>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FF00"/>
  </sheetPr>
  <dimension ref="A1:I53"/>
  <sheetViews>
    <sheetView showGridLines="0" showRowColHeaders="0" workbookViewId="0">
      <selection activeCell="C9" sqref="C9:G9"/>
    </sheetView>
  </sheetViews>
  <sheetFormatPr defaultRowHeight="12.75" x14ac:dyDescent="0.2"/>
  <cols>
    <col min="1" max="1" width="10" customWidth="1"/>
    <col min="2" max="2" width="10.5703125" customWidth="1"/>
    <col min="3" max="3" width="10" customWidth="1"/>
    <col min="9" max="9" width="14.42578125" customWidth="1"/>
  </cols>
  <sheetData>
    <row r="1" spans="1:9" ht="18" x14ac:dyDescent="0.25">
      <c r="A1" s="877" t="s">
        <v>246</v>
      </c>
      <c r="B1" s="877"/>
      <c r="C1" s="877"/>
      <c r="D1" s="877"/>
      <c r="E1" s="877"/>
      <c r="F1" s="877"/>
      <c r="G1" s="877"/>
      <c r="H1" s="877"/>
      <c r="I1" s="877"/>
    </row>
    <row r="2" spans="1:9" ht="22.5" customHeight="1" x14ac:dyDescent="0.2">
      <c r="A2" s="37"/>
      <c r="B2" s="37"/>
      <c r="C2" s="37"/>
      <c r="D2" s="37"/>
      <c r="E2" s="37"/>
      <c r="F2" s="37"/>
      <c r="G2" s="37"/>
      <c r="H2" s="37"/>
      <c r="I2" s="37"/>
    </row>
    <row r="3" spans="1:9" x14ac:dyDescent="0.2">
      <c r="A3" s="212" t="s">
        <v>1</v>
      </c>
      <c r="B3" s="863" t="str">
        <f>IF(ISBLANK('Tile Design'!C3),"",'Tile Design'!C3)</f>
        <v/>
      </c>
      <c r="C3" s="863"/>
      <c r="D3" s="863"/>
      <c r="E3" s="863"/>
      <c r="F3" s="863"/>
      <c r="G3" s="37"/>
      <c r="H3" s="213" t="s">
        <v>0</v>
      </c>
      <c r="I3" s="214">
        <f ca="1">TODAY()</f>
        <v>43899</v>
      </c>
    </row>
    <row r="4" spans="1:9" ht="7.5" customHeight="1" x14ac:dyDescent="0.2">
      <c r="A4" s="37"/>
      <c r="B4" s="215"/>
      <c r="C4" s="215"/>
      <c r="D4" s="215"/>
      <c r="E4" s="37"/>
      <c r="F4" s="37"/>
      <c r="G4" s="37"/>
      <c r="H4" s="37"/>
      <c r="I4" s="37"/>
    </row>
    <row r="5" spans="1:9" x14ac:dyDescent="0.2">
      <c r="A5" s="212" t="s">
        <v>3</v>
      </c>
      <c r="B5" s="863" t="str">
        <f>IF(ISBLANK('Tile Design'!M5),"",'Tile Design'!M5)</f>
        <v/>
      </c>
      <c r="C5" s="863"/>
      <c r="D5" s="863"/>
      <c r="E5" s="37"/>
      <c r="F5" s="37"/>
      <c r="G5" s="213" t="s">
        <v>247</v>
      </c>
      <c r="H5" s="863" t="str">
        <f>IF(ISBLANK('Tile Design'!I5),"",'Tile Design'!I5)</f>
        <v/>
      </c>
      <c r="I5" s="863"/>
    </row>
    <row r="6" spans="1:9" x14ac:dyDescent="0.2">
      <c r="A6" s="37"/>
      <c r="B6" s="37"/>
      <c r="C6" s="37"/>
      <c r="D6" s="37"/>
      <c r="E6" s="37"/>
      <c r="F6" s="37"/>
      <c r="G6" s="213" t="s">
        <v>109</v>
      </c>
      <c r="H6" s="878"/>
      <c r="I6" s="878"/>
    </row>
    <row r="7" spans="1:9" x14ac:dyDescent="0.2">
      <c r="A7" s="212" t="s">
        <v>248</v>
      </c>
      <c r="B7" s="216" t="str">
        <f>IF(ISBLANK('Tile Design'!C9),"",'Tile Design'!C9)</f>
        <v/>
      </c>
      <c r="C7" s="217" t="s">
        <v>249</v>
      </c>
      <c r="D7" s="216" t="str">
        <f>IF(ISBLANK('Tile Design'!E9),"",'Tile Design'!E9)</f>
        <v/>
      </c>
      <c r="E7" s="217" t="s">
        <v>250</v>
      </c>
      <c r="F7" s="216" t="str">
        <f>IF(ISBLANK('Tile Design'!G9),"",'Tile Design'!G9)</f>
        <v/>
      </c>
      <c r="G7" s="213" t="s">
        <v>0</v>
      </c>
      <c r="H7" s="878"/>
      <c r="I7" s="878"/>
    </row>
    <row r="8" spans="1:9" x14ac:dyDescent="0.2">
      <c r="A8" s="37"/>
      <c r="B8" s="37"/>
      <c r="C8" s="37"/>
      <c r="D8" s="37"/>
      <c r="E8" s="37"/>
      <c r="F8" s="37"/>
      <c r="G8" s="37"/>
      <c r="H8" s="37"/>
      <c r="I8" s="37"/>
    </row>
    <row r="9" spans="1:9" x14ac:dyDescent="0.2">
      <c r="A9" s="874" t="s">
        <v>251</v>
      </c>
      <c r="B9" s="874"/>
      <c r="C9" s="875"/>
      <c r="D9" s="875"/>
      <c r="E9" s="875"/>
      <c r="F9" s="875"/>
      <c r="G9" s="875"/>
      <c r="H9" s="37"/>
      <c r="I9" s="37"/>
    </row>
    <row r="10" spans="1:9" ht="7.5" customHeight="1" x14ac:dyDescent="0.2">
      <c r="A10" s="37"/>
      <c r="B10" s="37"/>
      <c r="C10" s="37"/>
      <c r="D10" s="37"/>
      <c r="E10" s="37"/>
      <c r="F10" s="37"/>
      <c r="G10" s="37"/>
      <c r="H10" s="37"/>
      <c r="I10" s="37"/>
    </row>
    <row r="11" spans="1:9" ht="38.25" customHeight="1" x14ac:dyDescent="0.2">
      <c r="A11" s="94" t="s">
        <v>252</v>
      </c>
      <c r="B11" s="838" t="s">
        <v>253</v>
      </c>
      <c r="C11" s="839"/>
      <c r="D11" s="838" t="s">
        <v>254</v>
      </c>
      <c r="E11" s="839"/>
      <c r="F11" s="838" t="s">
        <v>255</v>
      </c>
      <c r="G11" s="876"/>
      <c r="H11" s="876"/>
      <c r="I11" s="839"/>
    </row>
    <row r="12" spans="1:9" x14ac:dyDescent="0.2">
      <c r="A12" s="218"/>
      <c r="B12" s="867"/>
      <c r="C12" s="868"/>
      <c r="D12" s="867"/>
      <c r="E12" s="868"/>
      <c r="F12" s="869"/>
      <c r="G12" s="870"/>
      <c r="H12" s="870"/>
      <c r="I12" s="871"/>
    </row>
    <row r="13" spans="1:9" x14ac:dyDescent="0.2">
      <c r="A13" s="218"/>
      <c r="B13" s="867"/>
      <c r="C13" s="868"/>
      <c r="D13" s="867"/>
      <c r="E13" s="868"/>
      <c r="F13" s="869"/>
      <c r="G13" s="870"/>
      <c r="H13" s="870"/>
      <c r="I13" s="871"/>
    </row>
    <row r="14" spans="1:9" x14ac:dyDescent="0.2">
      <c r="A14" s="218"/>
      <c r="B14" s="867"/>
      <c r="C14" s="868"/>
      <c r="D14" s="867"/>
      <c r="E14" s="868"/>
      <c r="F14" s="869"/>
      <c r="G14" s="870"/>
      <c r="H14" s="870"/>
      <c r="I14" s="871"/>
    </row>
    <row r="15" spans="1:9" x14ac:dyDescent="0.2">
      <c r="A15" s="218"/>
      <c r="B15" s="867"/>
      <c r="C15" s="868"/>
      <c r="D15" s="867"/>
      <c r="E15" s="868"/>
      <c r="F15" s="869"/>
      <c r="G15" s="870"/>
      <c r="H15" s="870"/>
      <c r="I15" s="871"/>
    </row>
    <row r="16" spans="1:9" x14ac:dyDescent="0.2">
      <c r="A16" s="218"/>
      <c r="B16" s="867"/>
      <c r="C16" s="868"/>
      <c r="D16" s="867"/>
      <c r="E16" s="868"/>
      <c r="F16" s="869"/>
      <c r="G16" s="870"/>
      <c r="H16" s="870"/>
      <c r="I16" s="871"/>
    </row>
    <row r="17" spans="1:9" x14ac:dyDescent="0.2">
      <c r="A17" s="218"/>
      <c r="B17" s="867"/>
      <c r="C17" s="868"/>
      <c r="D17" s="867"/>
      <c r="E17" s="868"/>
      <c r="F17" s="869"/>
      <c r="G17" s="870"/>
      <c r="H17" s="870"/>
      <c r="I17" s="871"/>
    </row>
    <row r="18" spans="1:9" x14ac:dyDescent="0.2">
      <c r="A18" s="218"/>
      <c r="B18" s="873"/>
      <c r="C18" s="868"/>
      <c r="D18" s="873"/>
      <c r="E18" s="868"/>
      <c r="F18" s="869"/>
      <c r="G18" s="870"/>
      <c r="H18" s="870"/>
      <c r="I18" s="871"/>
    </row>
    <row r="19" spans="1:9" x14ac:dyDescent="0.2">
      <c r="A19" s="218"/>
      <c r="B19" s="867"/>
      <c r="C19" s="868"/>
      <c r="D19" s="867"/>
      <c r="E19" s="868"/>
      <c r="F19" s="869"/>
      <c r="G19" s="870"/>
      <c r="H19" s="870"/>
      <c r="I19" s="871"/>
    </row>
    <row r="20" spans="1:9" x14ac:dyDescent="0.2">
      <c r="A20" s="218"/>
      <c r="B20" s="867"/>
      <c r="C20" s="868"/>
      <c r="D20" s="867"/>
      <c r="E20" s="868"/>
      <c r="F20" s="869"/>
      <c r="G20" s="870"/>
      <c r="H20" s="870"/>
      <c r="I20" s="871"/>
    </row>
    <row r="21" spans="1:9" x14ac:dyDescent="0.2">
      <c r="A21" s="218"/>
      <c r="B21" s="873"/>
      <c r="C21" s="868"/>
      <c r="D21" s="873"/>
      <c r="E21" s="868"/>
      <c r="F21" s="869"/>
      <c r="G21" s="870"/>
      <c r="H21" s="870"/>
      <c r="I21" s="871"/>
    </row>
    <row r="22" spans="1:9" x14ac:dyDescent="0.2">
      <c r="A22" s="218"/>
      <c r="B22" s="867"/>
      <c r="C22" s="868"/>
      <c r="D22" s="867"/>
      <c r="E22" s="868"/>
      <c r="F22" s="872"/>
      <c r="G22" s="870"/>
      <c r="H22" s="870"/>
      <c r="I22" s="871"/>
    </row>
    <row r="23" spans="1:9" x14ac:dyDescent="0.2">
      <c r="A23" s="218"/>
      <c r="B23" s="867"/>
      <c r="C23" s="868"/>
      <c r="D23" s="867"/>
      <c r="E23" s="868"/>
      <c r="F23" s="872"/>
      <c r="G23" s="870"/>
      <c r="H23" s="870"/>
      <c r="I23" s="871"/>
    </row>
    <row r="24" spans="1:9" x14ac:dyDescent="0.2">
      <c r="A24" s="218"/>
      <c r="B24" s="873"/>
      <c r="C24" s="868"/>
      <c r="D24" s="873"/>
      <c r="E24" s="868"/>
      <c r="F24" s="869"/>
      <c r="G24" s="870"/>
      <c r="H24" s="870"/>
      <c r="I24" s="871"/>
    </row>
    <row r="25" spans="1:9" x14ac:dyDescent="0.2">
      <c r="A25" s="218"/>
      <c r="B25" s="867"/>
      <c r="C25" s="868"/>
      <c r="D25" s="867"/>
      <c r="E25" s="868"/>
      <c r="F25" s="869"/>
      <c r="G25" s="870"/>
      <c r="H25" s="870"/>
      <c r="I25" s="871"/>
    </row>
    <row r="26" spans="1:9" x14ac:dyDescent="0.2">
      <c r="A26" s="218"/>
      <c r="B26" s="867"/>
      <c r="C26" s="868"/>
      <c r="D26" s="867"/>
      <c r="E26" s="868"/>
      <c r="F26" s="869"/>
      <c r="G26" s="870"/>
      <c r="H26" s="870"/>
      <c r="I26" s="871"/>
    </row>
    <row r="27" spans="1:9" x14ac:dyDescent="0.2">
      <c r="A27" s="218"/>
      <c r="B27" s="867"/>
      <c r="C27" s="868"/>
      <c r="D27" s="867"/>
      <c r="E27" s="868"/>
      <c r="F27" s="869"/>
      <c r="G27" s="870"/>
      <c r="H27" s="870"/>
      <c r="I27" s="871"/>
    </row>
    <row r="28" spans="1:9" x14ac:dyDescent="0.2">
      <c r="A28" s="218"/>
      <c r="B28" s="867"/>
      <c r="C28" s="868"/>
      <c r="D28" s="867"/>
      <c r="E28" s="868"/>
      <c r="F28" s="869"/>
      <c r="G28" s="870"/>
      <c r="H28" s="870"/>
      <c r="I28" s="871"/>
    </row>
    <row r="29" spans="1:9" x14ac:dyDescent="0.2">
      <c r="A29" s="218"/>
      <c r="B29" s="867"/>
      <c r="C29" s="868"/>
      <c r="D29" s="867"/>
      <c r="E29" s="868"/>
      <c r="F29" s="872"/>
      <c r="G29" s="870"/>
      <c r="H29" s="870"/>
      <c r="I29" s="871"/>
    </row>
    <row r="30" spans="1:9" x14ac:dyDescent="0.2">
      <c r="A30" s="218"/>
      <c r="B30" s="873"/>
      <c r="C30" s="868"/>
      <c r="D30" s="873"/>
      <c r="E30" s="868"/>
      <c r="F30" s="869"/>
      <c r="G30" s="870"/>
      <c r="H30" s="870"/>
      <c r="I30" s="871"/>
    </row>
    <row r="31" spans="1:9" x14ac:dyDescent="0.2">
      <c r="A31" s="218"/>
      <c r="B31" s="867"/>
      <c r="C31" s="868"/>
      <c r="D31" s="867"/>
      <c r="E31" s="868"/>
      <c r="F31" s="869"/>
      <c r="G31" s="870"/>
      <c r="H31" s="870"/>
      <c r="I31" s="871"/>
    </row>
    <row r="32" spans="1:9" x14ac:dyDescent="0.2">
      <c r="A32" s="218"/>
      <c r="B32" s="867"/>
      <c r="C32" s="868"/>
      <c r="D32" s="867"/>
      <c r="E32" s="868"/>
      <c r="F32" s="869"/>
      <c r="G32" s="870"/>
      <c r="H32" s="870"/>
      <c r="I32" s="871"/>
    </row>
    <row r="33" spans="1:9" x14ac:dyDescent="0.2">
      <c r="A33" s="218"/>
      <c r="B33" s="867"/>
      <c r="C33" s="868"/>
      <c r="D33" s="867"/>
      <c r="E33" s="868"/>
      <c r="F33" s="869"/>
      <c r="G33" s="870"/>
      <c r="H33" s="870"/>
      <c r="I33" s="871"/>
    </row>
    <row r="34" spans="1:9" x14ac:dyDescent="0.2">
      <c r="A34" s="218"/>
      <c r="B34" s="867"/>
      <c r="C34" s="868"/>
      <c r="D34" s="867"/>
      <c r="E34" s="868"/>
      <c r="F34" s="869"/>
      <c r="G34" s="870"/>
      <c r="H34" s="870"/>
      <c r="I34" s="871"/>
    </row>
    <row r="35" spans="1:9" x14ac:dyDescent="0.2">
      <c r="A35" s="218"/>
      <c r="B35" s="867"/>
      <c r="C35" s="868"/>
      <c r="D35" s="867"/>
      <c r="E35" s="868"/>
      <c r="F35" s="869"/>
      <c r="G35" s="870"/>
      <c r="H35" s="870"/>
      <c r="I35" s="871"/>
    </row>
    <row r="36" spans="1:9" x14ac:dyDescent="0.2">
      <c r="A36" s="218"/>
      <c r="B36" s="867"/>
      <c r="C36" s="868"/>
      <c r="D36" s="867"/>
      <c r="E36" s="868"/>
      <c r="F36" s="869"/>
      <c r="G36" s="870"/>
      <c r="H36" s="870"/>
      <c r="I36" s="871"/>
    </row>
    <row r="37" spans="1:9" x14ac:dyDescent="0.2">
      <c r="A37" s="218"/>
      <c r="B37" s="867"/>
      <c r="C37" s="868"/>
      <c r="D37" s="867"/>
      <c r="E37" s="868"/>
      <c r="F37" s="872"/>
      <c r="G37" s="870"/>
      <c r="H37" s="870"/>
      <c r="I37" s="871"/>
    </row>
    <row r="38" spans="1:9" x14ac:dyDescent="0.2">
      <c r="A38" s="218"/>
      <c r="B38" s="867"/>
      <c r="C38" s="868"/>
      <c r="D38" s="867"/>
      <c r="E38" s="868"/>
      <c r="F38" s="869"/>
      <c r="G38" s="870"/>
      <c r="H38" s="870"/>
      <c r="I38" s="871"/>
    </row>
    <row r="39" spans="1:9" x14ac:dyDescent="0.2">
      <c r="A39" s="218"/>
      <c r="B39" s="867"/>
      <c r="C39" s="868"/>
      <c r="D39" s="867"/>
      <c r="E39" s="868"/>
      <c r="F39" s="869"/>
      <c r="G39" s="870"/>
      <c r="H39" s="870"/>
      <c r="I39" s="871"/>
    </row>
    <row r="40" spans="1:9" x14ac:dyDescent="0.2">
      <c r="A40" s="218"/>
      <c r="B40" s="873"/>
      <c r="C40" s="868"/>
      <c r="D40" s="873"/>
      <c r="E40" s="868"/>
      <c r="F40" s="869"/>
      <c r="G40" s="870"/>
      <c r="H40" s="870"/>
      <c r="I40" s="871"/>
    </row>
    <row r="41" spans="1:9" x14ac:dyDescent="0.2">
      <c r="A41" s="218"/>
      <c r="B41" s="867"/>
      <c r="C41" s="868"/>
      <c r="D41" s="867"/>
      <c r="E41" s="868"/>
      <c r="F41" s="872"/>
      <c r="G41" s="870"/>
      <c r="H41" s="870"/>
      <c r="I41" s="871"/>
    </row>
    <row r="42" spans="1:9" x14ac:dyDescent="0.2">
      <c r="A42" s="218"/>
      <c r="B42" s="867"/>
      <c r="C42" s="868"/>
      <c r="D42" s="867"/>
      <c r="E42" s="868"/>
      <c r="F42" s="869"/>
      <c r="G42" s="870"/>
      <c r="H42" s="870"/>
      <c r="I42" s="871"/>
    </row>
    <row r="43" spans="1:9" x14ac:dyDescent="0.2">
      <c r="A43" s="218"/>
      <c r="B43" s="867"/>
      <c r="C43" s="868"/>
      <c r="D43" s="867"/>
      <c r="E43" s="868"/>
      <c r="F43" s="869"/>
      <c r="G43" s="870"/>
      <c r="H43" s="870"/>
      <c r="I43" s="871"/>
    </row>
    <row r="44" spans="1:9" x14ac:dyDescent="0.2">
      <c r="A44" s="218"/>
      <c r="B44" s="867"/>
      <c r="C44" s="868"/>
      <c r="D44" s="867"/>
      <c r="E44" s="868"/>
      <c r="F44" s="869"/>
      <c r="G44" s="870"/>
      <c r="H44" s="870"/>
      <c r="I44" s="871"/>
    </row>
    <row r="45" spans="1:9" x14ac:dyDescent="0.2">
      <c r="A45" s="218"/>
      <c r="B45" s="867"/>
      <c r="C45" s="868"/>
      <c r="D45" s="867"/>
      <c r="E45" s="868"/>
      <c r="F45" s="869"/>
      <c r="G45" s="870"/>
      <c r="H45" s="870"/>
      <c r="I45" s="871"/>
    </row>
    <row r="46" spans="1:9" x14ac:dyDescent="0.2">
      <c r="A46" s="218"/>
      <c r="B46" s="867"/>
      <c r="C46" s="868"/>
      <c r="D46" s="867"/>
      <c r="E46" s="868"/>
      <c r="F46" s="872"/>
      <c r="G46" s="870"/>
      <c r="H46" s="870"/>
      <c r="I46" s="871"/>
    </row>
    <row r="47" spans="1:9" x14ac:dyDescent="0.2">
      <c r="A47" s="218"/>
      <c r="B47" s="873"/>
      <c r="C47" s="868"/>
      <c r="D47" s="873"/>
      <c r="E47" s="868"/>
      <c r="F47" s="869"/>
      <c r="G47" s="870"/>
      <c r="H47" s="870"/>
      <c r="I47" s="871"/>
    </row>
    <row r="48" spans="1:9" x14ac:dyDescent="0.2">
      <c r="A48" s="218"/>
      <c r="B48" s="873"/>
      <c r="C48" s="868"/>
      <c r="D48" s="873"/>
      <c r="E48" s="868"/>
      <c r="F48" s="869"/>
      <c r="G48" s="870"/>
      <c r="H48" s="870"/>
      <c r="I48" s="871"/>
    </row>
    <row r="49" spans="1:9" x14ac:dyDescent="0.2">
      <c r="A49" s="219"/>
      <c r="B49" s="867"/>
      <c r="C49" s="868"/>
      <c r="D49" s="867"/>
      <c r="E49" s="868"/>
      <c r="F49" s="869"/>
      <c r="G49" s="870"/>
      <c r="H49" s="870"/>
      <c r="I49" s="871"/>
    </row>
    <row r="50" spans="1:9" x14ac:dyDescent="0.2">
      <c r="A50" s="218"/>
      <c r="B50" s="867"/>
      <c r="C50" s="868"/>
      <c r="D50" s="867"/>
      <c r="E50" s="868"/>
      <c r="F50" s="872"/>
      <c r="G50" s="870"/>
      <c r="H50" s="870"/>
      <c r="I50" s="871"/>
    </row>
    <row r="51" spans="1:9" x14ac:dyDescent="0.2">
      <c r="A51" s="218"/>
      <c r="B51" s="867"/>
      <c r="C51" s="868"/>
      <c r="D51" s="867"/>
      <c r="E51" s="868"/>
      <c r="F51" s="869"/>
      <c r="G51" s="870"/>
      <c r="H51" s="870"/>
      <c r="I51" s="871"/>
    </row>
    <row r="52" spans="1:9" x14ac:dyDescent="0.2">
      <c r="A52" s="218"/>
      <c r="B52" s="867"/>
      <c r="C52" s="868"/>
      <c r="D52" s="867"/>
      <c r="E52" s="868"/>
      <c r="F52" s="869"/>
      <c r="G52" s="870"/>
      <c r="H52" s="870"/>
      <c r="I52" s="871"/>
    </row>
    <row r="53" spans="1:9" x14ac:dyDescent="0.2">
      <c r="A53" s="220"/>
      <c r="B53" s="221"/>
      <c r="C53" s="221"/>
      <c r="D53" s="221"/>
      <c r="E53" s="37"/>
      <c r="F53" s="37"/>
      <c r="G53" s="866"/>
      <c r="H53" s="866"/>
      <c r="I53" s="866"/>
    </row>
  </sheetData>
  <sheetProtection algorithmName="SHA-512" hashValue="K/awHZPNslSwx1JrjHnSp5ErQAdvIaU62QCeqDjdKrJ/zZurmP83vQrbnIjFurunF/ppAhOCyK68/fhiNHXyxA==" saltValue="2WMxbcGBAEbXMpRDw1lQgA==" spinCount="100000" sheet="1" selectLockedCells="1"/>
  <mergeCells count="135">
    <mergeCell ref="A9:B9"/>
    <mergeCell ref="C9:G9"/>
    <mergeCell ref="B11:C11"/>
    <mergeCell ref="D11:E11"/>
    <mergeCell ref="F11:I11"/>
    <mergeCell ref="B12:C12"/>
    <mergeCell ref="D12:E12"/>
    <mergeCell ref="F12:I12"/>
    <mergeCell ref="A1:I1"/>
    <mergeCell ref="B3:F3"/>
    <mergeCell ref="B5:D5"/>
    <mergeCell ref="H5:I5"/>
    <mergeCell ref="H6:I6"/>
    <mergeCell ref="H7:I7"/>
    <mergeCell ref="B15:C15"/>
    <mergeCell ref="D15:E15"/>
    <mergeCell ref="F15:I15"/>
    <mergeCell ref="B16:C16"/>
    <mergeCell ref="D16:E16"/>
    <mergeCell ref="F16:I16"/>
    <mergeCell ref="B13:C13"/>
    <mergeCell ref="D13:E13"/>
    <mergeCell ref="F13:I13"/>
    <mergeCell ref="B14:C14"/>
    <mergeCell ref="D14:E14"/>
    <mergeCell ref="F14:I14"/>
    <mergeCell ref="B19:C19"/>
    <mergeCell ref="D19:E19"/>
    <mergeCell ref="F19:I19"/>
    <mergeCell ref="B20:C20"/>
    <mergeCell ref="D20:E20"/>
    <mergeCell ref="F20:I20"/>
    <mergeCell ref="B17:C17"/>
    <mergeCell ref="D17:E17"/>
    <mergeCell ref="F17:I17"/>
    <mergeCell ref="B18:C18"/>
    <mergeCell ref="D18:E18"/>
    <mergeCell ref="F18:I18"/>
    <mergeCell ref="B23:C23"/>
    <mergeCell ref="D23:E23"/>
    <mergeCell ref="F23:I23"/>
    <mergeCell ref="B24:C24"/>
    <mergeCell ref="D24:E24"/>
    <mergeCell ref="F24:I24"/>
    <mergeCell ref="B21:C21"/>
    <mergeCell ref="D21:E21"/>
    <mergeCell ref="F21:I21"/>
    <mergeCell ref="B22:C22"/>
    <mergeCell ref="D22:E22"/>
    <mergeCell ref="F22:I22"/>
    <mergeCell ref="B27:C27"/>
    <mergeCell ref="D27:E27"/>
    <mergeCell ref="F27:I27"/>
    <mergeCell ref="B28:C28"/>
    <mergeCell ref="D28:E28"/>
    <mergeCell ref="F28:I28"/>
    <mergeCell ref="B25:C25"/>
    <mergeCell ref="D25:E25"/>
    <mergeCell ref="F25:I25"/>
    <mergeCell ref="B26:C26"/>
    <mergeCell ref="D26:E26"/>
    <mergeCell ref="F26:I26"/>
    <mergeCell ref="B31:C31"/>
    <mergeCell ref="D31:E31"/>
    <mergeCell ref="F31:I31"/>
    <mergeCell ref="B32:C32"/>
    <mergeCell ref="D32:E32"/>
    <mergeCell ref="F32:I32"/>
    <mergeCell ref="B29:C29"/>
    <mergeCell ref="D29:E29"/>
    <mergeCell ref="F29:I29"/>
    <mergeCell ref="B30:C30"/>
    <mergeCell ref="D30:E30"/>
    <mergeCell ref="F30:I30"/>
    <mergeCell ref="B35:C35"/>
    <mergeCell ref="D35:E35"/>
    <mergeCell ref="F35:I35"/>
    <mergeCell ref="B36:C36"/>
    <mergeCell ref="D36:E36"/>
    <mergeCell ref="F36:I36"/>
    <mergeCell ref="B33:C33"/>
    <mergeCell ref="D33:E33"/>
    <mergeCell ref="F33:I33"/>
    <mergeCell ref="B34:C34"/>
    <mergeCell ref="D34:E34"/>
    <mergeCell ref="F34:I34"/>
    <mergeCell ref="B39:C39"/>
    <mergeCell ref="D39:E39"/>
    <mergeCell ref="F39:I39"/>
    <mergeCell ref="B40:C40"/>
    <mergeCell ref="D40:E40"/>
    <mergeCell ref="F40:I40"/>
    <mergeCell ref="B37:C37"/>
    <mergeCell ref="D37:E37"/>
    <mergeCell ref="F37:I37"/>
    <mergeCell ref="B38:C38"/>
    <mergeCell ref="D38:E38"/>
    <mergeCell ref="F38:I38"/>
    <mergeCell ref="B43:C43"/>
    <mergeCell ref="D43:E43"/>
    <mergeCell ref="F43:I43"/>
    <mergeCell ref="B44:C44"/>
    <mergeCell ref="D44:E44"/>
    <mergeCell ref="F44:I44"/>
    <mergeCell ref="B41:C41"/>
    <mergeCell ref="D41:E41"/>
    <mergeCell ref="F41:I41"/>
    <mergeCell ref="B42:C42"/>
    <mergeCell ref="D42:E42"/>
    <mergeCell ref="F42:I42"/>
    <mergeCell ref="B47:C47"/>
    <mergeCell ref="D47:E47"/>
    <mergeCell ref="F47:I47"/>
    <mergeCell ref="B48:C48"/>
    <mergeCell ref="D48:E48"/>
    <mergeCell ref="F48:I48"/>
    <mergeCell ref="B45:C45"/>
    <mergeCell ref="D45:E45"/>
    <mergeCell ref="F45:I45"/>
    <mergeCell ref="B46:C46"/>
    <mergeCell ref="D46:E46"/>
    <mergeCell ref="F46:I46"/>
    <mergeCell ref="G53:I53"/>
    <mergeCell ref="B51:C51"/>
    <mergeCell ref="D51:E51"/>
    <mergeCell ref="F51:I51"/>
    <mergeCell ref="B52:C52"/>
    <mergeCell ref="D52:E52"/>
    <mergeCell ref="F52:I52"/>
    <mergeCell ref="B49:C49"/>
    <mergeCell ref="D49:E49"/>
    <mergeCell ref="F49:I49"/>
    <mergeCell ref="B50:C50"/>
    <mergeCell ref="D50:E50"/>
    <mergeCell ref="F50:I50"/>
  </mergeCells>
  <pageMargins left="0.75" right="0.75" top="0.75" bottom="0.75" header="0.5" footer="0.5"/>
  <pageSetup orientation="portrait" blackAndWhite="1" r:id="rId1"/>
  <headerFooter alignWithMargins="0"/>
  <drawing r:id="rId2"/>
  <legacyDrawing r:id="rId3"/>
  <controls>
    <mc:AlternateContent xmlns:mc="http://schemas.openxmlformats.org/markup-compatibility/2006">
      <mc:Choice Requires="x14">
        <control shapeId="8193" r:id="rId4" name="CommandButton1">
          <controlPr defaultSize="0" print="0" autoLine="0" r:id="rId5">
            <anchor moveWithCells="1">
              <from>
                <xdr:col>7</xdr:col>
                <xdr:colOff>409575</xdr:colOff>
                <xdr:row>7</xdr:row>
                <xdr:rowOff>57150</xdr:rowOff>
              </from>
              <to>
                <xdr:col>8</xdr:col>
                <xdr:colOff>533400</xdr:colOff>
                <xdr:row>9</xdr:row>
                <xdr:rowOff>9525</xdr:rowOff>
              </to>
            </anchor>
          </controlPr>
        </control>
      </mc:Choice>
      <mc:Fallback>
        <control shapeId="8193" r:id="rId4" name="CommandButton1"/>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2" tint="-0.499984740745262"/>
    <pageSetUpPr fitToPage="1"/>
  </sheetPr>
  <dimension ref="A1:AF112"/>
  <sheetViews>
    <sheetView showGridLines="0" showRowColHeaders="0" zoomScaleNormal="100" workbookViewId="0">
      <selection activeCell="E8" sqref="E8"/>
    </sheetView>
  </sheetViews>
  <sheetFormatPr defaultRowHeight="12.75" x14ac:dyDescent="0.2"/>
  <cols>
    <col min="1" max="1" width="0.7109375" customWidth="1"/>
    <col min="2" max="2" width="8" customWidth="1"/>
    <col min="3" max="3" width="9.7109375" customWidth="1"/>
    <col min="4" max="4" width="1.42578125" customWidth="1"/>
    <col min="5" max="5" width="8.85546875" customWidth="1"/>
    <col min="6" max="6" width="2" customWidth="1"/>
    <col min="7" max="7" width="7.42578125" customWidth="1"/>
    <col min="8" max="8" width="2" customWidth="1"/>
    <col min="9" max="9" width="7.42578125" customWidth="1"/>
    <col min="10" max="10" width="8.7109375" customWidth="1"/>
    <col min="11" max="11" width="2.85546875" customWidth="1"/>
    <col min="12" max="12" width="5.28515625" customWidth="1"/>
    <col min="13" max="13" width="2" customWidth="1"/>
    <col min="14" max="14" width="9" customWidth="1"/>
    <col min="15" max="15" width="8.140625" customWidth="1"/>
    <col min="16" max="16" width="9.7109375" customWidth="1"/>
    <col min="17" max="17" width="2.85546875" customWidth="1"/>
    <col min="18" max="18" width="5.28515625" customWidth="1"/>
    <col min="19" max="19" width="9.28515625" customWidth="1"/>
    <col min="20" max="20" width="4.28515625" customWidth="1"/>
    <col min="21" max="21" width="8.28515625" customWidth="1"/>
    <col min="22" max="22" width="8.5703125" customWidth="1"/>
    <col min="23" max="23" width="9.140625" hidden="1" customWidth="1"/>
    <col min="24" max="24" width="5.85546875" hidden="1" customWidth="1"/>
    <col min="25" max="31" width="9.140625" hidden="1" customWidth="1"/>
    <col min="32" max="46" width="9.140625" customWidth="1"/>
    <col min="257" max="257" width="0.7109375" customWidth="1"/>
    <col min="258" max="258" width="8" customWidth="1"/>
    <col min="259" max="259" width="9.7109375" customWidth="1"/>
    <col min="260" max="260" width="1.42578125" customWidth="1"/>
    <col min="261" max="261" width="8.85546875" customWidth="1"/>
    <col min="262" max="262" width="2" customWidth="1"/>
    <col min="263" max="263" width="6.85546875" customWidth="1"/>
    <col min="264" max="264" width="2" customWidth="1"/>
    <col min="265" max="265" width="7.140625" customWidth="1"/>
    <col min="266" max="266" width="8.7109375" customWidth="1"/>
    <col min="267" max="267" width="2.85546875" customWidth="1"/>
    <col min="268" max="268" width="5.28515625" customWidth="1"/>
    <col min="269" max="269" width="2" customWidth="1"/>
    <col min="270" max="270" width="9.28515625" customWidth="1"/>
    <col min="271" max="271" width="8.140625" customWidth="1"/>
    <col min="272" max="272" width="9.7109375" customWidth="1"/>
    <col min="273" max="273" width="2.85546875" customWidth="1"/>
    <col min="274" max="274" width="5.28515625" customWidth="1"/>
    <col min="275" max="275" width="9.28515625" customWidth="1"/>
    <col min="276" max="276" width="4.28515625" customWidth="1"/>
    <col min="277" max="277" width="8.28515625" customWidth="1"/>
    <col min="278" max="278" width="8.5703125" customWidth="1"/>
    <col min="279" max="286" width="0" hidden="1" customWidth="1"/>
    <col min="513" max="513" width="0.7109375" customWidth="1"/>
    <col min="514" max="514" width="8" customWidth="1"/>
    <col min="515" max="515" width="9.7109375" customWidth="1"/>
    <col min="516" max="516" width="1.42578125" customWidth="1"/>
    <col min="517" max="517" width="8.85546875" customWidth="1"/>
    <col min="518" max="518" width="2" customWidth="1"/>
    <col min="519" max="519" width="6.85546875" customWidth="1"/>
    <col min="520" max="520" width="2" customWidth="1"/>
    <col min="521" max="521" width="7.140625" customWidth="1"/>
    <col min="522" max="522" width="8.7109375" customWidth="1"/>
    <col min="523" max="523" width="2.85546875" customWidth="1"/>
    <col min="524" max="524" width="5.28515625" customWidth="1"/>
    <col min="525" max="525" width="2" customWidth="1"/>
    <col min="526" max="526" width="9.28515625" customWidth="1"/>
    <col min="527" max="527" width="8.140625" customWidth="1"/>
    <col min="528" max="528" width="9.7109375" customWidth="1"/>
    <col min="529" max="529" width="2.85546875" customWidth="1"/>
    <col min="530" max="530" width="5.28515625" customWidth="1"/>
    <col min="531" max="531" width="9.28515625" customWidth="1"/>
    <col min="532" max="532" width="4.28515625" customWidth="1"/>
    <col min="533" max="533" width="8.28515625" customWidth="1"/>
    <col min="534" max="534" width="8.5703125" customWidth="1"/>
    <col min="535" max="542" width="0" hidden="1" customWidth="1"/>
    <col min="769" max="769" width="0.7109375" customWidth="1"/>
    <col min="770" max="770" width="8" customWidth="1"/>
    <col min="771" max="771" width="9.7109375" customWidth="1"/>
    <col min="772" max="772" width="1.42578125" customWidth="1"/>
    <col min="773" max="773" width="8.85546875" customWidth="1"/>
    <col min="774" max="774" width="2" customWidth="1"/>
    <col min="775" max="775" width="6.85546875" customWidth="1"/>
    <col min="776" max="776" width="2" customWidth="1"/>
    <col min="777" max="777" width="7.140625" customWidth="1"/>
    <col min="778" max="778" width="8.7109375" customWidth="1"/>
    <col min="779" max="779" width="2.85546875" customWidth="1"/>
    <col min="780" max="780" width="5.28515625" customWidth="1"/>
    <col min="781" max="781" width="2" customWidth="1"/>
    <col min="782" max="782" width="9.28515625" customWidth="1"/>
    <col min="783" max="783" width="8.140625" customWidth="1"/>
    <col min="784" max="784" width="9.7109375" customWidth="1"/>
    <col min="785" max="785" width="2.85546875" customWidth="1"/>
    <col min="786" max="786" width="5.28515625" customWidth="1"/>
    <col min="787" max="787" width="9.28515625" customWidth="1"/>
    <col min="788" max="788" width="4.28515625" customWidth="1"/>
    <col min="789" max="789" width="8.28515625" customWidth="1"/>
    <col min="790" max="790" width="8.5703125" customWidth="1"/>
    <col min="791" max="798" width="0" hidden="1" customWidth="1"/>
    <col min="1025" max="1025" width="0.7109375" customWidth="1"/>
    <col min="1026" max="1026" width="8" customWidth="1"/>
    <col min="1027" max="1027" width="9.7109375" customWidth="1"/>
    <col min="1028" max="1028" width="1.42578125" customWidth="1"/>
    <col min="1029" max="1029" width="8.85546875" customWidth="1"/>
    <col min="1030" max="1030" width="2" customWidth="1"/>
    <col min="1031" max="1031" width="6.85546875" customWidth="1"/>
    <col min="1032" max="1032" width="2" customWidth="1"/>
    <col min="1033" max="1033" width="7.140625" customWidth="1"/>
    <col min="1034" max="1034" width="8.7109375" customWidth="1"/>
    <col min="1035" max="1035" width="2.85546875" customWidth="1"/>
    <col min="1036" max="1036" width="5.28515625" customWidth="1"/>
    <col min="1037" max="1037" width="2" customWidth="1"/>
    <col min="1038" max="1038" width="9.28515625" customWidth="1"/>
    <col min="1039" max="1039" width="8.140625" customWidth="1"/>
    <col min="1040" max="1040" width="9.7109375" customWidth="1"/>
    <col min="1041" max="1041" width="2.85546875" customWidth="1"/>
    <col min="1042" max="1042" width="5.28515625" customWidth="1"/>
    <col min="1043" max="1043" width="9.28515625" customWidth="1"/>
    <col min="1044" max="1044" width="4.28515625" customWidth="1"/>
    <col min="1045" max="1045" width="8.28515625" customWidth="1"/>
    <col min="1046" max="1046" width="8.5703125" customWidth="1"/>
    <col min="1047" max="1054" width="0" hidden="1" customWidth="1"/>
    <col min="1281" max="1281" width="0.7109375" customWidth="1"/>
    <col min="1282" max="1282" width="8" customWidth="1"/>
    <col min="1283" max="1283" width="9.7109375" customWidth="1"/>
    <col min="1284" max="1284" width="1.42578125" customWidth="1"/>
    <col min="1285" max="1285" width="8.85546875" customWidth="1"/>
    <col min="1286" max="1286" width="2" customWidth="1"/>
    <col min="1287" max="1287" width="6.85546875" customWidth="1"/>
    <col min="1288" max="1288" width="2" customWidth="1"/>
    <col min="1289" max="1289" width="7.140625" customWidth="1"/>
    <col min="1290" max="1290" width="8.7109375" customWidth="1"/>
    <col min="1291" max="1291" width="2.85546875" customWidth="1"/>
    <col min="1292" max="1292" width="5.28515625" customWidth="1"/>
    <col min="1293" max="1293" width="2" customWidth="1"/>
    <col min="1294" max="1294" width="9.28515625" customWidth="1"/>
    <col min="1295" max="1295" width="8.140625" customWidth="1"/>
    <col min="1296" max="1296" width="9.7109375" customWidth="1"/>
    <col min="1297" max="1297" width="2.85546875" customWidth="1"/>
    <col min="1298" max="1298" width="5.28515625" customWidth="1"/>
    <col min="1299" max="1299" width="9.28515625" customWidth="1"/>
    <col min="1300" max="1300" width="4.28515625" customWidth="1"/>
    <col min="1301" max="1301" width="8.28515625" customWidth="1"/>
    <col min="1302" max="1302" width="8.5703125" customWidth="1"/>
    <col min="1303" max="1310" width="0" hidden="1" customWidth="1"/>
    <col min="1537" max="1537" width="0.7109375" customWidth="1"/>
    <col min="1538" max="1538" width="8" customWidth="1"/>
    <col min="1539" max="1539" width="9.7109375" customWidth="1"/>
    <col min="1540" max="1540" width="1.42578125" customWidth="1"/>
    <col min="1541" max="1541" width="8.85546875" customWidth="1"/>
    <col min="1542" max="1542" width="2" customWidth="1"/>
    <col min="1543" max="1543" width="6.85546875" customWidth="1"/>
    <col min="1544" max="1544" width="2" customWidth="1"/>
    <col min="1545" max="1545" width="7.140625" customWidth="1"/>
    <col min="1546" max="1546" width="8.7109375" customWidth="1"/>
    <col min="1547" max="1547" width="2.85546875" customWidth="1"/>
    <col min="1548" max="1548" width="5.28515625" customWidth="1"/>
    <col min="1549" max="1549" width="2" customWidth="1"/>
    <col min="1550" max="1550" width="9.28515625" customWidth="1"/>
    <col min="1551" max="1551" width="8.140625" customWidth="1"/>
    <col min="1552" max="1552" width="9.7109375" customWidth="1"/>
    <col min="1553" max="1553" width="2.85546875" customWidth="1"/>
    <col min="1554" max="1554" width="5.28515625" customWidth="1"/>
    <col min="1555" max="1555" width="9.28515625" customWidth="1"/>
    <col min="1556" max="1556" width="4.28515625" customWidth="1"/>
    <col min="1557" max="1557" width="8.28515625" customWidth="1"/>
    <col min="1558" max="1558" width="8.5703125" customWidth="1"/>
    <col min="1559" max="1566" width="0" hidden="1" customWidth="1"/>
    <col min="1793" max="1793" width="0.7109375" customWidth="1"/>
    <col min="1794" max="1794" width="8" customWidth="1"/>
    <col min="1795" max="1795" width="9.7109375" customWidth="1"/>
    <col min="1796" max="1796" width="1.42578125" customWidth="1"/>
    <col min="1797" max="1797" width="8.85546875" customWidth="1"/>
    <col min="1798" max="1798" width="2" customWidth="1"/>
    <col min="1799" max="1799" width="6.85546875" customWidth="1"/>
    <col min="1800" max="1800" width="2" customWidth="1"/>
    <col min="1801" max="1801" width="7.140625" customWidth="1"/>
    <col min="1802" max="1802" width="8.7109375" customWidth="1"/>
    <col min="1803" max="1803" width="2.85546875" customWidth="1"/>
    <col min="1804" max="1804" width="5.28515625" customWidth="1"/>
    <col min="1805" max="1805" width="2" customWidth="1"/>
    <col min="1806" max="1806" width="9.28515625" customWidth="1"/>
    <col min="1807" max="1807" width="8.140625" customWidth="1"/>
    <col min="1808" max="1808" width="9.7109375" customWidth="1"/>
    <col min="1809" max="1809" width="2.85546875" customWidth="1"/>
    <col min="1810" max="1810" width="5.28515625" customWidth="1"/>
    <col min="1811" max="1811" width="9.28515625" customWidth="1"/>
    <col min="1812" max="1812" width="4.28515625" customWidth="1"/>
    <col min="1813" max="1813" width="8.28515625" customWidth="1"/>
    <col min="1814" max="1814" width="8.5703125" customWidth="1"/>
    <col min="1815" max="1822" width="0" hidden="1" customWidth="1"/>
    <col min="2049" max="2049" width="0.7109375" customWidth="1"/>
    <col min="2050" max="2050" width="8" customWidth="1"/>
    <col min="2051" max="2051" width="9.7109375" customWidth="1"/>
    <col min="2052" max="2052" width="1.42578125" customWidth="1"/>
    <col min="2053" max="2053" width="8.85546875" customWidth="1"/>
    <col min="2054" max="2054" width="2" customWidth="1"/>
    <col min="2055" max="2055" width="6.85546875" customWidth="1"/>
    <col min="2056" max="2056" width="2" customWidth="1"/>
    <col min="2057" max="2057" width="7.140625" customWidth="1"/>
    <col min="2058" max="2058" width="8.7109375" customWidth="1"/>
    <col min="2059" max="2059" width="2.85546875" customWidth="1"/>
    <col min="2060" max="2060" width="5.28515625" customWidth="1"/>
    <col min="2061" max="2061" width="2" customWidth="1"/>
    <col min="2062" max="2062" width="9.28515625" customWidth="1"/>
    <col min="2063" max="2063" width="8.140625" customWidth="1"/>
    <col min="2064" max="2064" width="9.7109375" customWidth="1"/>
    <col min="2065" max="2065" width="2.85546875" customWidth="1"/>
    <col min="2066" max="2066" width="5.28515625" customWidth="1"/>
    <col min="2067" max="2067" width="9.28515625" customWidth="1"/>
    <col min="2068" max="2068" width="4.28515625" customWidth="1"/>
    <col min="2069" max="2069" width="8.28515625" customWidth="1"/>
    <col min="2070" max="2070" width="8.5703125" customWidth="1"/>
    <col min="2071" max="2078" width="0" hidden="1" customWidth="1"/>
    <col min="2305" max="2305" width="0.7109375" customWidth="1"/>
    <col min="2306" max="2306" width="8" customWidth="1"/>
    <col min="2307" max="2307" width="9.7109375" customWidth="1"/>
    <col min="2308" max="2308" width="1.42578125" customWidth="1"/>
    <col min="2309" max="2309" width="8.85546875" customWidth="1"/>
    <col min="2310" max="2310" width="2" customWidth="1"/>
    <col min="2311" max="2311" width="6.85546875" customWidth="1"/>
    <col min="2312" max="2312" width="2" customWidth="1"/>
    <col min="2313" max="2313" width="7.140625" customWidth="1"/>
    <col min="2314" max="2314" width="8.7109375" customWidth="1"/>
    <col min="2315" max="2315" width="2.85546875" customWidth="1"/>
    <col min="2316" max="2316" width="5.28515625" customWidth="1"/>
    <col min="2317" max="2317" width="2" customWidth="1"/>
    <col min="2318" max="2318" width="9.28515625" customWidth="1"/>
    <col min="2319" max="2319" width="8.140625" customWidth="1"/>
    <col min="2320" max="2320" width="9.7109375" customWidth="1"/>
    <col min="2321" max="2321" width="2.85546875" customWidth="1"/>
    <col min="2322" max="2322" width="5.28515625" customWidth="1"/>
    <col min="2323" max="2323" width="9.28515625" customWidth="1"/>
    <col min="2324" max="2324" width="4.28515625" customWidth="1"/>
    <col min="2325" max="2325" width="8.28515625" customWidth="1"/>
    <col min="2326" max="2326" width="8.5703125" customWidth="1"/>
    <col min="2327" max="2334" width="0" hidden="1" customWidth="1"/>
    <col min="2561" max="2561" width="0.7109375" customWidth="1"/>
    <col min="2562" max="2562" width="8" customWidth="1"/>
    <col min="2563" max="2563" width="9.7109375" customWidth="1"/>
    <col min="2564" max="2564" width="1.42578125" customWidth="1"/>
    <col min="2565" max="2565" width="8.85546875" customWidth="1"/>
    <col min="2566" max="2566" width="2" customWidth="1"/>
    <col min="2567" max="2567" width="6.85546875" customWidth="1"/>
    <col min="2568" max="2568" width="2" customWidth="1"/>
    <col min="2569" max="2569" width="7.140625" customWidth="1"/>
    <col min="2570" max="2570" width="8.7109375" customWidth="1"/>
    <col min="2571" max="2571" width="2.85546875" customWidth="1"/>
    <col min="2572" max="2572" width="5.28515625" customWidth="1"/>
    <col min="2573" max="2573" width="2" customWidth="1"/>
    <col min="2574" max="2574" width="9.28515625" customWidth="1"/>
    <col min="2575" max="2575" width="8.140625" customWidth="1"/>
    <col min="2576" max="2576" width="9.7109375" customWidth="1"/>
    <col min="2577" max="2577" width="2.85546875" customWidth="1"/>
    <col min="2578" max="2578" width="5.28515625" customWidth="1"/>
    <col min="2579" max="2579" width="9.28515625" customWidth="1"/>
    <col min="2580" max="2580" width="4.28515625" customWidth="1"/>
    <col min="2581" max="2581" width="8.28515625" customWidth="1"/>
    <col min="2582" max="2582" width="8.5703125" customWidth="1"/>
    <col min="2583" max="2590" width="0" hidden="1" customWidth="1"/>
    <col min="2817" max="2817" width="0.7109375" customWidth="1"/>
    <col min="2818" max="2818" width="8" customWidth="1"/>
    <col min="2819" max="2819" width="9.7109375" customWidth="1"/>
    <col min="2820" max="2820" width="1.42578125" customWidth="1"/>
    <col min="2821" max="2821" width="8.85546875" customWidth="1"/>
    <col min="2822" max="2822" width="2" customWidth="1"/>
    <col min="2823" max="2823" width="6.85546875" customWidth="1"/>
    <col min="2824" max="2824" width="2" customWidth="1"/>
    <col min="2825" max="2825" width="7.140625" customWidth="1"/>
    <col min="2826" max="2826" width="8.7109375" customWidth="1"/>
    <col min="2827" max="2827" width="2.85546875" customWidth="1"/>
    <col min="2828" max="2828" width="5.28515625" customWidth="1"/>
    <col min="2829" max="2829" width="2" customWidth="1"/>
    <col min="2830" max="2830" width="9.28515625" customWidth="1"/>
    <col min="2831" max="2831" width="8.140625" customWidth="1"/>
    <col min="2832" max="2832" width="9.7109375" customWidth="1"/>
    <col min="2833" max="2833" width="2.85546875" customWidth="1"/>
    <col min="2834" max="2834" width="5.28515625" customWidth="1"/>
    <col min="2835" max="2835" width="9.28515625" customWidth="1"/>
    <col min="2836" max="2836" width="4.28515625" customWidth="1"/>
    <col min="2837" max="2837" width="8.28515625" customWidth="1"/>
    <col min="2838" max="2838" width="8.5703125" customWidth="1"/>
    <col min="2839" max="2846" width="0" hidden="1" customWidth="1"/>
    <col min="3073" max="3073" width="0.7109375" customWidth="1"/>
    <col min="3074" max="3074" width="8" customWidth="1"/>
    <col min="3075" max="3075" width="9.7109375" customWidth="1"/>
    <col min="3076" max="3076" width="1.42578125" customWidth="1"/>
    <col min="3077" max="3077" width="8.85546875" customWidth="1"/>
    <col min="3078" max="3078" width="2" customWidth="1"/>
    <col min="3079" max="3079" width="6.85546875" customWidth="1"/>
    <col min="3080" max="3080" width="2" customWidth="1"/>
    <col min="3081" max="3081" width="7.140625" customWidth="1"/>
    <col min="3082" max="3082" width="8.7109375" customWidth="1"/>
    <col min="3083" max="3083" width="2.85546875" customWidth="1"/>
    <col min="3084" max="3084" width="5.28515625" customWidth="1"/>
    <col min="3085" max="3085" width="2" customWidth="1"/>
    <col min="3086" max="3086" width="9.28515625" customWidth="1"/>
    <col min="3087" max="3087" width="8.140625" customWidth="1"/>
    <col min="3088" max="3088" width="9.7109375" customWidth="1"/>
    <col min="3089" max="3089" width="2.85546875" customWidth="1"/>
    <col min="3090" max="3090" width="5.28515625" customWidth="1"/>
    <col min="3091" max="3091" width="9.28515625" customWidth="1"/>
    <col min="3092" max="3092" width="4.28515625" customWidth="1"/>
    <col min="3093" max="3093" width="8.28515625" customWidth="1"/>
    <col min="3094" max="3094" width="8.5703125" customWidth="1"/>
    <col min="3095" max="3102" width="0" hidden="1" customWidth="1"/>
    <col min="3329" max="3329" width="0.7109375" customWidth="1"/>
    <col min="3330" max="3330" width="8" customWidth="1"/>
    <col min="3331" max="3331" width="9.7109375" customWidth="1"/>
    <col min="3332" max="3332" width="1.42578125" customWidth="1"/>
    <col min="3333" max="3333" width="8.85546875" customWidth="1"/>
    <col min="3334" max="3334" width="2" customWidth="1"/>
    <col min="3335" max="3335" width="6.85546875" customWidth="1"/>
    <col min="3336" max="3336" width="2" customWidth="1"/>
    <col min="3337" max="3337" width="7.140625" customWidth="1"/>
    <col min="3338" max="3338" width="8.7109375" customWidth="1"/>
    <col min="3339" max="3339" width="2.85546875" customWidth="1"/>
    <col min="3340" max="3340" width="5.28515625" customWidth="1"/>
    <col min="3341" max="3341" width="2" customWidth="1"/>
    <col min="3342" max="3342" width="9.28515625" customWidth="1"/>
    <col min="3343" max="3343" width="8.140625" customWidth="1"/>
    <col min="3344" max="3344" width="9.7109375" customWidth="1"/>
    <col min="3345" max="3345" width="2.85546875" customWidth="1"/>
    <col min="3346" max="3346" width="5.28515625" customWidth="1"/>
    <col min="3347" max="3347" width="9.28515625" customWidth="1"/>
    <col min="3348" max="3348" width="4.28515625" customWidth="1"/>
    <col min="3349" max="3349" width="8.28515625" customWidth="1"/>
    <col min="3350" max="3350" width="8.5703125" customWidth="1"/>
    <col min="3351" max="3358" width="0" hidden="1" customWidth="1"/>
    <col min="3585" max="3585" width="0.7109375" customWidth="1"/>
    <col min="3586" max="3586" width="8" customWidth="1"/>
    <col min="3587" max="3587" width="9.7109375" customWidth="1"/>
    <col min="3588" max="3588" width="1.42578125" customWidth="1"/>
    <col min="3589" max="3589" width="8.85546875" customWidth="1"/>
    <col min="3590" max="3590" width="2" customWidth="1"/>
    <col min="3591" max="3591" width="6.85546875" customWidth="1"/>
    <col min="3592" max="3592" width="2" customWidth="1"/>
    <col min="3593" max="3593" width="7.140625" customWidth="1"/>
    <col min="3594" max="3594" width="8.7109375" customWidth="1"/>
    <col min="3595" max="3595" width="2.85546875" customWidth="1"/>
    <col min="3596" max="3596" width="5.28515625" customWidth="1"/>
    <col min="3597" max="3597" width="2" customWidth="1"/>
    <col min="3598" max="3598" width="9.28515625" customWidth="1"/>
    <col min="3599" max="3599" width="8.140625" customWidth="1"/>
    <col min="3600" max="3600" width="9.7109375" customWidth="1"/>
    <col min="3601" max="3601" width="2.85546875" customWidth="1"/>
    <col min="3602" max="3602" width="5.28515625" customWidth="1"/>
    <col min="3603" max="3603" width="9.28515625" customWidth="1"/>
    <col min="3604" max="3604" width="4.28515625" customWidth="1"/>
    <col min="3605" max="3605" width="8.28515625" customWidth="1"/>
    <col min="3606" max="3606" width="8.5703125" customWidth="1"/>
    <col min="3607" max="3614" width="0" hidden="1" customWidth="1"/>
    <col min="3841" max="3841" width="0.7109375" customWidth="1"/>
    <col min="3842" max="3842" width="8" customWidth="1"/>
    <col min="3843" max="3843" width="9.7109375" customWidth="1"/>
    <col min="3844" max="3844" width="1.42578125" customWidth="1"/>
    <col min="3845" max="3845" width="8.85546875" customWidth="1"/>
    <col min="3846" max="3846" width="2" customWidth="1"/>
    <col min="3847" max="3847" width="6.85546875" customWidth="1"/>
    <col min="3848" max="3848" width="2" customWidth="1"/>
    <col min="3849" max="3849" width="7.140625" customWidth="1"/>
    <col min="3850" max="3850" width="8.7109375" customWidth="1"/>
    <col min="3851" max="3851" width="2.85546875" customWidth="1"/>
    <col min="3852" max="3852" width="5.28515625" customWidth="1"/>
    <col min="3853" max="3853" width="2" customWidth="1"/>
    <col min="3854" max="3854" width="9.28515625" customWidth="1"/>
    <col min="3855" max="3855" width="8.140625" customWidth="1"/>
    <col min="3856" max="3856" width="9.7109375" customWidth="1"/>
    <col min="3857" max="3857" width="2.85546875" customWidth="1"/>
    <col min="3858" max="3858" width="5.28515625" customWidth="1"/>
    <col min="3859" max="3859" width="9.28515625" customWidth="1"/>
    <col min="3860" max="3860" width="4.28515625" customWidth="1"/>
    <col min="3861" max="3861" width="8.28515625" customWidth="1"/>
    <col min="3862" max="3862" width="8.5703125" customWidth="1"/>
    <col min="3863" max="3870" width="0" hidden="1" customWidth="1"/>
    <col min="4097" max="4097" width="0.7109375" customWidth="1"/>
    <col min="4098" max="4098" width="8" customWidth="1"/>
    <col min="4099" max="4099" width="9.7109375" customWidth="1"/>
    <col min="4100" max="4100" width="1.42578125" customWidth="1"/>
    <col min="4101" max="4101" width="8.85546875" customWidth="1"/>
    <col min="4102" max="4102" width="2" customWidth="1"/>
    <col min="4103" max="4103" width="6.85546875" customWidth="1"/>
    <col min="4104" max="4104" width="2" customWidth="1"/>
    <col min="4105" max="4105" width="7.140625" customWidth="1"/>
    <col min="4106" max="4106" width="8.7109375" customWidth="1"/>
    <col min="4107" max="4107" width="2.85546875" customWidth="1"/>
    <col min="4108" max="4108" width="5.28515625" customWidth="1"/>
    <col min="4109" max="4109" width="2" customWidth="1"/>
    <col min="4110" max="4110" width="9.28515625" customWidth="1"/>
    <col min="4111" max="4111" width="8.140625" customWidth="1"/>
    <col min="4112" max="4112" width="9.7109375" customWidth="1"/>
    <col min="4113" max="4113" width="2.85546875" customWidth="1"/>
    <col min="4114" max="4114" width="5.28515625" customWidth="1"/>
    <col min="4115" max="4115" width="9.28515625" customWidth="1"/>
    <col min="4116" max="4116" width="4.28515625" customWidth="1"/>
    <col min="4117" max="4117" width="8.28515625" customWidth="1"/>
    <col min="4118" max="4118" width="8.5703125" customWidth="1"/>
    <col min="4119" max="4126" width="0" hidden="1" customWidth="1"/>
    <col min="4353" max="4353" width="0.7109375" customWidth="1"/>
    <col min="4354" max="4354" width="8" customWidth="1"/>
    <col min="4355" max="4355" width="9.7109375" customWidth="1"/>
    <col min="4356" max="4356" width="1.42578125" customWidth="1"/>
    <col min="4357" max="4357" width="8.85546875" customWidth="1"/>
    <col min="4358" max="4358" width="2" customWidth="1"/>
    <col min="4359" max="4359" width="6.85546875" customWidth="1"/>
    <col min="4360" max="4360" width="2" customWidth="1"/>
    <col min="4361" max="4361" width="7.140625" customWidth="1"/>
    <col min="4362" max="4362" width="8.7109375" customWidth="1"/>
    <col min="4363" max="4363" width="2.85546875" customWidth="1"/>
    <col min="4364" max="4364" width="5.28515625" customWidth="1"/>
    <col min="4365" max="4365" width="2" customWidth="1"/>
    <col min="4366" max="4366" width="9.28515625" customWidth="1"/>
    <col min="4367" max="4367" width="8.140625" customWidth="1"/>
    <col min="4368" max="4368" width="9.7109375" customWidth="1"/>
    <col min="4369" max="4369" width="2.85546875" customWidth="1"/>
    <col min="4370" max="4370" width="5.28515625" customWidth="1"/>
    <col min="4371" max="4371" width="9.28515625" customWidth="1"/>
    <col min="4372" max="4372" width="4.28515625" customWidth="1"/>
    <col min="4373" max="4373" width="8.28515625" customWidth="1"/>
    <col min="4374" max="4374" width="8.5703125" customWidth="1"/>
    <col min="4375" max="4382" width="0" hidden="1" customWidth="1"/>
    <col min="4609" max="4609" width="0.7109375" customWidth="1"/>
    <col min="4610" max="4610" width="8" customWidth="1"/>
    <col min="4611" max="4611" width="9.7109375" customWidth="1"/>
    <col min="4612" max="4612" width="1.42578125" customWidth="1"/>
    <col min="4613" max="4613" width="8.85546875" customWidth="1"/>
    <col min="4614" max="4614" width="2" customWidth="1"/>
    <col min="4615" max="4615" width="6.85546875" customWidth="1"/>
    <col min="4616" max="4616" width="2" customWidth="1"/>
    <col min="4617" max="4617" width="7.140625" customWidth="1"/>
    <col min="4618" max="4618" width="8.7109375" customWidth="1"/>
    <col min="4619" max="4619" width="2.85546875" customWidth="1"/>
    <col min="4620" max="4620" width="5.28515625" customWidth="1"/>
    <col min="4621" max="4621" width="2" customWidth="1"/>
    <col min="4622" max="4622" width="9.28515625" customWidth="1"/>
    <col min="4623" max="4623" width="8.140625" customWidth="1"/>
    <col min="4624" max="4624" width="9.7109375" customWidth="1"/>
    <col min="4625" max="4625" width="2.85546875" customWidth="1"/>
    <col min="4626" max="4626" width="5.28515625" customWidth="1"/>
    <col min="4627" max="4627" width="9.28515625" customWidth="1"/>
    <col min="4628" max="4628" width="4.28515625" customWidth="1"/>
    <col min="4629" max="4629" width="8.28515625" customWidth="1"/>
    <col min="4630" max="4630" width="8.5703125" customWidth="1"/>
    <col min="4631" max="4638" width="0" hidden="1" customWidth="1"/>
    <col min="4865" max="4865" width="0.7109375" customWidth="1"/>
    <col min="4866" max="4866" width="8" customWidth="1"/>
    <col min="4867" max="4867" width="9.7109375" customWidth="1"/>
    <col min="4868" max="4868" width="1.42578125" customWidth="1"/>
    <col min="4869" max="4869" width="8.85546875" customWidth="1"/>
    <col min="4870" max="4870" width="2" customWidth="1"/>
    <col min="4871" max="4871" width="6.85546875" customWidth="1"/>
    <col min="4872" max="4872" width="2" customWidth="1"/>
    <col min="4873" max="4873" width="7.140625" customWidth="1"/>
    <col min="4874" max="4874" width="8.7109375" customWidth="1"/>
    <col min="4875" max="4875" width="2.85546875" customWidth="1"/>
    <col min="4876" max="4876" width="5.28515625" customWidth="1"/>
    <col min="4877" max="4877" width="2" customWidth="1"/>
    <col min="4878" max="4878" width="9.28515625" customWidth="1"/>
    <col min="4879" max="4879" width="8.140625" customWidth="1"/>
    <col min="4880" max="4880" width="9.7109375" customWidth="1"/>
    <col min="4881" max="4881" width="2.85546875" customWidth="1"/>
    <col min="4882" max="4882" width="5.28515625" customWidth="1"/>
    <col min="4883" max="4883" width="9.28515625" customWidth="1"/>
    <col min="4884" max="4884" width="4.28515625" customWidth="1"/>
    <col min="4885" max="4885" width="8.28515625" customWidth="1"/>
    <col min="4886" max="4886" width="8.5703125" customWidth="1"/>
    <col min="4887" max="4894" width="0" hidden="1" customWidth="1"/>
    <col min="5121" max="5121" width="0.7109375" customWidth="1"/>
    <col min="5122" max="5122" width="8" customWidth="1"/>
    <col min="5123" max="5123" width="9.7109375" customWidth="1"/>
    <col min="5124" max="5124" width="1.42578125" customWidth="1"/>
    <col min="5125" max="5125" width="8.85546875" customWidth="1"/>
    <col min="5126" max="5126" width="2" customWidth="1"/>
    <col min="5127" max="5127" width="6.85546875" customWidth="1"/>
    <col min="5128" max="5128" width="2" customWidth="1"/>
    <col min="5129" max="5129" width="7.140625" customWidth="1"/>
    <col min="5130" max="5130" width="8.7109375" customWidth="1"/>
    <col min="5131" max="5131" width="2.85546875" customWidth="1"/>
    <col min="5132" max="5132" width="5.28515625" customWidth="1"/>
    <col min="5133" max="5133" width="2" customWidth="1"/>
    <col min="5134" max="5134" width="9.28515625" customWidth="1"/>
    <col min="5135" max="5135" width="8.140625" customWidth="1"/>
    <col min="5136" max="5136" width="9.7109375" customWidth="1"/>
    <col min="5137" max="5137" width="2.85546875" customWidth="1"/>
    <col min="5138" max="5138" width="5.28515625" customWidth="1"/>
    <col min="5139" max="5139" width="9.28515625" customWidth="1"/>
    <col min="5140" max="5140" width="4.28515625" customWidth="1"/>
    <col min="5141" max="5141" width="8.28515625" customWidth="1"/>
    <col min="5142" max="5142" width="8.5703125" customWidth="1"/>
    <col min="5143" max="5150" width="0" hidden="1" customWidth="1"/>
    <col min="5377" max="5377" width="0.7109375" customWidth="1"/>
    <col min="5378" max="5378" width="8" customWidth="1"/>
    <col min="5379" max="5379" width="9.7109375" customWidth="1"/>
    <col min="5380" max="5380" width="1.42578125" customWidth="1"/>
    <col min="5381" max="5381" width="8.85546875" customWidth="1"/>
    <col min="5382" max="5382" width="2" customWidth="1"/>
    <col min="5383" max="5383" width="6.85546875" customWidth="1"/>
    <col min="5384" max="5384" width="2" customWidth="1"/>
    <col min="5385" max="5385" width="7.140625" customWidth="1"/>
    <col min="5386" max="5386" width="8.7109375" customWidth="1"/>
    <col min="5387" max="5387" width="2.85546875" customWidth="1"/>
    <col min="5388" max="5388" width="5.28515625" customWidth="1"/>
    <col min="5389" max="5389" width="2" customWidth="1"/>
    <col min="5390" max="5390" width="9.28515625" customWidth="1"/>
    <col min="5391" max="5391" width="8.140625" customWidth="1"/>
    <col min="5392" max="5392" width="9.7109375" customWidth="1"/>
    <col min="5393" max="5393" width="2.85546875" customWidth="1"/>
    <col min="5394" max="5394" width="5.28515625" customWidth="1"/>
    <col min="5395" max="5395" width="9.28515625" customWidth="1"/>
    <col min="5396" max="5396" width="4.28515625" customWidth="1"/>
    <col min="5397" max="5397" width="8.28515625" customWidth="1"/>
    <col min="5398" max="5398" width="8.5703125" customWidth="1"/>
    <col min="5399" max="5406" width="0" hidden="1" customWidth="1"/>
    <col min="5633" max="5633" width="0.7109375" customWidth="1"/>
    <col min="5634" max="5634" width="8" customWidth="1"/>
    <col min="5635" max="5635" width="9.7109375" customWidth="1"/>
    <col min="5636" max="5636" width="1.42578125" customWidth="1"/>
    <col min="5637" max="5637" width="8.85546875" customWidth="1"/>
    <col min="5638" max="5638" width="2" customWidth="1"/>
    <col min="5639" max="5639" width="6.85546875" customWidth="1"/>
    <col min="5640" max="5640" width="2" customWidth="1"/>
    <col min="5641" max="5641" width="7.140625" customWidth="1"/>
    <col min="5642" max="5642" width="8.7109375" customWidth="1"/>
    <col min="5643" max="5643" width="2.85546875" customWidth="1"/>
    <col min="5644" max="5644" width="5.28515625" customWidth="1"/>
    <col min="5645" max="5645" width="2" customWidth="1"/>
    <col min="5646" max="5646" width="9.28515625" customWidth="1"/>
    <col min="5647" max="5647" width="8.140625" customWidth="1"/>
    <col min="5648" max="5648" width="9.7109375" customWidth="1"/>
    <col min="5649" max="5649" width="2.85546875" customWidth="1"/>
    <col min="5650" max="5650" width="5.28515625" customWidth="1"/>
    <col min="5651" max="5651" width="9.28515625" customWidth="1"/>
    <col min="5652" max="5652" width="4.28515625" customWidth="1"/>
    <col min="5653" max="5653" width="8.28515625" customWidth="1"/>
    <col min="5654" max="5654" width="8.5703125" customWidth="1"/>
    <col min="5655" max="5662" width="0" hidden="1" customWidth="1"/>
    <col min="5889" max="5889" width="0.7109375" customWidth="1"/>
    <col min="5890" max="5890" width="8" customWidth="1"/>
    <col min="5891" max="5891" width="9.7109375" customWidth="1"/>
    <col min="5892" max="5892" width="1.42578125" customWidth="1"/>
    <col min="5893" max="5893" width="8.85546875" customWidth="1"/>
    <col min="5894" max="5894" width="2" customWidth="1"/>
    <col min="5895" max="5895" width="6.85546875" customWidth="1"/>
    <col min="5896" max="5896" width="2" customWidth="1"/>
    <col min="5897" max="5897" width="7.140625" customWidth="1"/>
    <col min="5898" max="5898" width="8.7109375" customWidth="1"/>
    <col min="5899" max="5899" width="2.85546875" customWidth="1"/>
    <col min="5900" max="5900" width="5.28515625" customWidth="1"/>
    <col min="5901" max="5901" width="2" customWidth="1"/>
    <col min="5902" max="5902" width="9.28515625" customWidth="1"/>
    <col min="5903" max="5903" width="8.140625" customWidth="1"/>
    <col min="5904" max="5904" width="9.7109375" customWidth="1"/>
    <col min="5905" max="5905" width="2.85546875" customWidth="1"/>
    <col min="5906" max="5906" width="5.28515625" customWidth="1"/>
    <col min="5907" max="5907" width="9.28515625" customWidth="1"/>
    <col min="5908" max="5908" width="4.28515625" customWidth="1"/>
    <col min="5909" max="5909" width="8.28515625" customWidth="1"/>
    <col min="5910" max="5910" width="8.5703125" customWidth="1"/>
    <col min="5911" max="5918" width="0" hidden="1" customWidth="1"/>
    <col min="6145" max="6145" width="0.7109375" customWidth="1"/>
    <col min="6146" max="6146" width="8" customWidth="1"/>
    <col min="6147" max="6147" width="9.7109375" customWidth="1"/>
    <col min="6148" max="6148" width="1.42578125" customWidth="1"/>
    <col min="6149" max="6149" width="8.85546875" customWidth="1"/>
    <col min="6150" max="6150" width="2" customWidth="1"/>
    <col min="6151" max="6151" width="6.85546875" customWidth="1"/>
    <col min="6152" max="6152" width="2" customWidth="1"/>
    <col min="6153" max="6153" width="7.140625" customWidth="1"/>
    <col min="6154" max="6154" width="8.7109375" customWidth="1"/>
    <col min="6155" max="6155" width="2.85546875" customWidth="1"/>
    <col min="6156" max="6156" width="5.28515625" customWidth="1"/>
    <col min="6157" max="6157" width="2" customWidth="1"/>
    <col min="6158" max="6158" width="9.28515625" customWidth="1"/>
    <col min="6159" max="6159" width="8.140625" customWidth="1"/>
    <col min="6160" max="6160" width="9.7109375" customWidth="1"/>
    <col min="6161" max="6161" width="2.85546875" customWidth="1"/>
    <col min="6162" max="6162" width="5.28515625" customWidth="1"/>
    <col min="6163" max="6163" width="9.28515625" customWidth="1"/>
    <col min="6164" max="6164" width="4.28515625" customWidth="1"/>
    <col min="6165" max="6165" width="8.28515625" customWidth="1"/>
    <col min="6166" max="6166" width="8.5703125" customWidth="1"/>
    <col min="6167" max="6174" width="0" hidden="1" customWidth="1"/>
    <col min="6401" max="6401" width="0.7109375" customWidth="1"/>
    <col min="6402" max="6402" width="8" customWidth="1"/>
    <col min="6403" max="6403" width="9.7109375" customWidth="1"/>
    <col min="6404" max="6404" width="1.42578125" customWidth="1"/>
    <col min="6405" max="6405" width="8.85546875" customWidth="1"/>
    <col min="6406" max="6406" width="2" customWidth="1"/>
    <col min="6407" max="6407" width="6.85546875" customWidth="1"/>
    <col min="6408" max="6408" width="2" customWidth="1"/>
    <col min="6409" max="6409" width="7.140625" customWidth="1"/>
    <col min="6410" max="6410" width="8.7109375" customWidth="1"/>
    <col min="6411" max="6411" width="2.85546875" customWidth="1"/>
    <col min="6412" max="6412" width="5.28515625" customWidth="1"/>
    <col min="6413" max="6413" width="2" customWidth="1"/>
    <col min="6414" max="6414" width="9.28515625" customWidth="1"/>
    <col min="6415" max="6415" width="8.140625" customWidth="1"/>
    <col min="6416" max="6416" width="9.7109375" customWidth="1"/>
    <col min="6417" max="6417" width="2.85546875" customWidth="1"/>
    <col min="6418" max="6418" width="5.28515625" customWidth="1"/>
    <col min="6419" max="6419" width="9.28515625" customWidth="1"/>
    <col min="6420" max="6420" width="4.28515625" customWidth="1"/>
    <col min="6421" max="6421" width="8.28515625" customWidth="1"/>
    <col min="6422" max="6422" width="8.5703125" customWidth="1"/>
    <col min="6423" max="6430" width="0" hidden="1" customWidth="1"/>
    <col min="6657" max="6657" width="0.7109375" customWidth="1"/>
    <col min="6658" max="6658" width="8" customWidth="1"/>
    <col min="6659" max="6659" width="9.7109375" customWidth="1"/>
    <col min="6660" max="6660" width="1.42578125" customWidth="1"/>
    <col min="6661" max="6661" width="8.85546875" customWidth="1"/>
    <col min="6662" max="6662" width="2" customWidth="1"/>
    <col min="6663" max="6663" width="6.85546875" customWidth="1"/>
    <col min="6664" max="6664" width="2" customWidth="1"/>
    <col min="6665" max="6665" width="7.140625" customWidth="1"/>
    <col min="6666" max="6666" width="8.7109375" customWidth="1"/>
    <col min="6667" max="6667" width="2.85546875" customWidth="1"/>
    <col min="6668" max="6668" width="5.28515625" customWidth="1"/>
    <col min="6669" max="6669" width="2" customWidth="1"/>
    <col min="6670" max="6670" width="9.28515625" customWidth="1"/>
    <col min="6671" max="6671" width="8.140625" customWidth="1"/>
    <col min="6672" max="6672" width="9.7109375" customWidth="1"/>
    <col min="6673" max="6673" width="2.85546875" customWidth="1"/>
    <col min="6674" max="6674" width="5.28515625" customWidth="1"/>
    <col min="6675" max="6675" width="9.28515625" customWidth="1"/>
    <col min="6676" max="6676" width="4.28515625" customWidth="1"/>
    <col min="6677" max="6677" width="8.28515625" customWidth="1"/>
    <col min="6678" max="6678" width="8.5703125" customWidth="1"/>
    <col min="6679" max="6686" width="0" hidden="1" customWidth="1"/>
    <col min="6913" max="6913" width="0.7109375" customWidth="1"/>
    <col min="6914" max="6914" width="8" customWidth="1"/>
    <col min="6915" max="6915" width="9.7109375" customWidth="1"/>
    <col min="6916" max="6916" width="1.42578125" customWidth="1"/>
    <col min="6917" max="6917" width="8.85546875" customWidth="1"/>
    <col min="6918" max="6918" width="2" customWidth="1"/>
    <col min="6919" max="6919" width="6.85546875" customWidth="1"/>
    <col min="6920" max="6920" width="2" customWidth="1"/>
    <col min="6921" max="6921" width="7.140625" customWidth="1"/>
    <col min="6922" max="6922" width="8.7109375" customWidth="1"/>
    <col min="6923" max="6923" width="2.85546875" customWidth="1"/>
    <col min="6924" max="6924" width="5.28515625" customWidth="1"/>
    <col min="6925" max="6925" width="2" customWidth="1"/>
    <col min="6926" max="6926" width="9.28515625" customWidth="1"/>
    <col min="6927" max="6927" width="8.140625" customWidth="1"/>
    <col min="6928" max="6928" width="9.7109375" customWidth="1"/>
    <col min="6929" max="6929" width="2.85546875" customWidth="1"/>
    <col min="6930" max="6930" width="5.28515625" customWidth="1"/>
    <col min="6931" max="6931" width="9.28515625" customWidth="1"/>
    <col min="6932" max="6932" width="4.28515625" customWidth="1"/>
    <col min="6933" max="6933" width="8.28515625" customWidth="1"/>
    <col min="6934" max="6934" width="8.5703125" customWidth="1"/>
    <col min="6935" max="6942" width="0" hidden="1" customWidth="1"/>
    <col min="7169" max="7169" width="0.7109375" customWidth="1"/>
    <col min="7170" max="7170" width="8" customWidth="1"/>
    <col min="7171" max="7171" width="9.7109375" customWidth="1"/>
    <col min="7172" max="7172" width="1.42578125" customWidth="1"/>
    <col min="7173" max="7173" width="8.85546875" customWidth="1"/>
    <col min="7174" max="7174" width="2" customWidth="1"/>
    <col min="7175" max="7175" width="6.85546875" customWidth="1"/>
    <col min="7176" max="7176" width="2" customWidth="1"/>
    <col min="7177" max="7177" width="7.140625" customWidth="1"/>
    <col min="7178" max="7178" width="8.7109375" customWidth="1"/>
    <col min="7179" max="7179" width="2.85546875" customWidth="1"/>
    <col min="7180" max="7180" width="5.28515625" customWidth="1"/>
    <col min="7181" max="7181" width="2" customWidth="1"/>
    <col min="7182" max="7182" width="9.28515625" customWidth="1"/>
    <col min="7183" max="7183" width="8.140625" customWidth="1"/>
    <col min="7184" max="7184" width="9.7109375" customWidth="1"/>
    <col min="7185" max="7185" width="2.85546875" customWidth="1"/>
    <col min="7186" max="7186" width="5.28515625" customWidth="1"/>
    <col min="7187" max="7187" width="9.28515625" customWidth="1"/>
    <col min="7188" max="7188" width="4.28515625" customWidth="1"/>
    <col min="7189" max="7189" width="8.28515625" customWidth="1"/>
    <col min="7190" max="7190" width="8.5703125" customWidth="1"/>
    <col min="7191" max="7198" width="0" hidden="1" customWidth="1"/>
    <col min="7425" max="7425" width="0.7109375" customWidth="1"/>
    <col min="7426" max="7426" width="8" customWidth="1"/>
    <col min="7427" max="7427" width="9.7109375" customWidth="1"/>
    <col min="7428" max="7428" width="1.42578125" customWidth="1"/>
    <col min="7429" max="7429" width="8.85546875" customWidth="1"/>
    <col min="7430" max="7430" width="2" customWidth="1"/>
    <col min="7431" max="7431" width="6.85546875" customWidth="1"/>
    <col min="7432" max="7432" width="2" customWidth="1"/>
    <col min="7433" max="7433" width="7.140625" customWidth="1"/>
    <col min="7434" max="7434" width="8.7109375" customWidth="1"/>
    <col min="7435" max="7435" width="2.85546875" customWidth="1"/>
    <col min="7436" max="7436" width="5.28515625" customWidth="1"/>
    <col min="7437" max="7437" width="2" customWidth="1"/>
    <col min="7438" max="7438" width="9.28515625" customWidth="1"/>
    <col min="7439" max="7439" width="8.140625" customWidth="1"/>
    <col min="7440" max="7440" width="9.7109375" customWidth="1"/>
    <col min="7441" max="7441" width="2.85546875" customWidth="1"/>
    <col min="7442" max="7442" width="5.28515625" customWidth="1"/>
    <col min="7443" max="7443" width="9.28515625" customWidth="1"/>
    <col min="7444" max="7444" width="4.28515625" customWidth="1"/>
    <col min="7445" max="7445" width="8.28515625" customWidth="1"/>
    <col min="7446" max="7446" width="8.5703125" customWidth="1"/>
    <col min="7447" max="7454" width="0" hidden="1" customWidth="1"/>
    <col min="7681" max="7681" width="0.7109375" customWidth="1"/>
    <col min="7682" max="7682" width="8" customWidth="1"/>
    <col min="7683" max="7683" width="9.7109375" customWidth="1"/>
    <col min="7684" max="7684" width="1.42578125" customWidth="1"/>
    <col min="7685" max="7685" width="8.85546875" customWidth="1"/>
    <col min="7686" max="7686" width="2" customWidth="1"/>
    <col min="7687" max="7687" width="6.85546875" customWidth="1"/>
    <col min="7688" max="7688" width="2" customWidth="1"/>
    <col min="7689" max="7689" width="7.140625" customWidth="1"/>
    <col min="7690" max="7690" width="8.7109375" customWidth="1"/>
    <col min="7691" max="7691" width="2.85546875" customWidth="1"/>
    <col min="7692" max="7692" width="5.28515625" customWidth="1"/>
    <col min="7693" max="7693" width="2" customWidth="1"/>
    <col min="7694" max="7694" width="9.28515625" customWidth="1"/>
    <col min="7695" max="7695" width="8.140625" customWidth="1"/>
    <col min="7696" max="7696" width="9.7109375" customWidth="1"/>
    <col min="7697" max="7697" width="2.85546875" customWidth="1"/>
    <col min="7698" max="7698" width="5.28515625" customWidth="1"/>
    <col min="7699" max="7699" width="9.28515625" customWidth="1"/>
    <col min="7700" max="7700" width="4.28515625" customWidth="1"/>
    <col min="7701" max="7701" width="8.28515625" customWidth="1"/>
    <col min="7702" max="7702" width="8.5703125" customWidth="1"/>
    <col min="7703" max="7710" width="0" hidden="1" customWidth="1"/>
    <col min="7937" max="7937" width="0.7109375" customWidth="1"/>
    <col min="7938" max="7938" width="8" customWidth="1"/>
    <col min="7939" max="7939" width="9.7109375" customWidth="1"/>
    <col min="7940" max="7940" width="1.42578125" customWidth="1"/>
    <col min="7941" max="7941" width="8.85546875" customWidth="1"/>
    <col min="7942" max="7942" width="2" customWidth="1"/>
    <col min="7943" max="7943" width="6.85546875" customWidth="1"/>
    <col min="7944" max="7944" width="2" customWidth="1"/>
    <col min="7945" max="7945" width="7.140625" customWidth="1"/>
    <col min="7946" max="7946" width="8.7109375" customWidth="1"/>
    <col min="7947" max="7947" width="2.85546875" customWidth="1"/>
    <col min="7948" max="7948" width="5.28515625" customWidth="1"/>
    <col min="7949" max="7949" width="2" customWidth="1"/>
    <col min="7950" max="7950" width="9.28515625" customWidth="1"/>
    <col min="7951" max="7951" width="8.140625" customWidth="1"/>
    <col min="7952" max="7952" width="9.7109375" customWidth="1"/>
    <col min="7953" max="7953" width="2.85546875" customWidth="1"/>
    <col min="7954" max="7954" width="5.28515625" customWidth="1"/>
    <col min="7955" max="7955" width="9.28515625" customWidth="1"/>
    <col min="7956" max="7956" width="4.28515625" customWidth="1"/>
    <col min="7957" max="7957" width="8.28515625" customWidth="1"/>
    <col min="7958" max="7958" width="8.5703125" customWidth="1"/>
    <col min="7959" max="7966" width="0" hidden="1" customWidth="1"/>
    <col min="8193" max="8193" width="0.7109375" customWidth="1"/>
    <col min="8194" max="8194" width="8" customWidth="1"/>
    <col min="8195" max="8195" width="9.7109375" customWidth="1"/>
    <col min="8196" max="8196" width="1.42578125" customWidth="1"/>
    <col min="8197" max="8197" width="8.85546875" customWidth="1"/>
    <col min="8198" max="8198" width="2" customWidth="1"/>
    <col min="8199" max="8199" width="6.85546875" customWidth="1"/>
    <col min="8200" max="8200" width="2" customWidth="1"/>
    <col min="8201" max="8201" width="7.140625" customWidth="1"/>
    <col min="8202" max="8202" width="8.7109375" customWidth="1"/>
    <col min="8203" max="8203" width="2.85546875" customWidth="1"/>
    <col min="8204" max="8204" width="5.28515625" customWidth="1"/>
    <col min="8205" max="8205" width="2" customWidth="1"/>
    <col min="8206" max="8206" width="9.28515625" customWidth="1"/>
    <col min="8207" max="8207" width="8.140625" customWidth="1"/>
    <col min="8208" max="8208" width="9.7109375" customWidth="1"/>
    <col min="8209" max="8209" width="2.85546875" customWidth="1"/>
    <col min="8210" max="8210" width="5.28515625" customWidth="1"/>
    <col min="8211" max="8211" width="9.28515625" customWidth="1"/>
    <col min="8212" max="8212" width="4.28515625" customWidth="1"/>
    <col min="8213" max="8213" width="8.28515625" customWidth="1"/>
    <col min="8214" max="8214" width="8.5703125" customWidth="1"/>
    <col min="8215" max="8222" width="0" hidden="1" customWidth="1"/>
    <col min="8449" max="8449" width="0.7109375" customWidth="1"/>
    <col min="8450" max="8450" width="8" customWidth="1"/>
    <col min="8451" max="8451" width="9.7109375" customWidth="1"/>
    <col min="8452" max="8452" width="1.42578125" customWidth="1"/>
    <col min="8453" max="8453" width="8.85546875" customWidth="1"/>
    <col min="8454" max="8454" width="2" customWidth="1"/>
    <col min="8455" max="8455" width="6.85546875" customWidth="1"/>
    <col min="8456" max="8456" width="2" customWidth="1"/>
    <col min="8457" max="8457" width="7.140625" customWidth="1"/>
    <col min="8458" max="8458" width="8.7109375" customWidth="1"/>
    <col min="8459" max="8459" width="2.85546875" customWidth="1"/>
    <col min="8460" max="8460" width="5.28515625" customWidth="1"/>
    <col min="8461" max="8461" width="2" customWidth="1"/>
    <col min="8462" max="8462" width="9.28515625" customWidth="1"/>
    <col min="8463" max="8463" width="8.140625" customWidth="1"/>
    <col min="8464" max="8464" width="9.7109375" customWidth="1"/>
    <col min="8465" max="8465" width="2.85546875" customWidth="1"/>
    <col min="8466" max="8466" width="5.28515625" customWidth="1"/>
    <col min="8467" max="8467" width="9.28515625" customWidth="1"/>
    <col min="8468" max="8468" width="4.28515625" customWidth="1"/>
    <col min="8469" max="8469" width="8.28515625" customWidth="1"/>
    <col min="8470" max="8470" width="8.5703125" customWidth="1"/>
    <col min="8471" max="8478" width="0" hidden="1" customWidth="1"/>
    <col min="8705" max="8705" width="0.7109375" customWidth="1"/>
    <col min="8706" max="8706" width="8" customWidth="1"/>
    <col min="8707" max="8707" width="9.7109375" customWidth="1"/>
    <col min="8708" max="8708" width="1.42578125" customWidth="1"/>
    <col min="8709" max="8709" width="8.85546875" customWidth="1"/>
    <col min="8710" max="8710" width="2" customWidth="1"/>
    <col min="8711" max="8711" width="6.85546875" customWidth="1"/>
    <col min="8712" max="8712" width="2" customWidth="1"/>
    <col min="8713" max="8713" width="7.140625" customWidth="1"/>
    <col min="8714" max="8714" width="8.7109375" customWidth="1"/>
    <col min="8715" max="8715" width="2.85546875" customWidth="1"/>
    <col min="8716" max="8716" width="5.28515625" customWidth="1"/>
    <col min="8717" max="8717" width="2" customWidth="1"/>
    <col min="8718" max="8718" width="9.28515625" customWidth="1"/>
    <col min="8719" max="8719" width="8.140625" customWidth="1"/>
    <col min="8720" max="8720" width="9.7109375" customWidth="1"/>
    <col min="8721" max="8721" width="2.85546875" customWidth="1"/>
    <col min="8722" max="8722" width="5.28515625" customWidth="1"/>
    <col min="8723" max="8723" width="9.28515625" customWidth="1"/>
    <col min="8724" max="8724" width="4.28515625" customWidth="1"/>
    <col min="8725" max="8725" width="8.28515625" customWidth="1"/>
    <col min="8726" max="8726" width="8.5703125" customWidth="1"/>
    <col min="8727" max="8734" width="0" hidden="1" customWidth="1"/>
    <col min="8961" max="8961" width="0.7109375" customWidth="1"/>
    <col min="8962" max="8962" width="8" customWidth="1"/>
    <col min="8963" max="8963" width="9.7109375" customWidth="1"/>
    <col min="8964" max="8964" width="1.42578125" customWidth="1"/>
    <col min="8965" max="8965" width="8.85546875" customWidth="1"/>
    <col min="8966" max="8966" width="2" customWidth="1"/>
    <col min="8967" max="8967" width="6.85546875" customWidth="1"/>
    <col min="8968" max="8968" width="2" customWidth="1"/>
    <col min="8969" max="8969" width="7.140625" customWidth="1"/>
    <col min="8970" max="8970" width="8.7109375" customWidth="1"/>
    <col min="8971" max="8971" width="2.85546875" customWidth="1"/>
    <col min="8972" max="8972" width="5.28515625" customWidth="1"/>
    <col min="8973" max="8973" width="2" customWidth="1"/>
    <col min="8974" max="8974" width="9.28515625" customWidth="1"/>
    <col min="8975" max="8975" width="8.140625" customWidth="1"/>
    <col min="8976" max="8976" width="9.7109375" customWidth="1"/>
    <col min="8977" max="8977" width="2.85546875" customWidth="1"/>
    <col min="8978" max="8978" width="5.28515625" customWidth="1"/>
    <col min="8979" max="8979" width="9.28515625" customWidth="1"/>
    <col min="8980" max="8980" width="4.28515625" customWidth="1"/>
    <col min="8981" max="8981" width="8.28515625" customWidth="1"/>
    <col min="8982" max="8982" width="8.5703125" customWidth="1"/>
    <col min="8983" max="8990" width="0" hidden="1" customWidth="1"/>
    <col min="9217" max="9217" width="0.7109375" customWidth="1"/>
    <col min="9218" max="9218" width="8" customWidth="1"/>
    <col min="9219" max="9219" width="9.7109375" customWidth="1"/>
    <col min="9220" max="9220" width="1.42578125" customWidth="1"/>
    <col min="9221" max="9221" width="8.85546875" customWidth="1"/>
    <col min="9222" max="9222" width="2" customWidth="1"/>
    <col min="9223" max="9223" width="6.85546875" customWidth="1"/>
    <col min="9224" max="9224" width="2" customWidth="1"/>
    <col min="9225" max="9225" width="7.140625" customWidth="1"/>
    <col min="9226" max="9226" width="8.7109375" customWidth="1"/>
    <col min="9227" max="9227" width="2.85546875" customWidth="1"/>
    <col min="9228" max="9228" width="5.28515625" customWidth="1"/>
    <col min="9229" max="9229" width="2" customWidth="1"/>
    <col min="9230" max="9230" width="9.28515625" customWidth="1"/>
    <col min="9231" max="9231" width="8.140625" customWidth="1"/>
    <col min="9232" max="9232" width="9.7109375" customWidth="1"/>
    <col min="9233" max="9233" width="2.85546875" customWidth="1"/>
    <col min="9234" max="9234" width="5.28515625" customWidth="1"/>
    <col min="9235" max="9235" width="9.28515625" customWidth="1"/>
    <col min="9236" max="9236" width="4.28515625" customWidth="1"/>
    <col min="9237" max="9237" width="8.28515625" customWidth="1"/>
    <col min="9238" max="9238" width="8.5703125" customWidth="1"/>
    <col min="9239" max="9246" width="0" hidden="1" customWidth="1"/>
    <col min="9473" max="9473" width="0.7109375" customWidth="1"/>
    <col min="9474" max="9474" width="8" customWidth="1"/>
    <col min="9475" max="9475" width="9.7109375" customWidth="1"/>
    <col min="9476" max="9476" width="1.42578125" customWidth="1"/>
    <col min="9477" max="9477" width="8.85546875" customWidth="1"/>
    <col min="9478" max="9478" width="2" customWidth="1"/>
    <col min="9479" max="9479" width="6.85546875" customWidth="1"/>
    <col min="9480" max="9480" width="2" customWidth="1"/>
    <col min="9481" max="9481" width="7.140625" customWidth="1"/>
    <col min="9482" max="9482" width="8.7109375" customWidth="1"/>
    <col min="9483" max="9483" width="2.85546875" customWidth="1"/>
    <col min="9484" max="9484" width="5.28515625" customWidth="1"/>
    <col min="9485" max="9485" width="2" customWidth="1"/>
    <col min="9486" max="9486" width="9.28515625" customWidth="1"/>
    <col min="9487" max="9487" width="8.140625" customWidth="1"/>
    <col min="9488" max="9488" width="9.7109375" customWidth="1"/>
    <col min="9489" max="9489" width="2.85546875" customWidth="1"/>
    <col min="9490" max="9490" width="5.28515625" customWidth="1"/>
    <col min="9491" max="9491" width="9.28515625" customWidth="1"/>
    <col min="9492" max="9492" width="4.28515625" customWidth="1"/>
    <col min="9493" max="9493" width="8.28515625" customWidth="1"/>
    <col min="9494" max="9494" width="8.5703125" customWidth="1"/>
    <col min="9495" max="9502" width="0" hidden="1" customWidth="1"/>
    <col min="9729" max="9729" width="0.7109375" customWidth="1"/>
    <col min="9730" max="9730" width="8" customWidth="1"/>
    <col min="9731" max="9731" width="9.7109375" customWidth="1"/>
    <col min="9732" max="9732" width="1.42578125" customWidth="1"/>
    <col min="9733" max="9733" width="8.85546875" customWidth="1"/>
    <col min="9734" max="9734" width="2" customWidth="1"/>
    <col min="9735" max="9735" width="6.85546875" customWidth="1"/>
    <col min="9736" max="9736" width="2" customWidth="1"/>
    <col min="9737" max="9737" width="7.140625" customWidth="1"/>
    <col min="9738" max="9738" width="8.7109375" customWidth="1"/>
    <col min="9739" max="9739" width="2.85546875" customWidth="1"/>
    <col min="9740" max="9740" width="5.28515625" customWidth="1"/>
    <col min="9741" max="9741" width="2" customWidth="1"/>
    <col min="9742" max="9742" width="9.28515625" customWidth="1"/>
    <col min="9743" max="9743" width="8.140625" customWidth="1"/>
    <col min="9744" max="9744" width="9.7109375" customWidth="1"/>
    <col min="9745" max="9745" width="2.85546875" customWidth="1"/>
    <col min="9746" max="9746" width="5.28515625" customWidth="1"/>
    <col min="9747" max="9747" width="9.28515625" customWidth="1"/>
    <col min="9748" max="9748" width="4.28515625" customWidth="1"/>
    <col min="9749" max="9749" width="8.28515625" customWidth="1"/>
    <col min="9750" max="9750" width="8.5703125" customWidth="1"/>
    <col min="9751" max="9758" width="0" hidden="1" customWidth="1"/>
    <col min="9985" max="9985" width="0.7109375" customWidth="1"/>
    <col min="9986" max="9986" width="8" customWidth="1"/>
    <col min="9987" max="9987" width="9.7109375" customWidth="1"/>
    <col min="9988" max="9988" width="1.42578125" customWidth="1"/>
    <col min="9989" max="9989" width="8.85546875" customWidth="1"/>
    <col min="9990" max="9990" width="2" customWidth="1"/>
    <col min="9991" max="9991" width="6.85546875" customWidth="1"/>
    <col min="9992" max="9992" width="2" customWidth="1"/>
    <col min="9993" max="9993" width="7.140625" customWidth="1"/>
    <col min="9994" max="9994" width="8.7109375" customWidth="1"/>
    <col min="9995" max="9995" width="2.85546875" customWidth="1"/>
    <col min="9996" max="9996" width="5.28515625" customWidth="1"/>
    <col min="9997" max="9997" width="2" customWidth="1"/>
    <col min="9998" max="9998" width="9.28515625" customWidth="1"/>
    <col min="9999" max="9999" width="8.140625" customWidth="1"/>
    <col min="10000" max="10000" width="9.7109375" customWidth="1"/>
    <col min="10001" max="10001" width="2.85546875" customWidth="1"/>
    <col min="10002" max="10002" width="5.28515625" customWidth="1"/>
    <col min="10003" max="10003" width="9.28515625" customWidth="1"/>
    <col min="10004" max="10004" width="4.28515625" customWidth="1"/>
    <col min="10005" max="10005" width="8.28515625" customWidth="1"/>
    <col min="10006" max="10006" width="8.5703125" customWidth="1"/>
    <col min="10007" max="10014" width="0" hidden="1" customWidth="1"/>
    <col min="10241" max="10241" width="0.7109375" customWidth="1"/>
    <col min="10242" max="10242" width="8" customWidth="1"/>
    <col min="10243" max="10243" width="9.7109375" customWidth="1"/>
    <col min="10244" max="10244" width="1.42578125" customWidth="1"/>
    <col min="10245" max="10245" width="8.85546875" customWidth="1"/>
    <col min="10246" max="10246" width="2" customWidth="1"/>
    <col min="10247" max="10247" width="6.85546875" customWidth="1"/>
    <col min="10248" max="10248" width="2" customWidth="1"/>
    <col min="10249" max="10249" width="7.140625" customWidth="1"/>
    <col min="10250" max="10250" width="8.7109375" customWidth="1"/>
    <col min="10251" max="10251" width="2.85546875" customWidth="1"/>
    <col min="10252" max="10252" width="5.28515625" customWidth="1"/>
    <col min="10253" max="10253" width="2" customWidth="1"/>
    <col min="10254" max="10254" width="9.28515625" customWidth="1"/>
    <col min="10255" max="10255" width="8.140625" customWidth="1"/>
    <col min="10256" max="10256" width="9.7109375" customWidth="1"/>
    <col min="10257" max="10257" width="2.85546875" customWidth="1"/>
    <col min="10258" max="10258" width="5.28515625" customWidth="1"/>
    <col min="10259" max="10259" width="9.28515625" customWidth="1"/>
    <col min="10260" max="10260" width="4.28515625" customWidth="1"/>
    <col min="10261" max="10261" width="8.28515625" customWidth="1"/>
    <col min="10262" max="10262" width="8.5703125" customWidth="1"/>
    <col min="10263" max="10270" width="0" hidden="1" customWidth="1"/>
    <col min="10497" max="10497" width="0.7109375" customWidth="1"/>
    <col min="10498" max="10498" width="8" customWidth="1"/>
    <col min="10499" max="10499" width="9.7109375" customWidth="1"/>
    <col min="10500" max="10500" width="1.42578125" customWidth="1"/>
    <col min="10501" max="10501" width="8.85546875" customWidth="1"/>
    <col min="10502" max="10502" width="2" customWidth="1"/>
    <col min="10503" max="10503" width="6.85546875" customWidth="1"/>
    <col min="10504" max="10504" width="2" customWidth="1"/>
    <col min="10505" max="10505" width="7.140625" customWidth="1"/>
    <col min="10506" max="10506" width="8.7109375" customWidth="1"/>
    <col min="10507" max="10507" width="2.85546875" customWidth="1"/>
    <col min="10508" max="10508" width="5.28515625" customWidth="1"/>
    <col min="10509" max="10509" width="2" customWidth="1"/>
    <col min="10510" max="10510" width="9.28515625" customWidth="1"/>
    <col min="10511" max="10511" width="8.140625" customWidth="1"/>
    <col min="10512" max="10512" width="9.7109375" customWidth="1"/>
    <col min="10513" max="10513" width="2.85546875" customWidth="1"/>
    <col min="10514" max="10514" width="5.28515625" customWidth="1"/>
    <col min="10515" max="10515" width="9.28515625" customWidth="1"/>
    <col min="10516" max="10516" width="4.28515625" customWidth="1"/>
    <col min="10517" max="10517" width="8.28515625" customWidth="1"/>
    <col min="10518" max="10518" width="8.5703125" customWidth="1"/>
    <col min="10519" max="10526" width="0" hidden="1" customWidth="1"/>
    <col min="10753" max="10753" width="0.7109375" customWidth="1"/>
    <col min="10754" max="10754" width="8" customWidth="1"/>
    <col min="10755" max="10755" width="9.7109375" customWidth="1"/>
    <col min="10756" max="10756" width="1.42578125" customWidth="1"/>
    <col min="10757" max="10757" width="8.85546875" customWidth="1"/>
    <col min="10758" max="10758" width="2" customWidth="1"/>
    <col min="10759" max="10759" width="6.85546875" customWidth="1"/>
    <col min="10760" max="10760" width="2" customWidth="1"/>
    <col min="10761" max="10761" width="7.140625" customWidth="1"/>
    <col min="10762" max="10762" width="8.7109375" customWidth="1"/>
    <col min="10763" max="10763" width="2.85546875" customWidth="1"/>
    <col min="10764" max="10764" width="5.28515625" customWidth="1"/>
    <col min="10765" max="10765" width="2" customWidth="1"/>
    <col min="10766" max="10766" width="9.28515625" customWidth="1"/>
    <col min="10767" max="10767" width="8.140625" customWidth="1"/>
    <col min="10768" max="10768" width="9.7109375" customWidth="1"/>
    <col min="10769" max="10769" width="2.85546875" customWidth="1"/>
    <col min="10770" max="10770" width="5.28515625" customWidth="1"/>
    <col min="10771" max="10771" width="9.28515625" customWidth="1"/>
    <col min="10772" max="10772" width="4.28515625" customWidth="1"/>
    <col min="10773" max="10773" width="8.28515625" customWidth="1"/>
    <col min="10774" max="10774" width="8.5703125" customWidth="1"/>
    <col min="10775" max="10782" width="0" hidden="1" customWidth="1"/>
    <col min="11009" max="11009" width="0.7109375" customWidth="1"/>
    <col min="11010" max="11010" width="8" customWidth="1"/>
    <col min="11011" max="11011" width="9.7109375" customWidth="1"/>
    <col min="11012" max="11012" width="1.42578125" customWidth="1"/>
    <col min="11013" max="11013" width="8.85546875" customWidth="1"/>
    <col min="11014" max="11014" width="2" customWidth="1"/>
    <col min="11015" max="11015" width="6.85546875" customWidth="1"/>
    <col min="11016" max="11016" width="2" customWidth="1"/>
    <col min="11017" max="11017" width="7.140625" customWidth="1"/>
    <col min="11018" max="11018" width="8.7109375" customWidth="1"/>
    <col min="11019" max="11019" width="2.85546875" customWidth="1"/>
    <col min="11020" max="11020" width="5.28515625" customWidth="1"/>
    <col min="11021" max="11021" width="2" customWidth="1"/>
    <col min="11022" max="11022" width="9.28515625" customWidth="1"/>
    <col min="11023" max="11023" width="8.140625" customWidth="1"/>
    <col min="11024" max="11024" width="9.7109375" customWidth="1"/>
    <col min="11025" max="11025" width="2.85546875" customWidth="1"/>
    <col min="11026" max="11026" width="5.28515625" customWidth="1"/>
    <col min="11027" max="11027" width="9.28515625" customWidth="1"/>
    <col min="11028" max="11028" width="4.28515625" customWidth="1"/>
    <col min="11029" max="11029" width="8.28515625" customWidth="1"/>
    <col min="11030" max="11030" width="8.5703125" customWidth="1"/>
    <col min="11031" max="11038" width="0" hidden="1" customWidth="1"/>
    <col min="11265" max="11265" width="0.7109375" customWidth="1"/>
    <col min="11266" max="11266" width="8" customWidth="1"/>
    <col min="11267" max="11267" width="9.7109375" customWidth="1"/>
    <col min="11268" max="11268" width="1.42578125" customWidth="1"/>
    <col min="11269" max="11269" width="8.85546875" customWidth="1"/>
    <col min="11270" max="11270" width="2" customWidth="1"/>
    <col min="11271" max="11271" width="6.85546875" customWidth="1"/>
    <col min="11272" max="11272" width="2" customWidth="1"/>
    <col min="11273" max="11273" width="7.140625" customWidth="1"/>
    <col min="11274" max="11274" width="8.7109375" customWidth="1"/>
    <col min="11275" max="11275" width="2.85546875" customWidth="1"/>
    <col min="11276" max="11276" width="5.28515625" customWidth="1"/>
    <col min="11277" max="11277" width="2" customWidth="1"/>
    <col min="11278" max="11278" width="9.28515625" customWidth="1"/>
    <col min="11279" max="11279" width="8.140625" customWidth="1"/>
    <col min="11280" max="11280" width="9.7109375" customWidth="1"/>
    <col min="11281" max="11281" width="2.85546875" customWidth="1"/>
    <col min="11282" max="11282" width="5.28515625" customWidth="1"/>
    <col min="11283" max="11283" width="9.28515625" customWidth="1"/>
    <col min="11284" max="11284" width="4.28515625" customWidth="1"/>
    <col min="11285" max="11285" width="8.28515625" customWidth="1"/>
    <col min="11286" max="11286" width="8.5703125" customWidth="1"/>
    <col min="11287" max="11294" width="0" hidden="1" customWidth="1"/>
    <col min="11521" max="11521" width="0.7109375" customWidth="1"/>
    <col min="11522" max="11522" width="8" customWidth="1"/>
    <col min="11523" max="11523" width="9.7109375" customWidth="1"/>
    <col min="11524" max="11524" width="1.42578125" customWidth="1"/>
    <col min="11525" max="11525" width="8.85546875" customWidth="1"/>
    <col min="11526" max="11526" width="2" customWidth="1"/>
    <col min="11527" max="11527" width="6.85546875" customWidth="1"/>
    <col min="11528" max="11528" width="2" customWidth="1"/>
    <col min="11529" max="11529" width="7.140625" customWidth="1"/>
    <col min="11530" max="11530" width="8.7109375" customWidth="1"/>
    <col min="11531" max="11531" width="2.85546875" customWidth="1"/>
    <col min="11532" max="11532" width="5.28515625" customWidth="1"/>
    <col min="11533" max="11533" width="2" customWidth="1"/>
    <col min="11534" max="11534" width="9.28515625" customWidth="1"/>
    <col min="11535" max="11535" width="8.140625" customWidth="1"/>
    <col min="11536" max="11536" width="9.7109375" customWidth="1"/>
    <col min="11537" max="11537" width="2.85546875" customWidth="1"/>
    <col min="11538" max="11538" width="5.28515625" customWidth="1"/>
    <col min="11539" max="11539" width="9.28515625" customWidth="1"/>
    <col min="11540" max="11540" width="4.28515625" customWidth="1"/>
    <col min="11541" max="11541" width="8.28515625" customWidth="1"/>
    <col min="11542" max="11542" width="8.5703125" customWidth="1"/>
    <col min="11543" max="11550" width="0" hidden="1" customWidth="1"/>
    <col min="11777" max="11777" width="0.7109375" customWidth="1"/>
    <col min="11778" max="11778" width="8" customWidth="1"/>
    <col min="11779" max="11779" width="9.7109375" customWidth="1"/>
    <col min="11780" max="11780" width="1.42578125" customWidth="1"/>
    <col min="11781" max="11781" width="8.85546875" customWidth="1"/>
    <col min="11782" max="11782" width="2" customWidth="1"/>
    <col min="11783" max="11783" width="6.85546875" customWidth="1"/>
    <col min="11784" max="11784" width="2" customWidth="1"/>
    <col min="11785" max="11785" width="7.140625" customWidth="1"/>
    <col min="11786" max="11786" width="8.7109375" customWidth="1"/>
    <col min="11787" max="11787" width="2.85546875" customWidth="1"/>
    <col min="11788" max="11788" width="5.28515625" customWidth="1"/>
    <col min="11789" max="11789" width="2" customWidth="1"/>
    <col min="11790" max="11790" width="9.28515625" customWidth="1"/>
    <col min="11791" max="11791" width="8.140625" customWidth="1"/>
    <col min="11792" max="11792" width="9.7109375" customWidth="1"/>
    <col min="11793" max="11793" width="2.85546875" customWidth="1"/>
    <col min="11794" max="11794" width="5.28515625" customWidth="1"/>
    <col min="11795" max="11795" width="9.28515625" customWidth="1"/>
    <col min="11796" max="11796" width="4.28515625" customWidth="1"/>
    <col min="11797" max="11797" width="8.28515625" customWidth="1"/>
    <col min="11798" max="11798" width="8.5703125" customWidth="1"/>
    <col min="11799" max="11806" width="0" hidden="1" customWidth="1"/>
    <col min="12033" max="12033" width="0.7109375" customWidth="1"/>
    <col min="12034" max="12034" width="8" customWidth="1"/>
    <col min="12035" max="12035" width="9.7109375" customWidth="1"/>
    <col min="12036" max="12036" width="1.42578125" customWidth="1"/>
    <col min="12037" max="12037" width="8.85546875" customWidth="1"/>
    <col min="12038" max="12038" width="2" customWidth="1"/>
    <col min="12039" max="12039" width="6.85546875" customWidth="1"/>
    <col min="12040" max="12040" width="2" customWidth="1"/>
    <col min="12041" max="12041" width="7.140625" customWidth="1"/>
    <col min="12042" max="12042" width="8.7109375" customWidth="1"/>
    <col min="12043" max="12043" width="2.85546875" customWidth="1"/>
    <col min="12044" max="12044" width="5.28515625" customWidth="1"/>
    <col min="12045" max="12045" width="2" customWidth="1"/>
    <col min="12046" max="12046" width="9.28515625" customWidth="1"/>
    <col min="12047" max="12047" width="8.140625" customWidth="1"/>
    <col min="12048" max="12048" width="9.7109375" customWidth="1"/>
    <col min="12049" max="12049" width="2.85546875" customWidth="1"/>
    <col min="12050" max="12050" width="5.28515625" customWidth="1"/>
    <col min="12051" max="12051" width="9.28515625" customWidth="1"/>
    <col min="12052" max="12052" width="4.28515625" customWidth="1"/>
    <col min="12053" max="12053" width="8.28515625" customWidth="1"/>
    <col min="12054" max="12054" width="8.5703125" customWidth="1"/>
    <col min="12055" max="12062" width="0" hidden="1" customWidth="1"/>
    <col min="12289" max="12289" width="0.7109375" customWidth="1"/>
    <col min="12290" max="12290" width="8" customWidth="1"/>
    <col min="12291" max="12291" width="9.7109375" customWidth="1"/>
    <col min="12292" max="12292" width="1.42578125" customWidth="1"/>
    <col min="12293" max="12293" width="8.85546875" customWidth="1"/>
    <col min="12294" max="12294" width="2" customWidth="1"/>
    <col min="12295" max="12295" width="6.85546875" customWidth="1"/>
    <col min="12296" max="12296" width="2" customWidth="1"/>
    <col min="12297" max="12297" width="7.140625" customWidth="1"/>
    <col min="12298" max="12298" width="8.7109375" customWidth="1"/>
    <col min="12299" max="12299" width="2.85546875" customWidth="1"/>
    <col min="12300" max="12300" width="5.28515625" customWidth="1"/>
    <col min="12301" max="12301" width="2" customWidth="1"/>
    <col min="12302" max="12302" width="9.28515625" customWidth="1"/>
    <col min="12303" max="12303" width="8.140625" customWidth="1"/>
    <col min="12304" max="12304" width="9.7109375" customWidth="1"/>
    <col min="12305" max="12305" width="2.85546875" customWidth="1"/>
    <col min="12306" max="12306" width="5.28515625" customWidth="1"/>
    <col min="12307" max="12307" width="9.28515625" customWidth="1"/>
    <col min="12308" max="12308" width="4.28515625" customWidth="1"/>
    <col min="12309" max="12309" width="8.28515625" customWidth="1"/>
    <col min="12310" max="12310" width="8.5703125" customWidth="1"/>
    <col min="12311" max="12318" width="0" hidden="1" customWidth="1"/>
    <col min="12545" max="12545" width="0.7109375" customWidth="1"/>
    <col min="12546" max="12546" width="8" customWidth="1"/>
    <col min="12547" max="12547" width="9.7109375" customWidth="1"/>
    <col min="12548" max="12548" width="1.42578125" customWidth="1"/>
    <col min="12549" max="12549" width="8.85546875" customWidth="1"/>
    <col min="12550" max="12550" width="2" customWidth="1"/>
    <col min="12551" max="12551" width="6.85546875" customWidth="1"/>
    <col min="12552" max="12552" width="2" customWidth="1"/>
    <col min="12553" max="12553" width="7.140625" customWidth="1"/>
    <col min="12554" max="12554" width="8.7109375" customWidth="1"/>
    <col min="12555" max="12555" width="2.85546875" customWidth="1"/>
    <col min="12556" max="12556" width="5.28515625" customWidth="1"/>
    <col min="12557" max="12557" width="2" customWidth="1"/>
    <col min="12558" max="12558" width="9.28515625" customWidth="1"/>
    <col min="12559" max="12559" width="8.140625" customWidth="1"/>
    <col min="12560" max="12560" width="9.7109375" customWidth="1"/>
    <col min="12561" max="12561" width="2.85546875" customWidth="1"/>
    <col min="12562" max="12562" width="5.28515625" customWidth="1"/>
    <col min="12563" max="12563" width="9.28515625" customWidth="1"/>
    <col min="12564" max="12564" width="4.28515625" customWidth="1"/>
    <col min="12565" max="12565" width="8.28515625" customWidth="1"/>
    <col min="12566" max="12566" width="8.5703125" customWidth="1"/>
    <col min="12567" max="12574" width="0" hidden="1" customWidth="1"/>
    <col min="12801" max="12801" width="0.7109375" customWidth="1"/>
    <col min="12802" max="12802" width="8" customWidth="1"/>
    <col min="12803" max="12803" width="9.7109375" customWidth="1"/>
    <col min="12804" max="12804" width="1.42578125" customWidth="1"/>
    <col min="12805" max="12805" width="8.85546875" customWidth="1"/>
    <col min="12806" max="12806" width="2" customWidth="1"/>
    <col min="12807" max="12807" width="6.85546875" customWidth="1"/>
    <col min="12808" max="12808" width="2" customWidth="1"/>
    <col min="12809" max="12809" width="7.140625" customWidth="1"/>
    <col min="12810" max="12810" width="8.7109375" customWidth="1"/>
    <col min="12811" max="12811" width="2.85546875" customWidth="1"/>
    <col min="12812" max="12812" width="5.28515625" customWidth="1"/>
    <col min="12813" max="12813" width="2" customWidth="1"/>
    <col min="12814" max="12814" width="9.28515625" customWidth="1"/>
    <col min="12815" max="12815" width="8.140625" customWidth="1"/>
    <col min="12816" max="12816" width="9.7109375" customWidth="1"/>
    <col min="12817" max="12817" width="2.85546875" customWidth="1"/>
    <col min="12818" max="12818" width="5.28515625" customWidth="1"/>
    <col min="12819" max="12819" width="9.28515625" customWidth="1"/>
    <col min="12820" max="12820" width="4.28515625" customWidth="1"/>
    <col min="12821" max="12821" width="8.28515625" customWidth="1"/>
    <col min="12822" max="12822" width="8.5703125" customWidth="1"/>
    <col min="12823" max="12830" width="0" hidden="1" customWidth="1"/>
    <col min="13057" max="13057" width="0.7109375" customWidth="1"/>
    <col min="13058" max="13058" width="8" customWidth="1"/>
    <col min="13059" max="13059" width="9.7109375" customWidth="1"/>
    <col min="13060" max="13060" width="1.42578125" customWidth="1"/>
    <col min="13061" max="13061" width="8.85546875" customWidth="1"/>
    <col min="13062" max="13062" width="2" customWidth="1"/>
    <col min="13063" max="13063" width="6.85546875" customWidth="1"/>
    <col min="13064" max="13064" width="2" customWidth="1"/>
    <col min="13065" max="13065" width="7.140625" customWidth="1"/>
    <col min="13066" max="13066" width="8.7109375" customWidth="1"/>
    <col min="13067" max="13067" width="2.85546875" customWidth="1"/>
    <col min="13068" max="13068" width="5.28515625" customWidth="1"/>
    <col min="13069" max="13069" width="2" customWidth="1"/>
    <col min="13070" max="13070" width="9.28515625" customWidth="1"/>
    <col min="13071" max="13071" width="8.140625" customWidth="1"/>
    <col min="13072" max="13072" width="9.7109375" customWidth="1"/>
    <col min="13073" max="13073" width="2.85546875" customWidth="1"/>
    <col min="13074" max="13074" width="5.28515625" customWidth="1"/>
    <col min="13075" max="13075" width="9.28515625" customWidth="1"/>
    <col min="13076" max="13076" width="4.28515625" customWidth="1"/>
    <col min="13077" max="13077" width="8.28515625" customWidth="1"/>
    <col min="13078" max="13078" width="8.5703125" customWidth="1"/>
    <col min="13079" max="13086" width="0" hidden="1" customWidth="1"/>
    <col min="13313" max="13313" width="0.7109375" customWidth="1"/>
    <col min="13314" max="13314" width="8" customWidth="1"/>
    <col min="13315" max="13315" width="9.7109375" customWidth="1"/>
    <col min="13316" max="13316" width="1.42578125" customWidth="1"/>
    <col min="13317" max="13317" width="8.85546875" customWidth="1"/>
    <col min="13318" max="13318" width="2" customWidth="1"/>
    <col min="13319" max="13319" width="6.85546875" customWidth="1"/>
    <col min="13320" max="13320" width="2" customWidth="1"/>
    <col min="13321" max="13321" width="7.140625" customWidth="1"/>
    <col min="13322" max="13322" width="8.7109375" customWidth="1"/>
    <col min="13323" max="13323" width="2.85546875" customWidth="1"/>
    <col min="13324" max="13324" width="5.28515625" customWidth="1"/>
    <col min="13325" max="13325" width="2" customWidth="1"/>
    <col min="13326" max="13326" width="9.28515625" customWidth="1"/>
    <col min="13327" max="13327" width="8.140625" customWidth="1"/>
    <col min="13328" max="13328" width="9.7109375" customWidth="1"/>
    <col min="13329" max="13329" width="2.85546875" customWidth="1"/>
    <col min="13330" max="13330" width="5.28515625" customWidth="1"/>
    <col min="13331" max="13331" width="9.28515625" customWidth="1"/>
    <col min="13332" max="13332" width="4.28515625" customWidth="1"/>
    <col min="13333" max="13333" width="8.28515625" customWidth="1"/>
    <col min="13334" max="13334" width="8.5703125" customWidth="1"/>
    <col min="13335" max="13342" width="0" hidden="1" customWidth="1"/>
    <col min="13569" max="13569" width="0.7109375" customWidth="1"/>
    <col min="13570" max="13570" width="8" customWidth="1"/>
    <col min="13571" max="13571" width="9.7109375" customWidth="1"/>
    <col min="13572" max="13572" width="1.42578125" customWidth="1"/>
    <col min="13573" max="13573" width="8.85546875" customWidth="1"/>
    <col min="13574" max="13574" width="2" customWidth="1"/>
    <col min="13575" max="13575" width="6.85546875" customWidth="1"/>
    <col min="13576" max="13576" width="2" customWidth="1"/>
    <col min="13577" max="13577" width="7.140625" customWidth="1"/>
    <col min="13578" max="13578" width="8.7109375" customWidth="1"/>
    <col min="13579" max="13579" width="2.85546875" customWidth="1"/>
    <col min="13580" max="13580" width="5.28515625" customWidth="1"/>
    <col min="13581" max="13581" width="2" customWidth="1"/>
    <col min="13582" max="13582" width="9.28515625" customWidth="1"/>
    <col min="13583" max="13583" width="8.140625" customWidth="1"/>
    <col min="13584" max="13584" width="9.7109375" customWidth="1"/>
    <col min="13585" max="13585" width="2.85546875" customWidth="1"/>
    <col min="13586" max="13586" width="5.28515625" customWidth="1"/>
    <col min="13587" max="13587" width="9.28515625" customWidth="1"/>
    <col min="13588" max="13588" width="4.28515625" customWidth="1"/>
    <col min="13589" max="13589" width="8.28515625" customWidth="1"/>
    <col min="13590" max="13590" width="8.5703125" customWidth="1"/>
    <col min="13591" max="13598" width="0" hidden="1" customWidth="1"/>
    <col min="13825" max="13825" width="0.7109375" customWidth="1"/>
    <col min="13826" max="13826" width="8" customWidth="1"/>
    <col min="13827" max="13827" width="9.7109375" customWidth="1"/>
    <col min="13828" max="13828" width="1.42578125" customWidth="1"/>
    <col min="13829" max="13829" width="8.85546875" customWidth="1"/>
    <col min="13830" max="13830" width="2" customWidth="1"/>
    <col min="13831" max="13831" width="6.85546875" customWidth="1"/>
    <col min="13832" max="13832" width="2" customWidth="1"/>
    <col min="13833" max="13833" width="7.140625" customWidth="1"/>
    <col min="13834" max="13834" width="8.7109375" customWidth="1"/>
    <col min="13835" max="13835" width="2.85546875" customWidth="1"/>
    <col min="13836" max="13836" width="5.28515625" customWidth="1"/>
    <col min="13837" max="13837" width="2" customWidth="1"/>
    <col min="13838" max="13838" width="9.28515625" customWidth="1"/>
    <col min="13839" max="13839" width="8.140625" customWidth="1"/>
    <col min="13840" max="13840" width="9.7109375" customWidth="1"/>
    <col min="13841" max="13841" width="2.85546875" customWidth="1"/>
    <col min="13842" max="13842" width="5.28515625" customWidth="1"/>
    <col min="13843" max="13843" width="9.28515625" customWidth="1"/>
    <col min="13844" max="13844" width="4.28515625" customWidth="1"/>
    <col min="13845" max="13845" width="8.28515625" customWidth="1"/>
    <col min="13846" max="13846" width="8.5703125" customWidth="1"/>
    <col min="13847" max="13854" width="0" hidden="1" customWidth="1"/>
    <col min="14081" max="14081" width="0.7109375" customWidth="1"/>
    <col min="14082" max="14082" width="8" customWidth="1"/>
    <col min="14083" max="14083" width="9.7109375" customWidth="1"/>
    <col min="14084" max="14084" width="1.42578125" customWidth="1"/>
    <col min="14085" max="14085" width="8.85546875" customWidth="1"/>
    <col min="14086" max="14086" width="2" customWidth="1"/>
    <col min="14087" max="14087" width="6.85546875" customWidth="1"/>
    <col min="14088" max="14088" width="2" customWidth="1"/>
    <col min="14089" max="14089" width="7.140625" customWidth="1"/>
    <col min="14090" max="14090" width="8.7109375" customWidth="1"/>
    <col min="14091" max="14091" width="2.85546875" customWidth="1"/>
    <col min="14092" max="14092" width="5.28515625" customWidth="1"/>
    <col min="14093" max="14093" width="2" customWidth="1"/>
    <col min="14094" max="14094" width="9.28515625" customWidth="1"/>
    <col min="14095" max="14095" width="8.140625" customWidth="1"/>
    <col min="14096" max="14096" width="9.7109375" customWidth="1"/>
    <col min="14097" max="14097" width="2.85546875" customWidth="1"/>
    <col min="14098" max="14098" width="5.28515625" customWidth="1"/>
    <col min="14099" max="14099" width="9.28515625" customWidth="1"/>
    <col min="14100" max="14100" width="4.28515625" customWidth="1"/>
    <col min="14101" max="14101" width="8.28515625" customWidth="1"/>
    <col min="14102" max="14102" width="8.5703125" customWidth="1"/>
    <col min="14103" max="14110" width="0" hidden="1" customWidth="1"/>
    <col min="14337" max="14337" width="0.7109375" customWidth="1"/>
    <col min="14338" max="14338" width="8" customWidth="1"/>
    <col min="14339" max="14339" width="9.7109375" customWidth="1"/>
    <col min="14340" max="14340" width="1.42578125" customWidth="1"/>
    <col min="14341" max="14341" width="8.85546875" customWidth="1"/>
    <col min="14342" max="14342" width="2" customWidth="1"/>
    <col min="14343" max="14343" width="6.85546875" customWidth="1"/>
    <col min="14344" max="14344" width="2" customWidth="1"/>
    <col min="14345" max="14345" width="7.140625" customWidth="1"/>
    <col min="14346" max="14346" width="8.7109375" customWidth="1"/>
    <col min="14347" max="14347" width="2.85546875" customWidth="1"/>
    <col min="14348" max="14348" width="5.28515625" customWidth="1"/>
    <col min="14349" max="14349" width="2" customWidth="1"/>
    <col min="14350" max="14350" width="9.28515625" customWidth="1"/>
    <col min="14351" max="14351" width="8.140625" customWidth="1"/>
    <col min="14352" max="14352" width="9.7109375" customWidth="1"/>
    <col min="14353" max="14353" width="2.85546875" customWidth="1"/>
    <col min="14354" max="14354" width="5.28515625" customWidth="1"/>
    <col min="14355" max="14355" width="9.28515625" customWidth="1"/>
    <col min="14356" max="14356" width="4.28515625" customWidth="1"/>
    <col min="14357" max="14357" width="8.28515625" customWidth="1"/>
    <col min="14358" max="14358" width="8.5703125" customWidth="1"/>
    <col min="14359" max="14366" width="0" hidden="1" customWidth="1"/>
    <col min="14593" max="14593" width="0.7109375" customWidth="1"/>
    <col min="14594" max="14594" width="8" customWidth="1"/>
    <col min="14595" max="14595" width="9.7109375" customWidth="1"/>
    <col min="14596" max="14596" width="1.42578125" customWidth="1"/>
    <col min="14597" max="14597" width="8.85546875" customWidth="1"/>
    <col min="14598" max="14598" width="2" customWidth="1"/>
    <col min="14599" max="14599" width="6.85546875" customWidth="1"/>
    <col min="14600" max="14600" width="2" customWidth="1"/>
    <col min="14601" max="14601" width="7.140625" customWidth="1"/>
    <col min="14602" max="14602" width="8.7109375" customWidth="1"/>
    <col min="14603" max="14603" width="2.85546875" customWidth="1"/>
    <col min="14604" max="14604" width="5.28515625" customWidth="1"/>
    <col min="14605" max="14605" width="2" customWidth="1"/>
    <col min="14606" max="14606" width="9.28515625" customWidth="1"/>
    <col min="14607" max="14607" width="8.140625" customWidth="1"/>
    <col min="14608" max="14608" width="9.7109375" customWidth="1"/>
    <col min="14609" max="14609" width="2.85546875" customWidth="1"/>
    <col min="14610" max="14610" width="5.28515625" customWidth="1"/>
    <col min="14611" max="14611" width="9.28515625" customWidth="1"/>
    <col min="14612" max="14612" width="4.28515625" customWidth="1"/>
    <col min="14613" max="14613" width="8.28515625" customWidth="1"/>
    <col min="14614" max="14614" width="8.5703125" customWidth="1"/>
    <col min="14615" max="14622" width="0" hidden="1" customWidth="1"/>
    <col min="14849" max="14849" width="0.7109375" customWidth="1"/>
    <col min="14850" max="14850" width="8" customWidth="1"/>
    <col min="14851" max="14851" width="9.7109375" customWidth="1"/>
    <col min="14852" max="14852" width="1.42578125" customWidth="1"/>
    <col min="14853" max="14853" width="8.85546875" customWidth="1"/>
    <col min="14854" max="14854" width="2" customWidth="1"/>
    <col min="14855" max="14855" width="6.85546875" customWidth="1"/>
    <col min="14856" max="14856" width="2" customWidth="1"/>
    <col min="14857" max="14857" width="7.140625" customWidth="1"/>
    <col min="14858" max="14858" width="8.7109375" customWidth="1"/>
    <col min="14859" max="14859" width="2.85546875" customWidth="1"/>
    <col min="14860" max="14860" width="5.28515625" customWidth="1"/>
    <col min="14861" max="14861" width="2" customWidth="1"/>
    <col min="14862" max="14862" width="9.28515625" customWidth="1"/>
    <col min="14863" max="14863" width="8.140625" customWidth="1"/>
    <col min="14864" max="14864" width="9.7109375" customWidth="1"/>
    <col min="14865" max="14865" width="2.85546875" customWidth="1"/>
    <col min="14866" max="14866" width="5.28515625" customWidth="1"/>
    <col min="14867" max="14867" width="9.28515625" customWidth="1"/>
    <col min="14868" max="14868" width="4.28515625" customWidth="1"/>
    <col min="14869" max="14869" width="8.28515625" customWidth="1"/>
    <col min="14870" max="14870" width="8.5703125" customWidth="1"/>
    <col min="14871" max="14878" width="0" hidden="1" customWidth="1"/>
    <col min="15105" max="15105" width="0.7109375" customWidth="1"/>
    <col min="15106" max="15106" width="8" customWidth="1"/>
    <col min="15107" max="15107" width="9.7109375" customWidth="1"/>
    <col min="15108" max="15108" width="1.42578125" customWidth="1"/>
    <col min="15109" max="15109" width="8.85546875" customWidth="1"/>
    <col min="15110" max="15110" width="2" customWidth="1"/>
    <col min="15111" max="15111" width="6.85546875" customWidth="1"/>
    <col min="15112" max="15112" width="2" customWidth="1"/>
    <col min="15113" max="15113" width="7.140625" customWidth="1"/>
    <col min="15114" max="15114" width="8.7109375" customWidth="1"/>
    <col min="15115" max="15115" width="2.85546875" customWidth="1"/>
    <col min="15116" max="15116" width="5.28515625" customWidth="1"/>
    <col min="15117" max="15117" width="2" customWidth="1"/>
    <col min="15118" max="15118" width="9.28515625" customWidth="1"/>
    <col min="15119" max="15119" width="8.140625" customWidth="1"/>
    <col min="15120" max="15120" width="9.7109375" customWidth="1"/>
    <col min="15121" max="15121" width="2.85546875" customWidth="1"/>
    <col min="15122" max="15122" width="5.28515625" customWidth="1"/>
    <col min="15123" max="15123" width="9.28515625" customWidth="1"/>
    <col min="15124" max="15124" width="4.28515625" customWidth="1"/>
    <col min="15125" max="15125" width="8.28515625" customWidth="1"/>
    <col min="15126" max="15126" width="8.5703125" customWidth="1"/>
    <col min="15127" max="15134" width="0" hidden="1" customWidth="1"/>
    <col min="15361" max="15361" width="0.7109375" customWidth="1"/>
    <col min="15362" max="15362" width="8" customWidth="1"/>
    <col min="15363" max="15363" width="9.7109375" customWidth="1"/>
    <col min="15364" max="15364" width="1.42578125" customWidth="1"/>
    <col min="15365" max="15365" width="8.85546875" customWidth="1"/>
    <col min="15366" max="15366" width="2" customWidth="1"/>
    <col min="15367" max="15367" width="6.85546875" customWidth="1"/>
    <col min="15368" max="15368" width="2" customWidth="1"/>
    <col min="15369" max="15369" width="7.140625" customWidth="1"/>
    <col min="15370" max="15370" width="8.7109375" customWidth="1"/>
    <col min="15371" max="15371" width="2.85546875" customWidth="1"/>
    <col min="15372" max="15372" width="5.28515625" customWidth="1"/>
    <col min="15373" max="15373" width="2" customWidth="1"/>
    <col min="15374" max="15374" width="9.28515625" customWidth="1"/>
    <col min="15375" max="15375" width="8.140625" customWidth="1"/>
    <col min="15376" max="15376" width="9.7109375" customWidth="1"/>
    <col min="15377" max="15377" width="2.85546875" customWidth="1"/>
    <col min="15378" max="15378" width="5.28515625" customWidth="1"/>
    <col min="15379" max="15379" width="9.28515625" customWidth="1"/>
    <col min="15380" max="15380" width="4.28515625" customWidth="1"/>
    <col min="15381" max="15381" width="8.28515625" customWidth="1"/>
    <col min="15382" max="15382" width="8.5703125" customWidth="1"/>
    <col min="15383" max="15390" width="0" hidden="1" customWidth="1"/>
    <col min="15617" max="15617" width="0.7109375" customWidth="1"/>
    <col min="15618" max="15618" width="8" customWidth="1"/>
    <col min="15619" max="15619" width="9.7109375" customWidth="1"/>
    <col min="15620" max="15620" width="1.42578125" customWidth="1"/>
    <col min="15621" max="15621" width="8.85546875" customWidth="1"/>
    <col min="15622" max="15622" width="2" customWidth="1"/>
    <col min="15623" max="15623" width="6.85546875" customWidth="1"/>
    <col min="15624" max="15624" width="2" customWidth="1"/>
    <col min="15625" max="15625" width="7.140625" customWidth="1"/>
    <col min="15626" max="15626" width="8.7109375" customWidth="1"/>
    <col min="15627" max="15627" width="2.85546875" customWidth="1"/>
    <col min="15628" max="15628" width="5.28515625" customWidth="1"/>
    <col min="15629" max="15629" width="2" customWidth="1"/>
    <col min="15630" max="15630" width="9.28515625" customWidth="1"/>
    <col min="15631" max="15631" width="8.140625" customWidth="1"/>
    <col min="15632" max="15632" width="9.7109375" customWidth="1"/>
    <col min="15633" max="15633" width="2.85546875" customWidth="1"/>
    <col min="15634" max="15634" width="5.28515625" customWidth="1"/>
    <col min="15635" max="15635" width="9.28515625" customWidth="1"/>
    <col min="15636" max="15636" width="4.28515625" customWidth="1"/>
    <col min="15637" max="15637" width="8.28515625" customWidth="1"/>
    <col min="15638" max="15638" width="8.5703125" customWidth="1"/>
    <col min="15639" max="15646" width="0" hidden="1" customWidth="1"/>
    <col min="15873" max="15873" width="0.7109375" customWidth="1"/>
    <col min="15874" max="15874" width="8" customWidth="1"/>
    <col min="15875" max="15875" width="9.7109375" customWidth="1"/>
    <col min="15876" max="15876" width="1.42578125" customWidth="1"/>
    <col min="15877" max="15877" width="8.85546875" customWidth="1"/>
    <col min="15878" max="15878" width="2" customWidth="1"/>
    <col min="15879" max="15879" width="6.85546875" customWidth="1"/>
    <col min="15880" max="15880" width="2" customWidth="1"/>
    <col min="15881" max="15881" width="7.140625" customWidth="1"/>
    <col min="15882" max="15882" width="8.7109375" customWidth="1"/>
    <col min="15883" max="15883" width="2.85546875" customWidth="1"/>
    <col min="15884" max="15884" width="5.28515625" customWidth="1"/>
    <col min="15885" max="15885" width="2" customWidth="1"/>
    <col min="15886" max="15886" width="9.28515625" customWidth="1"/>
    <col min="15887" max="15887" width="8.140625" customWidth="1"/>
    <col min="15888" max="15888" width="9.7109375" customWidth="1"/>
    <col min="15889" max="15889" width="2.85546875" customWidth="1"/>
    <col min="15890" max="15890" width="5.28515625" customWidth="1"/>
    <col min="15891" max="15891" width="9.28515625" customWidth="1"/>
    <col min="15892" max="15892" width="4.28515625" customWidth="1"/>
    <col min="15893" max="15893" width="8.28515625" customWidth="1"/>
    <col min="15894" max="15894" width="8.5703125" customWidth="1"/>
    <col min="15895" max="15902" width="0" hidden="1" customWidth="1"/>
    <col min="16129" max="16129" width="0.7109375" customWidth="1"/>
    <col min="16130" max="16130" width="8" customWidth="1"/>
    <col min="16131" max="16131" width="9.7109375" customWidth="1"/>
    <col min="16132" max="16132" width="1.42578125" customWidth="1"/>
    <col min="16133" max="16133" width="8.85546875" customWidth="1"/>
    <col min="16134" max="16134" width="2" customWidth="1"/>
    <col min="16135" max="16135" width="6.85546875" customWidth="1"/>
    <col min="16136" max="16136" width="2" customWidth="1"/>
    <col min="16137" max="16137" width="7.140625" customWidth="1"/>
    <col min="16138" max="16138" width="8.7109375" customWidth="1"/>
    <col min="16139" max="16139" width="2.85546875" customWidth="1"/>
    <col min="16140" max="16140" width="5.28515625" customWidth="1"/>
    <col min="16141" max="16141" width="2" customWidth="1"/>
    <col min="16142" max="16142" width="9.28515625" customWidth="1"/>
    <col min="16143" max="16143" width="8.140625" customWidth="1"/>
    <col min="16144" max="16144" width="9.7109375" customWidth="1"/>
    <col min="16145" max="16145" width="2.85546875" customWidth="1"/>
    <col min="16146" max="16146" width="5.28515625" customWidth="1"/>
    <col min="16147" max="16147" width="9.28515625" customWidth="1"/>
    <col min="16148" max="16148" width="4.28515625" customWidth="1"/>
    <col min="16149" max="16149" width="8.28515625" customWidth="1"/>
    <col min="16150" max="16150" width="8.5703125" customWidth="1"/>
    <col min="16151" max="16158" width="0" hidden="1" customWidth="1"/>
  </cols>
  <sheetData>
    <row r="1" spans="1:30" ht="3.75" customHeight="1" thickBot="1" x14ac:dyDescent="0.25"/>
    <row r="2" spans="1:30" ht="24.75" customHeight="1" thickBot="1" x14ac:dyDescent="0.4">
      <c r="B2" s="932" t="s">
        <v>354</v>
      </c>
      <c r="C2" s="933"/>
      <c r="D2" s="933"/>
      <c r="E2" s="933"/>
      <c r="F2" s="933"/>
      <c r="G2" s="933"/>
      <c r="H2" s="933"/>
      <c r="I2" s="933"/>
      <c r="J2" s="933"/>
      <c r="K2" s="933"/>
      <c r="L2" s="933"/>
      <c r="M2" s="933"/>
      <c r="N2" s="933"/>
      <c r="O2" s="933"/>
      <c r="P2" s="456"/>
      <c r="Q2" s="457"/>
      <c r="R2" s="458" t="s">
        <v>448</v>
      </c>
      <c r="S2" s="459"/>
      <c r="T2" s="459"/>
      <c r="U2" s="459"/>
      <c r="V2" s="459"/>
      <c r="W2" s="459"/>
      <c r="X2" s="459"/>
    </row>
    <row r="3" spans="1:30" ht="7.5" customHeight="1" x14ac:dyDescent="0.2">
      <c r="A3" s="122"/>
      <c r="B3" s="7"/>
      <c r="C3" s="7"/>
      <c r="D3" s="7"/>
      <c r="E3" s="460"/>
      <c r="F3" s="7"/>
      <c r="G3" s="7"/>
      <c r="H3" s="7"/>
      <c r="I3" s="7"/>
      <c r="J3" s="7"/>
      <c r="K3" s="7"/>
      <c r="L3" s="460"/>
      <c r="M3" s="460"/>
      <c r="N3" s="7"/>
      <c r="O3" s="7"/>
      <c r="P3" s="7"/>
      <c r="Q3" s="7"/>
      <c r="R3" s="7"/>
      <c r="S3" s="7"/>
      <c r="T3" s="461"/>
      <c r="U3" s="7"/>
      <c r="V3" s="946"/>
      <c r="W3" s="946"/>
      <c r="X3" s="462"/>
    </row>
    <row r="4" spans="1:30" ht="15.75" customHeight="1" x14ac:dyDescent="0.25">
      <c r="A4" s="122"/>
      <c r="B4" s="934" t="s">
        <v>1</v>
      </c>
      <c r="C4" s="934"/>
      <c r="D4" s="935" t="str">
        <f>IF(ISBLANK('WASCOB 1'!B3),"",'WASCOB 1'!B3)</f>
        <v/>
      </c>
      <c r="E4" s="935"/>
      <c r="F4" s="935"/>
      <c r="G4" s="935"/>
      <c r="H4" s="935"/>
      <c r="I4" s="935"/>
      <c r="J4" s="935"/>
      <c r="K4" s="935"/>
      <c r="L4" s="935"/>
      <c r="M4" s="122"/>
      <c r="N4" s="122"/>
      <c r="O4" s="130" t="s">
        <v>0</v>
      </c>
      <c r="P4" s="936">
        <f ca="1">TODAY()</f>
        <v>43899</v>
      </c>
      <c r="Q4" s="936"/>
      <c r="R4" s="936"/>
      <c r="S4" s="463"/>
      <c r="T4" s="463"/>
      <c r="U4" s="464"/>
      <c r="V4" s="7"/>
      <c r="W4" s="7"/>
      <c r="X4" s="462"/>
    </row>
    <row r="5" spans="1:30" ht="7.5" customHeight="1" x14ac:dyDescent="0.2">
      <c r="A5" s="122"/>
      <c r="B5" s="465"/>
      <c r="C5" s="465"/>
      <c r="D5" s="466"/>
      <c r="E5" s="466"/>
      <c r="F5" s="466"/>
      <c r="G5" s="466"/>
      <c r="H5" s="466"/>
      <c r="I5" s="467"/>
      <c r="J5" s="7"/>
      <c r="K5" s="7"/>
      <c r="L5" s="7"/>
      <c r="M5" s="7"/>
      <c r="N5" s="466"/>
      <c r="O5" s="466"/>
      <c r="P5" s="122"/>
      <c r="Q5" s="7"/>
      <c r="R5" s="466"/>
      <c r="S5" s="7"/>
      <c r="T5" s="7"/>
      <c r="U5" s="7"/>
      <c r="V5" s="7"/>
      <c r="W5" s="7"/>
      <c r="X5" s="462"/>
    </row>
    <row r="6" spans="1:30" ht="12.75" customHeight="1" x14ac:dyDescent="0.2">
      <c r="A6" s="122"/>
      <c r="B6" s="477"/>
      <c r="C6" s="477"/>
      <c r="D6" s="476"/>
      <c r="E6" s="772" t="str">
        <f>IF(ISBLANK('WASCOB 1'!$F$12),"Basin 1",'WASCOB 1'!$F$12)</f>
        <v>Basin 1</v>
      </c>
      <c r="F6" s="129"/>
      <c r="G6" s="772" t="str">
        <f>IF(ISBLANK('WASCOB 2'!$F$12),"Basin 2",'WASCOB 2'!$F$12)</f>
        <v>Basin 2</v>
      </c>
      <c r="H6" s="129"/>
      <c r="I6" s="485" t="str">
        <f>IF(ISBLANK('WASCOB 3'!$F$12),"Basin 3",'WASCOB 3'!$F$12)</f>
        <v>Basin 3</v>
      </c>
      <c r="J6" s="7"/>
      <c r="K6" s="468"/>
      <c r="L6" s="122"/>
      <c r="M6" s="122"/>
      <c r="N6" s="122"/>
      <c r="O6" s="130" t="s">
        <v>2</v>
      </c>
      <c r="P6" s="863" t="str">
        <f>IF(ISBLANK('WASCOB 1'!H5),"",'WASCOB 1'!H5)</f>
        <v/>
      </c>
      <c r="Q6" s="863"/>
      <c r="R6" s="863"/>
      <c r="S6" s="469"/>
      <c r="T6" s="7"/>
      <c r="U6" s="7"/>
      <c r="V6" s="7"/>
      <c r="W6" s="7"/>
      <c r="X6" s="462"/>
    </row>
    <row r="7" spans="1:30" ht="13.5" customHeight="1" x14ac:dyDescent="0.2">
      <c r="A7" s="122"/>
      <c r="B7" s="478" t="s">
        <v>126</v>
      </c>
      <c r="C7" s="465"/>
      <c r="D7" s="466"/>
      <c r="E7" s="770" t="str">
        <f>IF(ISBLANK('WASCOB 1'!$G$33),"",'WASCOB 1'!$G$33)</f>
        <v/>
      </c>
      <c r="F7" s="669"/>
      <c r="G7" s="770" t="str">
        <f>IF(ISBLANK('WASCOB 2'!$G$33),"",'WASCOB 2'!$G$33)</f>
        <v/>
      </c>
      <c r="H7" s="466"/>
      <c r="I7" s="770" t="str">
        <f>IF(ISBLANK('WASCOB 3'!$G$33),"",'WASCOB 3'!$G$33)</f>
        <v/>
      </c>
      <c r="J7" s="7"/>
      <c r="K7" s="7"/>
      <c r="L7" s="122"/>
      <c r="M7" s="125"/>
      <c r="N7" s="7"/>
      <c r="O7" s="470" t="s">
        <v>109</v>
      </c>
      <c r="P7" s="878"/>
      <c r="Q7" s="878"/>
      <c r="R7" s="878"/>
      <c r="S7" s="7"/>
      <c r="T7" s="7"/>
      <c r="U7" s="7"/>
      <c r="V7" s="471"/>
      <c r="W7" s="7"/>
      <c r="X7" s="462"/>
    </row>
    <row r="8" spans="1:30" ht="13.5" customHeight="1" x14ac:dyDescent="0.2">
      <c r="A8" s="122"/>
      <c r="B8" s="478" t="s">
        <v>349</v>
      </c>
      <c r="C8" s="477"/>
      <c r="D8" s="476"/>
      <c r="E8" s="480"/>
      <c r="F8" s="669"/>
      <c r="G8" s="480"/>
      <c r="H8" s="476"/>
      <c r="I8" s="480"/>
      <c r="J8" s="7"/>
      <c r="K8" s="468"/>
      <c r="L8" s="122"/>
      <c r="M8" s="125"/>
      <c r="N8" s="7"/>
      <c r="O8" s="470" t="s">
        <v>0</v>
      </c>
      <c r="P8" s="878"/>
      <c r="Q8" s="878"/>
      <c r="R8" s="878"/>
      <c r="S8" s="7"/>
      <c r="T8" s="7"/>
      <c r="U8" s="7"/>
      <c r="V8" s="945"/>
      <c r="W8" s="945"/>
      <c r="X8" s="462"/>
    </row>
    <row r="9" spans="1:30" ht="13.5" customHeight="1" x14ac:dyDescent="0.2">
      <c r="A9" s="122"/>
      <c r="B9" s="478" t="s">
        <v>350</v>
      </c>
      <c r="C9" s="7"/>
      <c r="D9" s="466"/>
      <c r="E9" s="480"/>
      <c r="F9" s="669"/>
      <c r="G9" s="480"/>
      <c r="H9" s="473"/>
      <c r="I9" s="480"/>
      <c r="J9" s="473"/>
      <c r="K9" s="473"/>
      <c r="L9" s="473"/>
      <c r="M9" s="473"/>
      <c r="N9" s="473"/>
      <c r="O9" s="473"/>
      <c r="P9" s="122"/>
      <c r="Q9" s="7"/>
      <c r="R9" s="473"/>
      <c r="S9" s="474"/>
      <c r="T9" s="475"/>
      <c r="U9" s="475"/>
      <c r="V9" s="475"/>
      <c r="W9" s="475"/>
      <c r="X9" s="475"/>
    </row>
    <row r="10" spans="1:30" ht="13.5" customHeight="1" x14ac:dyDescent="0.2">
      <c r="A10" s="122"/>
      <c r="B10" s="478" t="s">
        <v>346</v>
      </c>
      <c r="C10" s="477"/>
      <c r="D10" s="476"/>
      <c r="E10" s="771" t="str">
        <f>IF(ISBLANK('WASCOB 1'!$G$29),"",'WASCOB 1'!$G$29)</f>
        <v/>
      </c>
      <c r="F10" s="670"/>
      <c r="G10" s="771" t="str">
        <f>IF(ISBLANK('WASCOB 2'!$G$29),"",'WASCOB 2'!$G$29)</f>
        <v/>
      </c>
      <c r="H10" s="113"/>
      <c r="I10" s="771" t="str">
        <f>IF(ISBLANK('WASCOB 3'!$G$29),"",'WASCOB 3'!$G$29)</f>
        <v/>
      </c>
      <c r="J10" s="476"/>
      <c r="K10" s="7"/>
      <c r="L10" s="7"/>
      <c r="M10" s="7"/>
      <c r="N10" s="122"/>
      <c r="O10" s="122"/>
      <c r="P10" s="122"/>
      <c r="Q10" s="477"/>
      <c r="R10" s="7"/>
      <c r="S10" s="7"/>
      <c r="T10" s="7"/>
      <c r="U10" s="7"/>
      <c r="V10" s="7"/>
      <c r="W10" s="7"/>
      <c r="X10" s="462"/>
    </row>
    <row r="11" spans="1:30" ht="13.5" customHeight="1" x14ac:dyDescent="0.2">
      <c r="A11" s="122"/>
      <c r="B11" s="478" t="s">
        <v>316</v>
      </c>
      <c r="C11" s="7"/>
      <c r="D11" s="472"/>
      <c r="E11" s="484"/>
      <c r="F11" s="478"/>
      <c r="G11" s="484"/>
      <c r="H11" s="7"/>
      <c r="I11" s="484"/>
      <c r="J11" s="7"/>
      <c r="K11" s="7"/>
      <c r="L11" s="7"/>
      <c r="M11" s="7"/>
      <c r="N11" s="7"/>
      <c r="O11" s="7"/>
      <c r="P11" s="7"/>
      <c r="Q11" s="7"/>
      <c r="R11" s="7"/>
      <c r="S11" s="7"/>
      <c r="T11" s="7"/>
      <c r="U11" s="7"/>
      <c r="V11" s="7"/>
      <c r="W11" s="7"/>
      <c r="X11" s="462"/>
    </row>
    <row r="12" spans="1:30" ht="13.5" customHeight="1" x14ac:dyDescent="0.2">
      <c r="A12" s="122"/>
      <c r="B12" s="478" t="s">
        <v>345</v>
      </c>
      <c r="C12" s="479"/>
      <c r="D12" s="122"/>
      <c r="E12" s="486"/>
      <c r="F12" s="482"/>
      <c r="G12" s="486"/>
      <c r="H12" s="478"/>
      <c r="I12" s="486"/>
      <c r="J12" s="479"/>
      <c r="K12" s="7"/>
      <c r="L12" s="122"/>
      <c r="M12" s="122"/>
      <c r="N12" s="122"/>
      <c r="O12" s="122"/>
      <c r="P12" s="481"/>
      <c r="Q12" s="122"/>
      <c r="R12" s="122"/>
      <c r="S12" s="482"/>
      <c r="T12" s="7"/>
      <c r="V12" s="483"/>
      <c r="W12" s="483"/>
      <c r="X12" s="462"/>
    </row>
    <row r="13" spans="1:30" ht="13.5" customHeight="1" x14ac:dyDescent="0.2">
      <c r="A13" s="122"/>
      <c r="B13" s="947" t="s">
        <v>338</v>
      </c>
      <c r="C13" s="947"/>
      <c r="D13" s="122"/>
      <c r="F13" s="122"/>
      <c r="G13" s="478"/>
      <c r="H13" s="478"/>
      <c r="J13" s="479"/>
      <c r="K13" s="7"/>
      <c r="L13" s="122"/>
      <c r="M13" s="122"/>
      <c r="N13" s="122"/>
      <c r="O13" s="122"/>
      <c r="P13" s="485"/>
      <c r="Q13" s="122"/>
      <c r="R13" s="7"/>
      <c r="S13" s="7"/>
      <c r="T13" s="7"/>
      <c r="V13" s="483"/>
      <c r="W13" s="483"/>
      <c r="X13" s="462"/>
    </row>
    <row r="14" spans="1:30" ht="8.25" customHeight="1" x14ac:dyDescent="0.2">
      <c r="A14" s="122"/>
      <c r="B14" s="122"/>
      <c r="C14" s="479"/>
      <c r="D14" s="122"/>
      <c r="F14" s="122"/>
      <c r="G14" s="478"/>
      <c r="H14" s="478"/>
      <c r="J14" s="7"/>
      <c r="K14" s="7"/>
      <c r="L14" s="122"/>
      <c r="M14" s="122"/>
      <c r="N14" s="122"/>
      <c r="O14" s="122"/>
      <c r="P14" s="487"/>
      <c r="Q14" s="122"/>
      <c r="R14" s="7"/>
      <c r="S14" s="7"/>
      <c r="T14" s="7"/>
      <c r="U14" s="7"/>
      <c r="V14" s="462"/>
      <c r="W14" s="462"/>
      <c r="X14" s="462"/>
    </row>
    <row r="15" spans="1:30" ht="7.5" customHeight="1" thickBot="1" x14ac:dyDescent="0.25">
      <c r="A15" s="122"/>
      <c r="B15" s="7"/>
      <c r="C15" s="7"/>
      <c r="D15" s="7"/>
      <c r="E15" s="7"/>
      <c r="F15" s="7"/>
      <c r="G15" s="7"/>
      <c r="H15" s="7"/>
      <c r="I15" s="7"/>
      <c r="J15" s="7"/>
      <c r="K15" s="7"/>
      <c r="L15" s="7"/>
      <c r="M15" s="7"/>
      <c r="N15" s="7"/>
      <c r="O15" s="7"/>
      <c r="P15" s="7"/>
      <c r="Q15" s="7"/>
      <c r="R15" s="7"/>
      <c r="S15" s="462"/>
      <c r="T15" s="462"/>
      <c r="U15" s="462"/>
      <c r="V15" s="462"/>
      <c r="W15" s="462"/>
      <c r="X15" s="462"/>
    </row>
    <row r="16" spans="1:30" ht="13.5" thickBot="1" x14ac:dyDescent="0.25">
      <c r="A16" s="122"/>
      <c r="B16" s="920" t="s">
        <v>317</v>
      </c>
      <c r="C16" s="921"/>
      <c r="D16" s="921"/>
      <c r="E16" s="922"/>
      <c r="F16" s="488"/>
      <c r="G16" s="923" t="s">
        <v>318</v>
      </c>
      <c r="H16" s="924"/>
      <c r="I16" s="924"/>
      <c r="J16" s="924"/>
      <c r="K16" s="924"/>
      <c r="L16" s="925"/>
      <c r="M16" s="489"/>
      <c r="N16" s="926" t="s">
        <v>319</v>
      </c>
      <c r="O16" s="927"/>
      <c r="P16" s="927"/>
      <c r="Q16" s="927"/>
      <c r="R16" s="928"/>
      <c r="S16" s="490"/>
      <c r="T16" s="7"/>
      <c r="U16" s="491"/>
      <c r="V16" s="492"/>
      <c r="W16" s="492"/>
      <c r="X16" s="462"/>
      <c r="AA16" s="937" t="s">
        <v>320</v>
      </c>
      <c r="AB16" s="938"/>
      <c r="AC16" s="938"/>
      <c r="AD16" s="37"/>
    </row>
    <row r="17" spans="1:31" ht="7.5" customHeight="1" thickBot="1" x14ac:dyDescent="0.25">
      <c r="A17" s="122"/>
      <c r="B17" s="7"/>
      <c r="C17" s="7"/>
      <c r="D17" s="7"/>
      <c r="E17" s="7"/>
      <c r="F17" s="7"/>
      <c r="G17" s="7"/>
      <c r="H17" s="7"/>
      <c r="I17" s="7"/>
      <c r="J17" s="7"/>
      <c r="K17" s="7"/>
      <c r="L17" s="7"/>
      <c r="M17" s="7"/>
      <c r="N17" s="7"/>
      <c r="O17" s="7"/>
      <c r="P17" s="7"/>
      <c r="Q17" s="7"/>
      <c r="R17" s="7"/>
      <c r="S17" s="7"/>
      <c r="T17" s="7"/>
      <c r="U17" s="7"/>
      <c r="V17" s="7"/>
      <c r="W17" s="7"/>
      <c r="X17" s="462"/>
      <c r="AA17" s="37"/>
      <c r="AB17" s="37"/>
      <c r="AC17" s="37"/>
      <c r="AD17" s="37"/>
    </row>
    <row r="18" spans="1:31" ht="33" customHeight="1" thickBot="1" x14ac:dyDescent="0.25">
      <c r="B18" s="527" t="s">
        <v>321</v>
      </c>
      <c r="C18" s="527" t="s">
        <v>322</v>
      </c>
      <c r="D18" s="493"/>
      <c r="E18" s="527" t="s">
        <v>323</v>
      </c>
      <c r="F18" s="494"/>
      <c r="G18" s="527" t="s">
        <v>324</v>
      </c>
      <c r="H18" s="939" t="s">
        <v>325</v>
      </c>
      <c r="I18" s="940"/>
      <c r="J18" s="527" t="s">
        <v>326</v>
      </c>
      <c r="K18" s="939" t="s">
        <v>327</v>
      </c>
      <c r="L18" s="940"/>
      <c r="M18" s="6"/>
      <c r="N18" s="527" t="s">
        <v>328</v>
      </c>
      <c r="O18" s="527" t="s">
        <v>329</v>
      </c>
      <c r="P18" s="527" t="s">
        <v>330</v>
      </c>
      <c r="Q18" s="939" t="s">
        <v>327</v>
      </c>
      <c r="R18" s="940"/>
      <c r="S18" s="37"/>
      <c r="T18" s="462"/>
      <c r="U18" s="495"/>
      <c r="V18" s="495"/>
      <c r="W18" s="941" t="s">
        <v>331</v>
      </c>
      <c r="X18" s="942"/>
      <c r="Y18" s="943" t="s">
        <v>332</v>
      </c>
      <c r="Z18" s="944"/>
      <c r="AA18" s="496" t="s">
        <v>326</v>
      </c>
      <c r="AB18" s="496" t="s">
        <v>326</v>
      </c>
      <c r="AC18" s="496" t="s">
        <v>326</v>
      </c>
    </row>
    <row r="19" spans="1:31" ht="13.5" customHeight="1" thickBot="1" x14ac:dyDescent="0.25">
      <c r="B19" s="929" t="str">
        <f>IF(ISNUMBER('WASCOB 1'!G45),"Basin "&amp;'WASCOB 1'!F12,"Basin 1")</f>
        <v>Basin 1</v>
      </c>
      <c r="C19" s="930"/>
      <c r="D19" s="930"/>
      <c r="E19" s="930"/>
      <c r="F19" s="930"/>
      <c r="G19" s="930"/>
      <c r="H19" s="930"/>
      <c r="I19" s="930"/>
      <c r="J19" s="930"/>
      <c r="K19" s="930"/>
      <c r="L19" s="930"/>
      <c r="M19" s="930"/>
      <c r="N19" s="930"/>
      <c r="O19" s="930"/>
      <c r="P19" s="930"/>
      <c r="Q19" s="930"/>
      <c r="R19" s="931"/>
      <c r="S19" s="37"/>
      <c r="T19" s="462"/>
      <c r="U19" s="495"/>
      <c r="V19" s="495"/>
      <c r="W19" s="522"/>
      <c r="X19" s="522"/>
      <c r="Y19" s="523"/>
      <c r="Z19" s="523"/>
      <c r="AA19" s="524"/>
      <c r="AB19" s="524"/>
      <c r="AC19" s="524"/>
    </row>
    <row r="20" spans="1:31" ht="13.5" customHeight="1" x14ac:dyDescent="0.2">
      <c r="B20" s="533"/>
      <c r="C20" s="532"/>
      <c r="D20" s="497"/>
      <c r="E20" s="498"/>
      <c r="F20" s="498"/>
      <c r="G20" s="528">
        <f t="shared" ref="G20" si="0">IF(C20&gt;$E$10,0,(IF(B20=0,,((($E$10-C20)*$E$11/100)+($E$10-C20)))))</f>
        <v>0</v>
      </c>
      <c r="H20" s="881">
        <f>IF(Defaults!$M$81="Width",(G20*$E$7)+(G20*($E$8-0.5*$E$7)/2+G20*($E$9-0.5*$E$7)/2),IF(Defaults!$M$81="Ratio",(G20*($E$7+(G20*$E$8/2+G20*$E$9/2))),))</f>
        <v>0</v>
      </c>
      <c r="I20" s="881"/>
      <c r="J20" s="499"/>
      <c r="K20" s="915"/>
      <c r="L20" s="915"/>
      <c r="M20" s="125"/>
      <c r="N20" s="528" t="str">
        <f>IF(ISNUMBER($E$10),IF($E$10-C20&lt;0,,IF(C20=0,,C20-$E$12)),"")</f>
        <v/>
      </c>
      <c r="O20" s="528">
        <f>IF(Defaults!$M$81="Width",IF($E$12=0,,IF(N20=0,,(($E$8-0.5*$E$7)+($E$9-0.5*$E$7)+$E$7)*(C20-N20))),IF(Defaults!$M$81="Ratio",IF($E$12=0,,IF(N20=0,,((G20*$E$8)+(G20*$E$9)+$E$7)*((C20-N20)))),))</f>
        <v>0</v>
      </c>
      <c r="P20" s="499"/>
      <c r="Q20" s="916"/>
      <c r="R20" s="917"/>
      <c r="S20" s="500"/>
      <c r="T20" s="501"/>
      <c r="U20" s="502"/>
      <c r="V20" s="503"/>
      <c r="W20" s="880"/>
      <c r="X20" s="880"/>
      <c r="Y20" s="879"/>
      <c r="Z20" s="879"/>
      <c r="AA20" s="37"/>
      <c r="AB20" s="37"/>
      <c r="AC20" s="37"/>
      <c r="AD20" s="37"/>
      <c r="AE20" s="66" t="str">
        <f>$E$10</f>
        <v/>
      </c>
    </row>
    <row r="21" spans="1:31" ht="13.5" customHeight="1" x14ac:dyDescent="0.2">
      <c r="B21" s="534"/>
      <c r="C21" s="505"/>
      <c r="D21" s="497"/>
      <c r="E21" s="529">
        <f t="shared" ref="E21:E51" si="1">IF(B21=0,,(B21-B20))</f>
        <v>0</v>
      </c>
      <c r="F21" s="506"/>
      <c r="G21" s="749">
        <f>IF(C21&gt;$E$10,0,(IF(B21=0,,($E$10-C21))))</f>
        <v>0</v>
      </c>
      <c r="H21" s="882">
        <f>IF(Defaults!$M$81="Width",(G21*$E$7)+(G21*($E$8-0.5*$E$7)/2+G21*($E$9-0.5*$E$7)/2),IF(Defaults!$M$81="Ratio",(G21*($E$7+(G21*$E$8/2+G21*$E$9/2))),))</f>
        <v>0</v>
      </c>
      <c r="I21" s="882"/>
      <c r="J21" s="525">
        <f>(H20+H21)/2</f>
        <v>0</v>
      </c>
      <c r="K21" s="882">
        <f t="shared" ref="K21:K51" si="2">(W21*E21)</f>
        <v>0</v>
      </c>
      <c r="L21" s="882"/>
      <c r="M21" s="125"/>
      <c r="N21" s="756" t="str">
        <f t="shared" ref="N21:N29" si="3">IF(ISNUMBER($E$10),IF($E$10-C21&lt;0,,IF(C21=0,,C21-$E$12)),"")</f>
        <v/>
      </c>
      <c r="O21" s="525">
        <f>IF(Defaults!$M$81="Width",IF($E$12=0,,IF(N21=0,,(($E$8-0.5*$E$7)+($E$9-0.5*$E$7)+$E$7)*(C21-N21))),IF(Defaults!$M$81="Ratio",IF($E$12=0,,IF(N21=0,,((G21*$E$8)+(G21*$E$9)+$E$7)*((C21-N21)))),))</f>
        <v>0</v>
      </c>
      <c r="P21" s="525">
        <f t="shared" ref="P21:P51" si="4">(O20+O21)/2</f>
        <v>0</v>
      </c>
      <c r="Q21" s="882">
        <f t="shared" ref="Q21:Q51" si="5">(Y21*E21)</f>
        <v>0</v>
      </c>
      <c r="R21" s="883"/>
      <c r="T21" s="501"/>
      <c r="U21" s="503"/>
      <c r="V21" s="503"/>
      <c r="W21" s="884">
        <f t="shared" ref="W21:W29" si="6">(J21/27)</f>
        <v>0</v>
      </c>
      <c r="X21" s="885"/>
      <c r="Y21" s="886">
        <f t="shared" ref="Y21:Y29" si="7">(P21/27)</f>
        <v>0</v>
      </c>
      <c r="Z21" s="887"/>
      <c r="AA21" s="507">
        <f>IF(Defaults!$M$81="Ratio",IF(B20=0,,$E$7+(G20*$E$8)+(G20*$E$9)),IF(Defaults!$M$81="Width",$E$8+$E$9,))</f>
        <v>0</v>
      </c>
      <c r="AB21" s="507">
        <f>IF(B20=0,,($E$10-C20)*$E$8)</f>
        <v>0</v>
      </c>
      <c r="AC21" s="902">
        <f>IF(Defaults!$M$81="Ratio",AB21*J21,IF(Defaults!$M$81="Width",AA21*E21,))</f>
        <v>0</v>
      </c>
      <c r="AD21" s="903"/>
      <c r="AE21" s="66" t="e">
        <f t="shared" ref="AE21:AE29" si="8">$AE$20+$E$11/100*G21</f>
        <v>#VALUE!</v>
      </c>
    </row>
    <row r="22" spans="1:31" ht="13.5" customHeight="1" x14ac:dyDescent="0.2">
      <c r="B22" s="533"/>
      <c r="C22" s="508"/>
      <c r="D22" s="497"/>
      <c r="E22" s="529">
        <f t="shared" si="1"/>
        <v>0</v>
      </c>
      <c r="F22" s="506"/>
      <c r="G22" s="525">
        <f>IF(C22&gt;$E$10,0,(IF(B22=0,,($E$10-C22))))</f>
        <v>0</v>
      </c>
      <c r="H22" s="882">
        <f>IF(Defaults!$M$81="Width",(G22*$E$7)+(G22*($E$8-0.5*$E$7)/2+G22*($E$9-0.5*$E$7)/2),IF(Defaults!$M$81="Ratio",(G22*($E$7+(G22*$E$8/2+G22*$E$9/2))),))</f>
        <v>0</v>
      </c>
      <c r="I22" s="882"/>
      <c r="J22" s="525">
        <f t="shared" ref="J22:J51" si="9">(H21+H22)/2</f>
        <v>0</v>
      </c>
      <c r="K22" s="882">
        <f t="shared" si="2"/>
        <v>0</v>
      </c>
      <c r="L22" s="882"/>
      <c r="M22" s="125"/>
      <c r="N22" s="756" t="str">
        <f t="shared" si="3"/>
        <v/>
      </c>
      <c r="O22" s="525">
        <f>IF(Defaults!$M$81="Width",IF($E$12=0,,IF(N22=0,,(($E$8-0.5*$E$7)+($E$9-0.5*$E$7)+$E$7)*(C22-N22))),IF(Defaults!$M$81="Ratio",IF($E$12=0,,IF(N22=0,,((G22*$E$8)+(G22*$E$9)+$E$7)*((C22-N22)))),))</f>
        <v>0</v>
      </c>
      <c r="P22" s="525">
        <f t="shared" si="4"/>
        <v>0</v>
      </c>
      <c r="Q22" s="882">
        <f t="shared" si="5"/>
        <v>0</v>
      </c>
      <c r="R22" s="883"/>
      <c r="T22" s="501"/>
      <c r="U22" s="503"/>
      <c r="V22" s="503"/>
      <c r="W22" s="884">
        <f t="shared" si="6"/>
        <v>0</v>
      </c>
      <c r="X22" s="885"/>
      <c r="Y22" s="886">
        <f t="shared" si="7"/>
        <v>0</v>
      </c>
      <c r="Z22" s="887"/>
      <c r="AA22" s="507">
        <f>IF(Defaults!$M$81="Ratio",IF(B21=0,,$E$7+(G21*$E$8)+(G21*$E$9)),IF(Defaults!$M$81="Width",$E$8+$E$9,))</f>
        <v>0</v>
      </c>
      <c r="AB22" s="509">
        <f>(AA21+AA22)/2</f>
        <v>0</v>
      </c>
      <c r="AC22" s="902">
        <f>IF(Defaults!$M$81="Ratio",AB22*E22,IF(Defaults!$M$81="Width",AA22*E22,))</f>
        <v>0</v>
      </c>
      <c r="AD22" s="903"/>
      <c r="AE22" s="66" t="e">
        <f t="shared" si="8"/>
        <v>#VALUE!</v>
      </c>
    </row>
    <row r="23" spans="1:31" ht="13.5" customHeight="1" x14ac:dyDescent="0.2">
      <c r="B23" s="534"/>
      <c r="C23" s="504"/>
      <c r="D23" s="497"/>
      <c r="E23" s="529">
        <f t="shared" si="1"/>
        <v>0</v>
      </c>
      <c r="F23" s="506"/>
      <c r="G23" s="749">
        <f t="shared" ref="G23:G29" si="10">IF(C23&gt;$E$10,0,(IF(B23=0,,($E$10-C23))))</f>
        <v>0</v>
      </c>
      <c r="H23" s="882">
        <f>IF(Defaults!$M$81="Width",(G23*$E$7)+(G23*($E$8-0.5*$E$7)/2+G23*($E$9-0.5*$E$7)/2),IF(Defaults!$M$81="Ratio",(G23*($E$7+(G23*$E$8/2+G23*$E$9/2))),))</f>
        <v>0</v>
      </c>
      <c r="I23" s="882"/>
      <c r="J23" s="525">
        <f t="shared" si="9"/>
        <v>0</v>
      </c>
      <c r="K23" s="882">
        <f t="shared" si="2"/>
        <v>0</v>
      </c>
      <c r="L23" s="882"/>
      <c r="M23" s="125"/>
      <c r="N23" s="756" t="str">
        <f t="shared" si="3"/>
        <v/>
      </c>
      <c r="O23" s="525">
        <f>IF(Defaults!$M$81="Width",IF($E$12=0,,IF(N23=0,,(($E$8-0.5*$E$7)+($E$9-0.5*$E$7)+$E$7)*(C23-N23))),IF(Defaults!$M$81="Ratio",IF($E$12=0,,IF(N23=0,,((G23*$E$8)+(G23*$E$9)+$E$7)*((C23-N23)))),))</f>
        <v>0</v>
      </c>
      <c r="P23" s="525">
        <f t="shared" si="4"/>
        <v>0</v>
      </c>
      <c r="Q23" s="882">
        <f t="shared" si="5"/>
        <v>0</v>
      </c>
      <c r="R23" s="883"/>
      <c r="T23" s="501"/>
      <c r="U23" s="503"/>
      <c r="V23" s="503"/>
      <c r="W23" s="884">
        <f t="shared" si="6"/>
        <v>0</v>
      </c>
      <c r="X23" s="885"/>
      <c r="Y23" s="886">
        <f t="shared" si="7"/>
        <v>0</v>
      </c>
      <c r="Z23" s="887"/>
      <c r="AA23" s="507">
        <f>IF(Defaults!$M$81="Ratio",IF(B22=0,,$E$7+(G22*$E$8)+(G22*$E$9)),IF(Defaults!$M$81="Width",$E$8+$E$9,))</f>
        <v>0</v>
      </c>
      <c r="AB23" s="509">
        <f t="shared" ref="AB23:AB29" si="11">(AA22+AA23)/2</f>
        <v>0</v>
      </c>
      <c r="AC23" s="902">
        <f>IF(Defaults!$M$81="Ratio",AB23*E23,IF(Defaults!$M$81="Width",AA23*E23,))</f>
        <v>0</v>
      </c>
      <c r="AD23" s="903"/>
      <c r="AE23" s="66" t="e">
        <f t="shared" si="8"/>
        <v>#VALUE!</v>
      </c>
    </row>
    <row r="24" spans="1:31" ht="13.5" customHeight="1" x14ac:dyDescent="0.2">
      <c r="B24" s="534"/>
      <c r="C24" s="504"/>
      <c r="D24" s="497"/>
      <c r="E24" s="529">
        <f t="shared" si="1"/>
        <v>0</v>
      </c>
      <c r="F24" s="506"/>
      <c r="G24" s="749">
        <f t="shared" si="10"/>
        <v>0</v>
      </c>
      <c r="H24" s="882">
        <f>IF(Defaults!$M$81="Width",(G24*$E$7)+(G24*($E$8-0.5*$E$7)/2+G24*($E$9-0.5*$E$7)/2),IF(Defaults!$M$81="Ratio",(G24*($E$7+(G24*$E$8/2+G24*$E$9/2))),))</f>
        <v>0</v>
      </c>
      <c r="I24" s="882"/>
      <c r="J24" s="525">
        <f t="shared" si="9"/>
        <v>0</v>
      </c>
      <c r="K24" s="882">
        <f t="shared" si="2"/>
        <v>0</v>
      </c>
      <c r="L24" s="882"/>
      <c r="M24" s="125"/>
      <c r="N24" s="756" t="str">
        <f t="shared" si="3"/>
        <v/>
      </c>
      <c r="O24" s="525">
        <f>IF(Defaults!$M$81="Width",IF($E$12=0,,IF(N24=0,,(($E$8-0.5*$E$7)+($E$9-0.5*$E$7)+$E$7)*(C24-N24))),IF(Defaults!$M$81="Ratio",IF($E$12=0,,IF(N24=0,,((G24*$E$8)+(G24*$E$9)+$E$7)*((C24-N24)))),))</f>
        <v>0</v>
      </c>
      <c r="P24" s="525">
        <f t="shared" si="4"/>
        <v>0</v>
      </c>
      <c r="Q24" s="882">
        <f t="shared" si="5"/>
        <v>0</v>
      </c>
      <c r="R24" s="883"/>
      <c r="T24" s="501"/>
      <c r="U24" s="503"/>
      <c r="V24" s="503"/>
      <c r="W24" s="884">
        <f t="shared" si="6"/>
        <v>0</v>
      </c>
      <c r="X24" s="885"/>
      <c r="Y24" s="886">
        <f t="shared" si="7"/>
        <v>0</v>
      </c>
      <c r="Z24" s="887"/>
      <c r="AA24" s="507">
        <f>IF(Defaults!$M$81="Ratio",IF(B23=0,,$E$7+(G23*$E$8)+(G23*$E$9)),IF(Defaults!$M$81="Width",$E$8+$E$9,))</f>
        <v>0</v>
      </c>
      <c r="AB24" s="509">
        <f t="shared" si="11"/>
        <v>0</v>
      </c>
      <c r="AC24" s="902">
        <f>IF(Defaults!$M$81="Ratio",AB24*E24,IF(Defaults!$M$81="Width",AA24*E24,))</f>
        <v>0</v>
      </c>
      <c r="AD24" s="903"/>
      <c r="AE24" s="66" t="e">
        <f t="shared" si="8"/>
        <v>#VALUE!</v>
      </c>
    </row>
    <row r="25" spans="1:31" ht="13.5" customHeight="1" x14ac:dyDescent="0.2">
      <c r="B25" s="534"/>
      <c r="C25" s="504"/>
      <c r="D25" s="497"/>
      <c r="E25" s="529">
        <f t="shared" si="1"/>
        <v>0</v>
      </c>
      <c r="F25" s="506"/>
      <c r="G25" s="749">
        <f t="shared" si="10"/>
        <v>0</v>
      </c>
      <c r="H25" s="882">
        <f>IF(Defaults!$M$81="Width",(G25*$E$7)+(G25*($E$8-0.5*$E$7)/2+G25*($E$9-0.5*$E$7)/2),IF(Defaults!$M$81="Ratio",(G25*($E$7+(G25*$E$8/2+G25*$E$9/2))),))</f>
        <v>0</v>
      </c>
      <c r="I25" s="882"/>
      <c r="J25" s="525">
        <f t="shared" si="9"/>
        <v>0</v>
      </c>
      <c r="K25" s="882">
        <f t="shared" si="2"/>
        <v>0</v>
      </c>
      <c r="L25" s="882"/>
      <c r="M25" s="125"/>
      <c r="N25" s="756" t="str">
        <f t="shared" si="3"/>
        <v/>
      </c>
      <c r="O25" s="525">
        <f>IF(Defaults!$M$81="Width",IF($E$12=0,,IF(N25=0,,(($E$8-0.5*$E$7)+($E$9-0.5*$E$7)+$E$7)*(C25-N25))),IF(Defaults!$M$81="Ratio",IF($E$12=0,,IF(N25=0,,((G25*$E$8)+(G25*$E$9)+$E$7)*((C25-N25)))),))</f>
        <v>0</v>
      </c>
      <c r="P25" s="525">
        <f t="shared" si="4"/>
        <v>0</v>
      </c>
      <c r="Q25" s="882">
        <f t="shared" si="5"/>
        <v>0</v>
      </c>
      <c r="R25" s="883"/>
      <c r="T25" s="501"/>
      <c r="U25" s="503"/>
      <c r="V25" s="503"/>
      <c r="W25" s="884">
        <f t="shared" si="6"/>
        <v>0</v>
      </c>
      <c r="X25" s="885"/>
      <c r="Y25" s="886">
        <f t="shared" si="7"/>
        <v>0</v>
      </c>
      <c r="Z25" s="887"/>
      <c r="AA25" s="507">
        <f>IF(Defaults!$M$81="Ratio",IF(B24=0,,$E$7+(G24*$E$8)+(G24*$E$9)),IF(Defaults!$M$81="Width",$E$8+$E$9,))</f>
        <v>0</v>
      </c>
      <c r="AB25" s="509">
        <f t="shared" si="11"/>
        <v>0</v>
      </c>
      <c r="AC25" s="902">
        <f>IF(Defaults!$M$81="Ratio",AB25*E25,IF(Defaults!$M$81="Width",AA25*E25,))</f>
        <v>0</v>
      </c>
      <c r="AD25" s="903"/>
      <c r="AE25" s="66" t="e">
        <f t="shared" si="8"/>
        <v>#VALUE!</v>
      </c>
    </row>
    <row r="26" spans="1:31" ht="13.5" customHeight="1" x14ac:dyDescent="0.2">
      <c r="B26" s="534"/>
      <c r="C26" s="504"/>
      <c r="D26" s="497"/>
      <c r="E26" s="529">
        <f t="shared" si="1"/>
        <v>0</v>
      </c>
      <c r="F26" s="506"/>
      <c r="G26" s="749">
        <f t="shared" si="10"/>
        <v>0</v>
      </c>
      <c r="H26" s="882">
        <f>IF(Defaults!$M$81="Width",(G26*$E$7)+(G26*($E$8-0.5*$E$7)/2+G26*($E$9-0.5*$E$7)/2),IF(Defaults!$M$81="Ratio",(G26*($E$7+(G26*$E$8/2+G26*$E$9/2))),))</f>
        <v>0</v>
      </c>
      <c r="I26" s="882"/>
      <c r="J26" s="525">
        <f t="shared" si="9"/>
        <v>0</v>
      </c>
      <c r="K26" s="882">
        <f t="shared" si="2"/>
        <v>0</v>
      </c>
      <c r="L26" s="882"/>
      <c r="M26" s="125"/>
      <c r="N26" s="756" t="str">
        <f t="shared" si="3"/>
        <v/>
      </c>
      <c r="O26" s="525">
        <f>IF(Defaults!$M$81="Width",IF($E$12=0,,IF(N26=0,,(($E$8-0.5*$E$7)+($E$9-0.5*$E$7)+$E$7)*(C26-N26))),IF(Defaults!$M$81="Ratio",IF($E$12=0,,IF(N26=0,,((G26*$E$8)+(G26*$E$9)+$E$7)*((C26-N26)))),))</f>
        <v>0</v>
      </c>
      <c r="P26" s="525">
        <f t="shared" si="4"/>
        <v>0</v>
      </c>
      <c r="Q26" s="882">
        <f t="shared" si="5"/>
        <v>0</v>
      </c>
      <c r="R26" s="883"/>
      <c r="T26" s="501"/>
      <c r="U26" s="503"/>
      <c r="V26" s="503"/>
      <c r="W26" s="884">
        <f t="shared" si="6"/>
        <v>0</v>
      </c>
      <c r="X26" s="885"/>
      <c r="Y26" s="886">
        <f t="shared" si="7"/>
        <v>0</v>
      </c>
      <c r="Z26" s="887"/>
      <c r="AA26" s="507">
        <f>IF(Defaults!$M$81="Ratio",IF(B25=0,,$E$7+(G25*$E$8)+(G25*$E$9)),IF(Defaults!$M$81="Width",$E$8+$E$9,))</f>
        <v>0</v>
      </c>
      <c r="AB26" s="509">
        <f t="shared" si="11"/>
        <v>0</v>
      </c>
      <c r="AC26" s="902">
        <f>IF(Defaults!$M$81="Ratio",AB26*E26,IF(Defaults!$M$81="Width",AA26*E26,))</f>
        <v>0</v>
      </c>
      <c r="AD26" s="903"/>
      <c r="AE26" s="66" t="e">
        <f t="shared" si="8"/>
        <v>#VALUE!</v>
      </c>
    </row>
    <row r="27" spans="1:31" ht="13.5" customHeight="1" x14ac:dyDescent="0.2">
      <c r="B27" s="534"/>
      <c r="C27" s="504"/>
      <c r="D27" s="497"/>
      <c r="E27" s="529">
        <f t="shared" si="1"/>
        <v>0</v>
      </c>
      <c r="F27" s="506"/>
      <c r="G27" s="749">
        <f t="shared" si="10"/>
        <v>0</v>
      </c>
      <c r="H27" s="882">
        <f>IF(Defaults!$M$81="Width",(G27*$E$7)+(G27*($E$8-0.5*$E$7)/2+G27*($E$9-0.5*$E$7)/2),IF(Defaults!$M$81="Ratio",(G27*($E$7+(G27*$E$8/2+G27*$E$9/2))),))</f>
        <v>0</v>
      </c>
      <c r="I27" s="882"/>
      <c r="J27" s="525">
        <f t="shared" si="9"/>
        <v>0</v>
      </c>
      <c r="K27" s="882">
        <f t="shared" si="2"/>
        <v>0</v>
      </c>
      <c r="L27" s="882"/>
      <c r="M27" s="125"/>
      <c r="N27" s="756" t="str">
        <f t="shared" si="3"/>
        <v/>
      </c>
      <c r="O27" s="525">
        <f>IF(Defaults!$M$81="Width",IF($E$12=0,,IF(N27=0,,(($E$8-0.5*$E$7)+($E$9-0.5*$E$7)+$E$7)*(C27-N27))),IF(Defaults!$M$81="Ratio",IF($E$12=0,,IF(N27=0,,((G27*$E$8)+(G27*$E$9)+$E$7)*((C27-N27)))),))</f>
        <v>0</v>
      </c>
      <c r="P27" s="525">
        <f t="shared" si="4"/>
        <v>0</v>
      </c>
      <c r="Q27" s="882">
        <f t="shared" si="5"/>
        <v>0</v>
      </c>
      <c r="R27" s="883"/>
      <c r="T27" s="501"/>
      <c r="U27" s="503"/>
      <c r="V27" s="503"/>
      <c r="W27" s="884">
        <f t="shared" si="6"/>
        <v>0</v>
      </c>
      <c r="X27" s="885"/>
      <c r="Y27" s="886">
        <f t="shared" si="7"/>
        <v>0</v>
      </c>
      <c r="Z27" s="887"/>
      <c r="AA27" s="507">
        <f>IF(Defaults!$M$81="Ratio",IF(B26=0,,$E$7+(G26*$E$8)+(G26*$E$9)),IF(Defaults!$M$81="Width",$E$8+$E$9,))</f>
        <v>0</v>
      </c>
      <c r="AB27" s="509">
        <f t="shared" si="11"/>
        <v>0</v>
      </c>
      <c r="AC27" s="902">
        <f>IF(Defaults!$M$81="Ratio",AB27*E27,IF(Defaults!$M$81="Width",AA27*E27,))</f>
        <v>0</v>
      </c>
      <c r="AD27" s="903"/>
      <c r="AE27" s="66" t="e">
        <f t="shared" si="8"/>
        <v>#VALUE!</v>
      </c>
    </row>
    <row r="28" spans="1:31" ht="13.5" customHeight="1" x14ac:dyDescent="0.2">
      <c r="B28" s="534"/>
      <c r="C28" s="504"/>
      <c r="D28" s="497"/>
      <c r="E28" s="529">
        <f t="shared" si="1"/>
        <v>0</v>
      </c>
      <c r="F28" s="506"/>
      <c r="G28" s="749">
        <f t="shared" si="10"/>
        <v>0</v>
      </c>
      <c r="H28" s="882">
        <f>IF(Defaults!$M$81="Width",(G28*$E$7)+(G28*($E$8-0.5*$E$7)/2+G28*($E$9-0.5*$E$7)/2),IF(Defaults!$M$81="Ratio",(G28*($E$7+(G28*$E$8/2+G28*$E$9/2))),))</f>
        <v>0</v>
      </c>
      <c r="I28" s="882"/>
      <c r="J28" s="525">
        <f t="shared" si="9"/>
        <v>0</v>
      </c>
      <c r="K28" s="882">
        <f t="shared" si="2"/>
        <v>0</v>
      </c>
      <c r="L28" s="882"/>
      <c r="M28" s="125"/>
      <c r="N28" s="756" t="str">
        <f t="shared" si="3"/>
        <v/>
      </c>
      <c r="O28" s="525">
        <f>IF(Defaults!$M$81="Width",IF($E$12=0,,IF(N28=0,,(($E$8-0.5*$E$7)+($E$9-0.5*$E$7)+$E$7)*(C28-N28))),IF(Defaults!$M$81="Ratio",IF($E$12=0,,IF(N28=0,,((G28*$E$8)+(G28*$E$9)+$E$7)*((C28-N28)))),))</f>
        <v>0</v>
      </c>
      <c r="P28" s="525">
        <f t="shared" si="4"/>
        <v>0</v>
      </c>
      <c r="Q28" s="882">
        <f t="shared" si="5"/>
        <v>0</v>
      </c>
      <c r="R28" s="883"/>
      <c r="T28" s="501"/>
      <c r="U28" s="503"/>
      <c r="V28" s="503"/>
      <c r="W28" s="884">
        <f t="shared" si="6"/>
        <v>0</v>
      </c>
      <c r="X28" s="885"/>
      <c r="Y28" s="886">
        <f t="shared" si="7"/>
        <v>0</v>
      </c>
      <c r="Z28" s="887"/>
      <c r="AA28" s="507">
        <f>IF(Defaults!$M$81="Ratio",IF(B27=0,,$E$7+(G27*$E$8)+(G27*$E$9)),IF(Defaults!$M$81="Width",$E$8+$E$9,))</f>
        <v>0</v>
      </c>
      <c r="AB28" s="509">
        <f t="shared" si="11"/>
        <v>0</v>
      </c>
      <c r="AC28" s="902">
        <f>IF(Defaults!$M$81="Ratio",AB28*E28,IF(Defaults!$M$81="Width",AA28*E28,))</f>
        <v>0</v>
      </c>
      <c r="AD28" s="903"/>
      <c r="AE28" s="66" t="e">
        <f t="shared" si="8"/>
        <v>#VALUE!</v>
      </c>
    </row>
    <row r="29" spans="1:31" ht="13.5" customHeight="1" thickBot="1" x14ac:dyDescent="0.25">
      <c r="B29" s="535"/>
      <c r="C29" s="518"/>
      <c r="D29" s="536"/>
      <c r="E29" s="530">
        <f t="shared" si="1"/>
        <v>0</v>
      </c>
      <c r="F29" s="537"/>
      <c r="G29" s="749">
        <f t="shared" si="10"/>
        <v>0</v>
      </c>
      <c r="H29" s="898">
        <f>IF(Defaults!$M$81="Width",(G29*$E$7)+(G29*($E$8-0.5*$E$7)/2+G29*($E$9-0.5*$E$7)/2),IF(Defaults!$M$81="Ratio",(G29*($E$7+(G29*$E$8/2+G29*$E$9/2))),))</f>
        <v>0</v>
      </c>
      <c r="I29" s="898"/>
      <c r="J29" s="526">
        <f t="shared" si="9"/>
        <v>0</v>
      </c>
      <c r="K29" s="898">
        <f t="shared" si="2"/>
        <v>0</v>
      </c>
      <c r="L29" s="898"/>
      <c r="M29" s="538"/>
      <c r="N29" s="756" t="str">
        <f t="shared" si="3"/>
        <v/>
      </c>
      <c r="O29" s="526">
        <f>IF(Defaults!$M$81="Width",IF($E$12=0,,IF(N29=0,,(($E$8-0.5*$E$7)+($E$9-0.5*$E$7)+$E$7)*(C29-N29))),IF(Defaults!$M$81="Ratio",IF($E$12=0,,IF(N29=0,,((G29*$E$8)+(G29*$E$9)+$E$7)*((C29-N29)))),))</f>
        <v>0</v>
      </c>
      <c r="P29" s="526">
        <f t="shared" si="4"/>
        <v>0</v>
      </c>
      <c r="Q29" s="898">
        <f t="shared" si="5"/>
        <v>0</v>
      </c>
      <c r="R29" s="899"/>
      <c r="T29" s="501"/>
      <c r="U29" s="503"/>
      <c r="V29" s="503"/>
      <c r="W29" s="891">
        <f t="shared" si="6"/>
        <v>0</v>
      </c>
      <c r="X29" s="892"/>
      <c r="Y29" s="893">
        <f t="shared" si="7"/>
        <v>0</v>
      </c>
      <c r="Z29" s="894"/>
      <c r="AA29" s="519">
        <f>IF(Defaults!$M$81="Ratio",IF(B28=0,,$E$7+(G28*$E$8)+(G28*$E$9)),IF(Defaults!$M$81="Width",$E$8+$E$9,))</f>
        <v>0</v>
      </c>
      <c r="AB29" s="520">
        <f t="shared" si="11"/>
        <v>0</v>
      </c>
      <c r="AC29" s="900">
        <f>IF(Defaults!$M$81="Ratio",AB29*E29,IF(Defaults!$M$81="Width",AA29*E29,))</f>
        <v>0</v>
      </c>
      <c r="AD29" s="901"/>
      <c r="AE29" s="521" t="e">
        <f t="shared" si="8"/>
        <v>#VALUE!</v>
      </c>
    </row>
    <row r="30" spans="1:31" ht="13.5" customHeight="1" thickBot="1" x14ac:dyDescent="0.25">
      <c r="B30" s="960" t="str">
        <f>IF(ISNUMBER('WASCOB 2'!G45),"Basin "&amp;'WASCOB 2'!F12,"Basin 2")</f>
        <v>Basin 2</v>
      </c>
      <c r="C30" s="961"/>
      <c r="D30" s="961"/>
      <c r="E30" s="961"/>
      <c r="F30" s="961"/>
      <c r="G30" s="961"/>
      <c r="H30" s="961"/>
      <c r="I30" s="961"/>
      <c r="J30" s="961"/>
      <c r="K30" s="961"/>
      <c r="L30" s="961"/>
      <c r="M30" s="961"/>
      <c r="N30" s="961"/>
      <c r="O30" s="961"/>
      <c r="P30" s="961"/>
      <c r="Q30" s="961"/>
      <c r="R30" s="962"/>
      <c r="T30" s="501"/>
      <c r="U30" s="503"/>
      <c r="V30" s="503"/>
      <c r="W30" s="539"/>
      <c r="X30" s="540"/>
      <c r="Y30" s="541"/>
      <c r="Z30" s="542"/>
      <c r="AA30" s="543"/>
      <c r="AB30" s="544"/>
      <c r="AC30" s="918">
        <f>SUM(AC21:AD29)</f>
        <v>0</v>
      </c>
      <c r="AD30" s="919"/>
      <c r="AE30" s="221"/>
    </row>
    <row r="31" spans="1:31" ht="13.5" customHeight="1" x14ac:dyDescent="0.2">
      <c r="B31" s="533"/>
      <c r="C31" s="508"/>
      <c r="D31" s="497"/>
      <c r="E31" s="498"/>
      <c r="F31" s="506"/>
      <c r="G31" s="750">
        <f>IF(C31&gt;$G$10,0,(IF(B31=0,,($G$10-C31))))</f>
        <v>0</v>
      </c>
      <c r="H31" s="881">
        <f>IF(Defaults!$M$82="Width",(G31*$G$7)+(G31*($G$8-0.5*$G$7)/2+G31*($G$9-0.5*$G$7)/2),IF(Defaults!$M$82="Ratio",(G31*($G$7+(G31*$G$8/2+G31*$G$9/2))),))</f>
        <v>0</v>
      </c>
      <c r="I31" s="881"/>
      <c r="J31" s="499"/>
      <c r="K31" s="915"/>
      <c r="L31" s="915"/>
      <c r="M31" s="125"/>
      <c r="N31" s="528" t="str">
        <f>IF(ISNUMBER($G$10),IF($G$10-C31&lt;0,,IF(C31=0,,C31-$G$12)),"")</f>
        <v/>
      </c>
      <c r="O31" s="525">
        <f>IF(Defaults!$M$82="Width",IF($G$12=0,,IF(N31=0,,(($G$8-0.5*$G$7)+($G$9-0.5*$G$7)+$G$7)*(C31-N31))),IF(Defaults!$M$82="Ratio",IF($G$12=0,,IF(N31=0,,((G31*$G$8)+(G31*$G$9)+$G$7)*((C31-N31)))),))</f>
        <v>0</v>
      </c>
      <c r="P31" s="499"/>
      <c r="Q31" s="916"/>
      <c r="R31" s="917"/>
      <c r="T31" s="501"/>
      <c r="U31" s="503"/>
      <c r="V31" s="503"/>
      <c r="W31" s="884"/>
      <c r="X31" s="885"/>
      <c r="Y31" s="886"/>
      <c r="Z31" s="887"/>
      <c r="AA31" s="507"/>
      <c r="AB31" s="507"/>
      <c r="AE31" s="66" t="str">
        <f>$G$10</f>
        <v/>
      </c>
    </row>
    <row r="32" spans="1:31" ht="13.5" customHeight="1" x14ac:dyDescent="0.2">
      <c r="B32" s="534"/>
      <c r="C32" s="505"/>
      <c r="D32" s="497"/>
      <c r="E32" s="529">
        <f t="shared" si="1"/>
        <v>0</v>
      </c>
      <c r="F32" s="506"/>
      <c r="G32" s="528">
        <f>IF(C32&gt;$G$10,0,(IF(B32=0,,($G$10-C32))))</f>
        <v>0</v>
      </c>
      <c r="H32" s="881">
        <f>IF(Defaults!$M$82="Width",(G32*$G$7)+(G32*($G$8-0.5*$G$7)/2+G32*($G$9-0.5*$G$7)/2),IF(Defaults!$M$82="Ratio",(G32*($G$7+(G32*$G$8/2+G32*$G$9/2))),))</f>
        <v>0</v>
      </c>
      <c r="I32" s="881"/>
      <c r="J32" s="525">
        <f t="shared" si="9"/>
        <v>0</v>
      </c>
      <c r="K32" s="882">
        <f t="shared" si="2"/>
        <v>0</v>
      </c>
      <c r="L32" s="882"/>
      <c r="M32" s="125"/>
      <c r="N32" s="756" t="str">
        <f t="shared" ref="N32:N40" si="12">IF(ISNUMBER($G$10),IF($G$10-C32&lt;0,,IF(C32=0,,C32-$G$12)),"")</f>
        <v/>
      </c>
      <c r="O32" s="525">
        <f>IF(Defaults!$M$82="Width",IF($G$12=0,,IF(N32=0,,(($G$8-0.5*$G$7)+($G$9-0.5*$G$7)+$G$7)*(C32-N32))),IF(Defaults!$M$82="Ratio",IF($G$12=0,,IF(N32=0,,((G32*$G$8)+(G32*$G$9)+$G$7)*((C32-N32)))),))</f>
        <v>0</v>
      </c>
      <c r="P32" s="525">
        <f t="shared" si="4"/>
        <v>0</v>
      </c>
      <c r="Q32" s="882">
        <f t="shared" si="5"/>
        <v>0</v>
      </c>
      <c r="R32" s="883"/>
      <c r="T32" s="501"/>
      <c r="U32" s="503"/>
      <c r="V32" s="503"/>
      <c r="W32" s="884">
        <f t="shared" ref="W32:W40" si="13">(J32/27)</f>
        <v>0</v>
      </c>
      <c r="X32" s="885"/>
      <c r="Y32" s="886">
        <f t="shared" ref="Y32:Y40" si="14">(P32/27)</f>
        <v>0</v>
      </c>
      <c r="Z32" s="887"/>
      <c r="AA32" s="507">
        <f>IF(Defaults!$M$82="Ratio",IF(B31=0,,$G$7+(G31*$G$8)+(G31*$G$9)),IF(Defaults!$M$82="Width",$G$8+$G$9,))</f>
        <v>0</v>
      </c>
      <c r="AB32" s="507">
        <f>IF(B31=0,,($G$10-C31)*$G$8)</f>
        <v>0</v>
      </c>
      <c r="AC32" s="902">
        <f>IF(Defaults!$M$82="Ratio",AB32*J32,IF(Defaults!$M$82="Width",AA32*E32,))</f>
        <v>0</v>
      </c>
      <c r="AD32" s="903"/>
      <c r="AE32" s="66" t="e">
        <f>$AE$31+$G$11/100*G32</f>
        <v>#VALUE!</v>
      </c>
    </row>
    <row r="33" spans="2:32" ht="13.5" customHeight="1" x14ac:dyDescent="0.2">
      <c r="B33" s="533"/>
      <c r="C33" s="508"/>
      <c r="D33" s="497"/>
      <c r="E33" s="529">
        <f t="shared" si="1"/>
        <v>0</v>
      </c>
      <c r="F33" s="506"/>
      <c r="G33" s="750">
        <f t="shared" ref="G33:G40" si="15">IF(C33&gt;$G$10,0,(IF(B33=0,,($G$10-C33))))</f>
        <v>0</v>
      </c>
      <c r="H33" s="881">
        <f>IF(Defaults!$M$82="Width",(G33*$G$7)+(G33*($G$8-0.5*$G$7)/2+G33*($G$9-0.5*$G$7)/2),IF(Defaults!$M$82="Ratio",(G33*($G$7+(G33*$G$8/2+G33*$G$9/2))),))</f>
        <v>0</v>
      </c>
      <c r="I33" s="881"/>
      <c r="J33" s="525">
        <f t="shared" si="9"/>
        <v>0</v>
      </c>
      <c r="K33" s="882">
        <f t="shared" si="2"/>
        <v>0</v>
      </c>
      <c r="L33" s="882"/>
      <c r="M33" s="125"/>
      <c r="N33" s="756" t="str">
        <f t="shared" si="12"/>
        <v/>
      </c>
      <c r="O33" s="525">
        <f>IF(Defaults!$M$82="Width",IF($G$12=0,,IF(N33=0,,(($G$8-0.5*$G$7)+($G$9-0.5*$G$7)+$G$7)*(C33-N33))),IF(Defaults!$M$82="Ratio",IF($G$12=0,,IF(N33=0,,((G33*$G$8)+(G33*$G$9)+$G$7)*((C33-N33)))),))</f>
        <v>0</v>
      </c>
      <c r="P33" s="525">
        <f t="shared" si="4"/>
        <v>0</v>
      </c>
      <c r="Q33" s="882">
        <f t="shared" si="5"/>
        <v>0</v>
      </c>
      <c r="R33" s="883"/>
      <c r="T33" s="501"/>
      <c r="U33" s="503"/>
      <c r="V33" s="503"/>
      <c r="W33" s="884">
        <f t="shared" si="13"/>
        <v>0</v>
      </c>
      <c r="X33" s="885"/>
      <c r="Y33" s="886">
        <f t="shared" si="14"/>
        <v>0</v>
      </c>
      <c r="Z33" s="887"/>
      <c r="AA33" s="507">
        <f>IF(Defaults!$M$82="Ratio",IF(B32=0,,$G$7+(G32*$G$8)+(G32*$G$9)),IF(Defaults!$M$82="Width",$G$8+$G$9,))</f>
        <v>0</v>
      </c>
      <c r="AB33" s="509">
        <f>(AA32+AA33)/2</f>
        <v>0</v>
      </c>
      <c r="AC33" s="902">
        <f>IF(Defaults!$M$82="Ratio",AB33*E33,IF(Defaults!$M$82="Width",AA33*E33,))</f>
        <v>0</v>
      </c>
      <c r="AD33" s="903"/>
      <c r="AE33" s="66" t="e">
        <f t="shared" ref="AE33:AE40" si="16">$AE$31+$G$11/100*G33</f>
        <v>#VALUE!</v>
      </c>
    </row>
    <row r="34" spans="2:32" ht="13.5" customHeight="1" x14ac:dyDescent="0.2">
      <c r="B34" s="534"/>
      <c r="C34" s="504"/>
      <c r="D34" s="497"/>
      <c r="E34" s="529">
        <f t="shared" si="1"/>
        <v>0</v>
      </c>
      <c r="F34" s="506"/>
      <c r="G34" s="750">
        <f t="shared" si="15"/>
        <v>0</v>
      </c>
      <c r="H34" s="881">
        <f>IF(Defaults!$M$82="Width",(G34*$G$7)+(G34*($G$8-0.5*$G$7)/2+G34*($G$9-0.5*$G$7)/2),IF(Defaults!$M$82="Ratio",(G34*($G$7+(G34*$G$8/2+G34*$G$9/2))),))</f>
        <v>0</v>
      </c>
      <c r="I34" s="881"/>
      <c r="J34" s="525">
        <f t="shared" si="9"/>
        <v>0</v>
      </c>
      <c r="K34" s="882">
        <f t="shared" si="2"/>
        <v>0</v>
      </c>
      <c r="L34" s="882"/>
      <c r="M34" s="125"/>
      <c r="N34" s="756" t="str">
        <f t="shared" si="12"/>
        <v/>
      </c>
      <c r="O34" s="525">
        <f>IF(Defaults!$M$82="Width",IF($G$12=0,,IF(N34=0,,(($G$8-0.5*$G$7)+($G$9-0.5*$G$7)+$G$7)*(C34-N34))),IF(Defaults!$M$82="Ratio",IF($G$12=0,,IF(N34=0,,((G34*$G$8)+(G34*$G$9)+$G$7)*((C34-N34)))),))</f>
        <v>0</v>
      </c>
      <c r="P34" s="525">
        <f t="shared" si="4"/>
        <v>0</v>
      </c>
      <c r="Q34" s="882">
        <f t="shared" si="5"/>
        <v>0</v>
      </c>
      <c r="R34" s="883"/>
      <c r="T34" s="501"/>
      <c r="U34" s="503"/>
      <c r="V34" s="503"/>
      <c r="W34" s="884">
        <f t="shared" si="13"/>
        <v>0</v>
      </c>
      <c r="X34" s="885"/>
      <c r="Y34" s="886">
        <f t="shared" si="14"/>
        <v>0</v>
      </c>
      <c r="Z34" s="887"/>
      <c r="AA34" s="507">
        <f>IF(Defaults!$M$82="Ratio",IF(B33=0,,$G$7+(G33*$G$8)+(G33*$G$9)),IF(Defaults!$M$82="Width",$G$8+$G$9,))</f>
        <v>0</v>
      </c>
      <c r="AB34" s="509">
        <f t="shared" ref="AB34:AB40" si="17">(AA33+AA34)/2</f>
        <v>0</v>
      </c>
      <c r="AC34" s="902">
        <f>IF(Defaults!$M$82="Ratio",AB34*E34,IF(Defaults!$M$82="Width",AA34*E34,))</f>
        <v>0</v>
      </c>
      <c r="AD34" s="903"/>
      <c r="AE34" s="66" t="e">
        <f t="shared" si="16"/>
        <v>#VALUE!</v>
      </c>
    </row>
    <row r="35" spans="2:32" ht="13.5" customHeight="1" x14ac:dyDescent="0.2">
      <c r="B35" s="534"/>
      <c r="C35" s="504"/>
      <c r="D35" s="497"/>
      <c r="E35" s="529">
        <f t="shared" si="1"/>
        <v>0</v>
      </c>
      <c r="F35" s="506"/>
      <c r="G35" s="750">
        <f t="shared" si="15"/>
        <v>0</v>
      </c>
      <c r="H35" s="881">
        <f>IF(Defaults!$M$82="Width",(G35*$G$7)+(G35*($G$8-0.5*$G$7)/2+G35*($G$9-0.5*$G$7)/2),IF(Defaults!$M$82="Ratio",(G35*($G$7+(G35*$G$8/2+G35*$G$9/2))),))</f>
        <v>0</v>
      </c>
      <c r="I35" s="881"/>
      <c r="J35" s="525">
        <f t="shared" si="9"/>
        <v>0</v>
      </c>
      <c r="K35" s="882">
        <f t="shared" si="2"/>
        <v>0</v>
      </c>
      <c r="L35" s="882"/>
      <c r="M35" s="125"/>
      <c r="N35" s="756" t="str">
        <f t="shared" si="12"/>
        <v/>
      </c>
      <c r="O35" s="525">
        <f>IF(Defaults!$M$82="Width",IF($G$12=0,,IF(N35=0,,(($G$8-0.5*$G$7)+($G$9-0.5*$G$7)+$G$7)*(C35-N35))),IF(Defaults!$M$82="Ratio",IF($G$12=0,,IF(N35=0,,((G35*$G$8)+(G35*$G$9)+$G$7)*((C35-N35)))),))</f>
        <v>0</v>
      </c>
      <c r="P35" s="525">
        <f t="shared" si="4"/>
        <v>0</v>
      </c>
      <c r="Q35" s="882">
        <f t="shared" si="5"/>
        <v>0</v>
      </c>
      <c r="R35" s="883"/>
      <c r="T35" s="501"/>
      <c r="U35" s="503"/>
      <c r="V35" s="503"/>
      <c r="W35" s="884">
        <f t="shared" si="13"/>
        <v>0</v>
      </c>
      <c r="X35" s="885"/>
      <c r="Y35" s="886">
        <f t="shared" si="14"/>
        <v>0</v>
      </c>
      <c r="Z35" s="887"/>
      <c r="AA35" s="507">
        <f>IF(Defaults!$M$82="Ratio",IF(B34=0,,$G$7+(G34*$G$8)+(G34*$G$9)),IF(Defaults!$M$82="Width",$G$8+$G$9,))</f>
        <v>0</v>
      </c>
      <c r="AB35" s="509">
        <f t="shared" si="17"/>
        <v>0</v>
      </c>
      <c r="AC35" s="902">
        <f>IF(Defaults!$M$82="Ratio",AB35*E35,IF(Defaults!$M$82="Width",AA35*E35,))</f>
        <v>0</v>
      </c>
      <c r="AD35" s="903"/>
      <c r="AE35" s="66" t="e">
        <f t="shared" si="16"/>
        <v>#VALUE!</v>
      </c>
    </row>
    <row r="36" spans="2:32" ht="13.5" customHeight="1" x14ac:dyDescent="0.2">
      <c r="B36" s="534"/>
      <c r="C36" s="504"/>
      <c r="D36" s="497"/>
      <c r="E36" s="529">
        <f t="shared" si="1"/>
        <v>0</v>
      </c>
      <c r="F36" s="506"/>
      <c r="G36" s="750">
        <f t="shared" si="15"/>
        <v>0</v>
      </c>
      <c r="H36" s="881">
        <f>IF(Defaults!$M$82="Width",(G36*$G$7)+(G36*($G$8-0.5*$G$7)/2+G36*($G$9-0.5*$G$7)/2),IF(Defaults!$M$82="Ratio",(G36*($G$7+(G36*$G$8/2+G36*$G$9/2))),))</f>
        <v>0</v>
      </c>
      <c r="I36" s="881"/>
      <c r="J36" s="525">
        <f t="shared" si="9"/>
        <v>0</v>
      </c>
      <c r="K36" s="882">
        <f t="shared" si="2"/>
        <v>0</v>
      </c>
      <c r="L36" s="882"/>
      <c r="M36" s="125"/>
      <c r="N36" s="756" t="str">
        <f t="shared" si="12"/>
        <v/>
      </c>
      <c r="O36" s="525">
        <f>IF(Defaults!$M$82="Width",IF($G$12=0,,IF(N36=0,,(($G$8-0.5*$G$7)+($G$9-0.5*$G$7)+$G$7)*(C36-N36))),IF(Defaults!$M$82="Ratio",IF($G$12=0,,IF(N36=0,,((G36*$G$8)+(G36*$G$9)+$G$7)*((C36-N36)))),))</f>
        <v>0</v>
      </c>
      <c r="P36" s="525">
        <f t="shared" si="4"/>
        <v>0</v>
      </c>
      <c r="Q36" s="882">
        <f t="shared" si="5"/>
        <v>0</v>
      </c>
      <c r="R36" s="883"/>
      <c r="T36" s="501"/>
      <c r="U36" s="503"/>
      <c r="V36" s="503"/>
      <c r="W36" s="884">
        <f t="shared" si="13"/>
        <v>0</v>
      </c>
      <c r="X36" s="885"/>
      <c r="Y36" s="886">
        <f t="shared" si="14"/>
        <v>0</v>
      </c>
      <c r="Z36" s="887"/>
      <c r="AA36" s="507">
        <f>IF(Defaults!$M$82="Ratio",IF(B35=0,,$G$7+(G35*$G$8)+(G35*$G$9)),IF(Defaults!$M$82="Width",$G$8+$G$9,))</f>
        <v>0</v>
      </c>
      <c r="AB36" s="509">
        <f t="shared" si="17"/>
        <v>0</v>
      </c>
      <c r="AC36" s="902">
        <f>IF(Defaults!$M$82="Ratio",AB36*E36,IF(Defaults!$M$82="Width",AA36*E36,))</f>
        <v>0</v>
      </c>
      <c r="AD36" s="903"/>
      <c r="AE36" s="66" t="e">
        <f t="shared" si="16"/>
        <v>#VALUE!</v>
      </c>
    </row>
    <row r="37" spans="2:32" ht="13.5" customHeight="1" x14ac:dyDescent="0.2">
      <c r="B37" s="534"/>
      <c r="C37" s="504"/>
      <c r="D37" s="497"/>
      <c r="E37" s="529">
        <f t="shared" si="1"/>
        <v>0</v>
      </c>
      <c r="F37" s="506"/>
      <c r="G37" s="750">
        <f t="shared" si="15"/>
        <v>0</v>
      </c>
      <c r="H37" s="881">
        <f>IF(Defaults!$M$82="Width",(G37*$G$7)+(G37*($G$8-0.5*$G$7)/2+G37*($G$9-0.5*$G$7)/2),IF(Defaults!$M$82="Ratio",(G37*($G$7+(G37*$G$8/2+G37*$G$9/2))),))</f>
        <v>0</v>
      </c>
      <c r="I37" s="881"/>
      <c r="J37" s="525">
        <f t="shared" si="9"/>
        <v>0</v>
      </c>
      <c r="K37" s="882">
        <f t="shared" si="2"/>
        <v>0</v>
      </c>
      <c r="L37" s="882"/>
      <c r="M37" s="125"/>
      <c r="N37" s="756" t="str">
        <f t="shared" si="12"/>
        <v/>
      </c>
      <c r="O37" s="525">
        <f>IF(Defaults!$M$82="Width",IF($G$12=0,,IF(N37=0,,(($G$8-0.5*$G$7)+($G$9-0.5*$G$7)+$G$7)*(C37-N37))),IF(Defaults!$M$82="Ratio",IF($G$12=0,,IF(N37=0,,((G37*$G$8)+(G37*$G$9)+$G$7)*((C37-N37)))),))</f>
        <v>0</v>
      </c>
      <c r="P37" s="525">
        <f t="shared" si="4"/>
        <v>0</v>
      </c>
      <c r="Q37" s="882">
        <f t="shared" si="5"/>
        <v>0</v>
      </c>
      <c r="R37" s="883"/>
      <c r="T37" s="501"/>
      <c r="U37" s="503"/>
      <c r="V37" s="503"/>
      <c r="W37" s="884">
        <f t="shared" si="13"/>
        <v>0</v>
      </c>
      <c r="X37" s="885"/>
      <c r="Y37" s="886">
        <f t="shared" si="14"/>
        <v>0</v>
      </c>
      <c r="Z37" s="887"/>
      <c r="AA37" s="507">
        <f>IF(Defaults!$M$82="Ratio",IF(B36=0,,$G$7+(G36*$G$8)+(G36*$G$9)),IF(Defaults!$M$82="Width",$G$8+$G$9,))</f>
        <v>0</v>
      </c>
      <c r="AB37" s="509">
        <f t="shared" si="17"/>
        <v>0</v>
      </c>
      <c r="AC37" s="902">
        <f>IF(Defaults!$M$82="Ratio",AB37*E37,IF(Defaults!$M$82="Width",AA37*E37,))</f>
        <v>0</v>
      </c>
      <c r="AD37" s="903"/>
      <c r="AE37" s="66" t="e">
        <f t="shared" si="16"/>
        <v>#VALUE!</v>
      </c>
    </row>
    <row r="38" spans="2:32" ht="13.5" customHeight="1" x14ac:dyDescent="0.2">
      <c r="B38" s="534"/>
      <c r="C38" s="504"/>
      <c r="D38" s="497"/>
      <c r="E38" s="529">
        <f t="shared" si="1"/>
        <v>0</v>
      </c>
      <c r="F38" s="506"/>
      <c r="G38" s="750">
        <f t="shared" si="15"/>
        <v>0</v>
      </c>
      <c r="H38" s="881">
        <f>IF(Defaults!$M$82="Width",(G38*$G$7)+(G38*($G$8-0.5*$G$7)/2+G38*($G$9-0.5*$G$7)/2),IF(Defaults!$M$82="Ratio",(G38*($G$7+(G38*$G$8/2+G38*$G$9/2))),))</f>
        <v>0</v>
      </c>
      <c r="I38" s="881"/>
      <c r="J38" s="525">
        <f t="shared" si="9"/>
        <v>0</v>
      </c>
      <c r="K38" s="882">
        <f t="shared" si="2"/>
        <v>0</v>
      </c>
      <c r="L38" s="882"/>
      <c r="M38" s="125"/>
      <c r="N38" s="756" t="str">
        <f t="shared" si="12"/>
        <v/>
      </c>
      <c r="O38" s="525">
        <f>IF(Defaults!$M$82="Width",IF($G$12=0,,IF(N38=0,,(($G$8-0.5*$G$7)+($G$9-0.5*$G$7)+$G$7)*(C38-N38))),IF(Defaults!$M$82="Ratio",IF($G$12=0,,IF(N38=0,,((G38*$G$8)+(G38*$G$9)+$G$7)*((C38-N38)))),))</f>
        <v>0</v>
      </c>
      <c r="P38" s="525">
        <f t="shared" si="4"/>
        <v>0</v>
      </c>
      <c r="Q38" s="882">
        <f t="shared" si="5"/>
        <v>0</v>
      </c>
      <c r="R38" s="883"/>
      <c r="T38" s="501"/>
      <c r="U38" s="503"/>
      <c r="V38" s="503"/>
      <c r="W38" s="884">
        <f t="shared" si="13"/>
        <v>0</v>
      </c>
      <c r="X38" s="885"/>
      <c r="Y38" s="886">
        <f t="shared" si="14"/>
        <v>0</v>
      </c>
      <c r="Z38" s="887"/>
      <c r="AA38" s="507">
        <f>IF(Defaults!$M$82="Ratio",IF(B37=0,,$G$7+(G37*$G$8)+(G37*$G$9)),IF(Defaults!$M$82="Width",$G$8+$G$9,))</f>
        <v>0</v>
      </c>
      <c r="AB38" s="509">
        <f t="shared" si="17"/>
        <v>0</v>
      </c>
      <c r="AC38" s="902">
        <f>IF(Defaults!$M$82="Ratio",AB38*E38,IF(Defaults!$M$82="Width",AA38*E38,))</f>
        <v>0</v>
      </c>
      <c r="AD38" s="903"/>
      <c r="AE38" s="66" t="e">
        <f t="shared" si="16"/>
        <v>#VALUE!</v>
      </c>
    </row>
    <row r="39" spans="2:32" ht="13.5" customHeight="1" x14ac:dyDescent="0.2">
      <c r="B39" s="534"/>
      <c r="C39" s="504"/>
      <c r="D39" s="497"/>
      <c r="E39" s="529">
        <f t="shared" si="1"/>
        <v>0</v>
      </c>
      <c r="F39" s="506"/>
      <c r="G39" s="750">
        <f t="shared" si="15"/>
        <v>0</v>
      </c>
      <c r="H39" s="881">
        <f>IF(Defaults!$M$82="Width",(G39*$G$7)+(G39*($G$8-0.5*$G$7)/2+G39*($G$9-0.5*$G$7)/2),IF(Defaults!$M$82="Ratio",(G39*($G$7+(G39*$G$8/2+G39*$G$9/2))),))</f>
        <v>0</v>
      </c>
      <c r="I39" s="881"/>
      <c r="J39" s="525">
        <f t="shared" si="9"/>
        <v>0</v>
      </c>
      <c r="K39" s="882">
        <f t="shared" si="2"/>
        <v>0</v>
      </c>
      <c r="L39" s="882"/>
      <c r="M39" s="125"/>
      <c r="N39" s="756" t="str">
        <f t="shared" si="12"/>
        <v/>
      </c>
      <c r="O39" s="525">
        <f>IF(Defaults!$M$82="Width",IF($G$12=0,,IF(N39=0,,(($G$8-0.5*$G$7)+($G$9-0.5*$G$7)+$G$7)*(C39-N39))),IF(Defaults!$M$82="Ratio",IF($G$12=0,,IF(N39=0,,((G39*$G$8)+(G39*$G$9)+$G$7)*((C39-N39)))),))</f>
        <v>0</v>
      </c>
      <c r="P39" s="525">
        <f t="shared" si="4"/>
        <v>0</v>
      </c>
      <c r="Q39" s="882">
        <f t="shared" si="5"/>
        <v>0</v>
      </c>
      <c r="R39" s="883"/>
      <c r="T39" s="501"/>
      <c r="U39" s="503"/>
      <c r="V39" s="503"/>
      <c r="W39" s="884">
        <f t="shared" si="13"/>
        <v>0</v>
      </c>
      <c r="X39" s="885"/>
      <c r="Y39" s="886">
        <f t="shared" si="14"/>
        <v>0</v>
      </c>
      <c r="Z39" s="887"/>
      <c r="AA39" s="507">
        <f>IF(Defaults!$M$82="Ratio",IF(B38=0,,$G$7+(G38*$G$8)+(G38*$G$9)),IF(Defaults!$M$82="Width",$G$8+$G$9,))</f>
        <v>0</v>
      </c>
      <c r="AB39" s="509">
        <f t="shared" si="17"/>
        <v>0</v>
      </c>
      <c r="AC39" s="902">
        <f>IF(Defaults!$M$82="Ratio",AB39*E39,IF(Defaults!$M$82="Width",AA39*E39,))</f>
        <v>0</v>
      </c>
      <c r="AD39" s="903"/>
      <c r="AE39" s="66" t="e">
        <f t="shared" si="16"/>
        <v>#VALUE!</v>
      </c>
    </row>
    <row r="40" spans="2:32" ht="13.5" customHeight="1" thickBot="1" x14ac:dyDescent="0.25">
      <c r="B40" s="545"/>
      <c r="C40" s="546"/>
      <c r="D40" s="497"/>
      <c r="E40" s="547">
        <f t="shared" si="1"/>
        <v>0</v>
      </c>
      <c r="F40" s="506"/>
      <c r="G40" s="750">
        <f t="shared" si="15"/>
        <v>0</v>
      </c>
      <c r="H40" s="888">
        <f>IF(Defaults!$M$82="Width",(G40*$G$7)+(G40*($G$8-0.5*$G$7)/2+G40*($G$9-0.5*$G$7)/2),IF(Defaults!$M$82="Ratio",(G40*($G$7+(G40*$G$8/2+G40*$G$9/2))),))</f>
        <v>0</v>
      </c>
      <c r="I40" s="888"/>
      <c r="J40" s="531">
        <f t="shared" si="9"/>
        <v>0</v>
      </c>
      <c r="K40" s="889">
        <f t="shared" si="2"/>
        <v>0</v>
      </c>
      <c r="L40" s="889"/>
      <c r="M40" s="125"/>
      <c r="N40" s="756" t="str">
        <f t="shared" si="12"/>
        <v/>
      </c>
      <c r="O40" s="525">
        <f>IF(Defaults!$M$82="Width",IF($G$12=0,,IF(N40=0,,(($G$8-0.5*$G$7)+($G$9-0.5*$G$7)+$G$7)*(C40-N40))),IF(Defaults!$M$82="Ratio",IF($G$12=0,,IF(N40=0,,((G40*$G$8)+(G40*$G$9)+$G$7)*((C40-N40)))),))</f>
        <v>0</v>
      </c>
      <c r="P40" s="531">
        <f t="shared" si="4"/>
        <v>0</v>
      </c>
      <c r="Q40" s="889">
        <f t="shared" si="5"/>
        <v>0</v>
      </c>
      <c r="R40" s="890"/>
      <c r="T40" s="501"/>
      <c r="U40" s="503"/>
      <c r="V40" s="503"/>
      <c r="W40" s="891">
        <f t="shared" si="13"/>
        <v>0</v>
      </c>
      <c r="X40" s="892"/>
      <c r="Y40" s="893">
        <f t="shared" si="14"/>
        <v>0</v>
      </c>
      <c r="Z40" s="894"/>
      <c r="AA40" s="550">
        <f>IF(Defaults!$M$82="Ratio",IF(B39=0,,$G$7+(G39*$G$8)+(G39*$G$9)),IF(Defaults!$M$82="Width",$G$8+$G$9,))</f>
        <v>0</v>
      </c>
      <c r="AB40" s="520">
        <f t="shared" si="17"/>
        <v>0</v>
      </c>
      <c r="AC40" s="900">
        <f>IF(Defaults!$M$82="Ratio",AB40*E40,IF(Defaults!$M$82="Width",AA40*E40,))</f>
        <v>0</v>
      </c>
      <c r="AD40" s="901"/>
      <c r="AE40" s="66" t="e">
        <f t="shared" si="16"/>
        <v>#VALUE!</v>
      </c>
    </row>
    <row r="41" spans="2:32" ht="13.5" customHeight="1" thickBot="1" x14ac:dyDescent="0.25">
      <c r="B41" s="963" t="str">
        <f>IF(ISNUMBER('WASCOB 3'!G45),"Basin "&amp;'WASCOB 3'!F12,"Basin 3")</f>
        <v>Basin 3</v>
      </c>
      <c r="C41" s="964"/>
      <c r="D41" s="964"/>
      <c r="E41" s="964"/>
      <c r="F41" s="964"/>
      <c r="G41" s="964"/>
      <c r="H41" s="964"/>
      <c r="I41" s="964"/>
      <c r="J41" s="964"/>
      <c r="K41" s="964"/>
      <c r="L41" s="964"/>
      <c r="M41" s="964"/>
      <c r="N41" s="964"/>
      <c r="O41" s="964"/>
      <c r="P41" s="964"/>
      <c r="Q41" s="964"/>
      <c r="R41" s="965"/>
      <c r="T41" s="501"/>
      <c r="U41" s="503"/>
      <c r="V41" s="503"/>
      <c r="W41" s="539"/>
      <c r="X41" s="540"/>
      <c r="Y41" s="541"/>
      <c r="Z41" s="542"/>
      <c r="AA41" s="549"/>
      <c r="AB41" s="544"/>
      <c r="AC41" s="909">
        <f>SUM(AC32:AD40)</f>
        <v>0</v>
      </c>
      <c r="AD41" s="910"/>
      <c r="AE41" s="221"/>
    </row>
    <row r="42" spans="2:32" ht="13.5" customHeight="1" x14ac:dyDescent="0.2">
      <c r="B42" s="733"/>
      <c r="C42" s="734"/>
      <c r="D42" s="735"/>
      <c r="E42" s="736"/>
      <c r="F42" s="737"/>
      <c r="G42" s="757">
        <f>IF(C42&gt;$I$10,0,(IF(B42=0,,($I$10-C42))))</f>
        <v>0</v>
      </c>
      <c r="H42" s="911">
        <f>IF(Defaults!$M$83="Width",(G42*$I$7)+(G42*($I$8-0.5*$I$7)/2+G42*($I$9-0.5*$I$7)/2),IF(Defaults!$M$83="Ratio",(G42*($I$7+(G42*$I$8/2+G42*$I$9/2))),))</f>
        <v>0</v>
      </c>
      <c r="I42" s="911"/>
      <c r="J42" s="738"/>
      <c r="K42" s="912"/>
      <c r="L42" s="912"/>
      <c r="M42" s="739"/>
      <c r="N42" s="757" t="str">
        <f>IF(ISNUMBER($I$10),IF($I$10-C42&lt;0,,IF(C42=0,,C42-$I$12)),"")</f>
        <v/>
      </c>
      <c r="O42" s="773">
        <f>IF(Defaults!$M$83="Width",IF($I$12=0,,IF(N42=0,,(($I$8-0.5*$I$7)+($I$9-0.5*$I$7)+$I$7)*(C42-N42))),IF(Defaults!$M$83="Ratio",IF($I$12=0,,IF(N42=0,,((G42*$I$8)+(G42*$I$9)+$I$7)*((C42-N42)))),))</f>
        <v>0</v>
      </c>
      <c r="P42" s="738"/>
      <c r="Q42" s="913"/>
      <c r="R42" s="914"/>
      <c r="T42" s="501"/>
      <c r="U42" s="503"/>
      <c r="V42" s="503"/>
      <c r="W42" s="884"/>
      <c r="X42" s="885"/>
      <c r="Y42" s="886"/>
      <c r="Z42" s="887"/>
      <c r="AA42" s="507"/>
      <c r="AB42" s="507"/>
      <c r="AE42" s="66" t="str">
        <f>$I$10</f>
        <v/>
      </c>
    </row>
    <row r="43" spans="2:32" ht="13.5" customHeight="1" x14ac:dyDescent="0.2">
      <c r="B43" s="534"/>
      <c r="C43" s="505"/>
      <c r="D43" s="497"/>
      <c r="E43" s="529">
        <f t="shared" si="1"/>
        <v>0</v>
      </c>
      <c r="F43" s="506"/>
      <c r="G43" s="756">
        <f>IF(C43&gt;$I$10,0,(IF(B43=0,,($I$10-C43))))</f>
        <v>0</v>
      </c>
      <c r="H43" s="881">
        <f>IF(Defaults!$M$83="Width",(G43*$I$7)+(G43*($I$8-0.5*$I$7)/2+G43*($I$9-0.5*$I$7)/2),IF(Defaults!$M$83="Ratio",(G43*($I$7+(G43*$I$8/2+G43*$I$9/2))),))</f>
        <v>0</v>
      </c>
      <c r="I43" s="881"/>
      <c r="J43" s="754">
        <f t="shared" si="9"/>
        <v>0</v>
      </c>
      <c r="K43" s="882">
        <f t="shared" si="2"/>
        <v>0</v>
      </c>
      <c r="L43" s="882"/>
      <c r="M43" s="125"/>
      <c r="N43" s="754" t="str">
        <f t="shared" ref="N43:N51" si="18">IF(ISNUMBER($I$10),IF($I$10-C43&lt;0,,IF(C43=0,,C43-$I$12)),"")</f>
        <v/>
      </c>
      <c r="O43" s="740">
        <f>IF(Defaults!$M$83="Width",IF($I$12=0,,IF(N43=0,,(($I$8-0.5*$I$7)+($I$9-0.5*$I$7)+$I$7)*(C43-N43))),IF(Defaults!$M$83="Ratio",IF($I$12=0,,IF(N43=0,,((G43*$I$8)+(G43*$I$9)+$I$7)*((C43-N43)))),))</f>
        <v>0</v>
      </c>
      <c r="P43" s="754">
        <f t="shared" si="4"/>
        <v>0</v>
      </c>
      <c r="Q43" s="882">
        <f t="shared" si="5"/>
        <v>0</v>
      </c>
      <c r="R43" s="883"/>
      <c r="T43" s="501"/>
      <c r="U43" s="503"/>
      <c r="V43" s="503"/>
      <c r="W43" s="884">
        <f t="shared" ref="W43:W51" si="19">(J43/27)</f>
        <v>0</v>
      </c>
      <c r="X43" s="885"/>
      <c r="Y43" s="886">
        <f t="shared" ref="Y43:Y51" si="20">(P43/27)</f>
        <v>0</v>
      </c>
      <c r="Z43" s="887"/>
      <c r="AA43" s="507">
        <f>IF(Defaults!$M$83="Ratio",IF(B42=0,,$I$7+(G42*$I$8)+(G42*$I$9)),IF(Defaults!$M$83="Width",$I$8+$I$9,))</f>
        <v>0</v>
      </c>
      <c r="AB43" s="507">
        <f>IF(B42=0,,($I$10-C42)*$I$8)</f>
        <v>0</v>
      </c>
      <c r="AC43" s="902">
        <f>IF(Defaults!$M$83="Ratio",AB43*J43,IF(Defaults!$M$83="Width",AA43*E43,))</f>
        <v>0</v>
      </c>
      <c r="AD43" s="903"/>
      <c r="AE43" s="66" t="e">
        <f>$AE$42+$I$11/100*G43</f>
        <v>#VALUE!</v>
      </c>
    </row>
    <row r="44" spans="2:32" ht="13.5" customHeight="1" x14ac:dyDescent="0.2">
      <c r="B44" s="533"/>
      <c r="C44" s="508"/>
      <c r="D44" s="497"/>
      <c r="E44" s="529">
        <f t="shared" si="1"/>
        <v>0</v>
      </c>
      <c r="F44" s="506"/>
      <c r="G44" s="756">
        <f t="shared" ref="G44:G51" si="21">IF(C44&gt;$I$10,0,(IF(B44=0,,($I$10-C44))))</f>
        <v>0</v>
      </c>
      <c r="H44" s="881">
        <f>IF(Defaults!$M$83="Width",(G44*$I$7)+(G44*($I$8-0.5*$I$7)/2+G44*($I$9-0.5*$I$7)/2),IF(Defaults!$M$83="Ratio",(G44*($I$7+(G44*$I$8/2+G44*$I$9/2))),))</f>
        <v>0</v>
      </c>
      <c r="I44" s="881"/>
      <c r="J44" s="754">
        <f t="shared" si="9"/>
        <v>0</v>
      </c>
      <c r="K44" s="882">
        <f t="shared" si="2"/>
        <v>0</v>
      </c>
      <c r="L44" s="882"/>
      <c r="M44" s="125"/>
      <c r="N44" s="754" t="str">
        <f t="shared" si="18"/>
        <v/>
      </c>
      <c r="O44" s="740">
        <f>IF(Defaults!$M$83="Width",IF($I$12=0,,IF(N44=0,,(($I$8-0.5*$I$7)+($I$9-0.5*$I$7)+$I$7)*(C44-N44))),IF(Defaults!$M$83="Ratio",IF($I$12=0,,IF(N44=0,,((G44*$I$8)+(G44*$I$9)+$I$7)*((C44-N44)))),))</f>
        <v>0</v>
      </c>
      <c r="P44" s="754">
        <f t="shared" si="4"/>
        <v>0</v>
      </c>
      <c r="Q44" s="882">
        <f t="shared" si="5"/>
        <v>0</v>
      </c>
      <c r="R44" s="883"/>
      <c r="T44" s="501"/>
      <c r="U44" s="503"/>
      <c r="V44" s="503"/>
      <c r="W44" s="884">
        <f t="shared" si="19"/>
        <v>0</v>
      </c>
      <c r="X44" s="885"/>
      <c r="Y44" s="886">
        <f t="shared" si="20"/>
        <v>0</v>
      </c>
      <c r="Z44" s="887"/>
      <c r="AA44" s="507">
        <f>IF(Defaults!$M$83="Ratio",IF(B43=0,,$I$7+(G43*$I$8)+(G43*$I$9)),IF(Defaults!$M$83="Width",$I$8+$I$9,))</f>
        <v>0</v>
      </c>
      <c r="AB44" s="509">
        <f>(AA43+AA44)/2</f>
        <v>0</v>
      </c>
      <c r="AC44" s="902">
        <f>IF(Defaults!$M$83="Ratio",AB44*E44,IF(Defaults!$M$83="Width",AA44*E44,))</f>
        <v>0</v>
      </c>
      <c r="AD44" s="903"/>
      <c r="AE44" s="66" t="e">
        <f t="shared" ref="AE44:AE51" si="22">$AE$42+$I$11/100*G44</f>
        <v>#VALUE!</v>
      </c>
    </row>
    <row r="45" spans="2:32" ht="13.5" customHeight="1" x14ac:dyDescent="0.2">
      <c r="B45" s="534"/>
      <c r="C45" s="504"/>
      <c r="D45" s="497"/>
      <c r="E45" s="529">
        <f t="shared" si="1"/>
        <v>0</v>
      </c>
      <c r="F45" s="506"/>
      <c r="G45" s="756">
        <f t="shared" si="21"/>
        <v>0</v>
      </c>
      <c r="H45" s="881">
        <f>IF(Defaults!$M$83="Width",(G45*$I$7)+(G45*($I$8-0.5*$I$7)/2+G45*($I$9-0.5*$I$7)/2),IF(Defaults!$M$83="Ratio",(G45*($I$7+(G45*$I$8/2+G45*$I$9/2))),))</f>
        <v>0</v>
      </c>
      <c r="I45" s="881"/>
      <c r="J45" s="754">
        <f t="shared" si="9"/>
        <v>0</v>
      </c>
      <c r="K45" s="882">
        <f t="shared" si="2"/>
        <v>0</v>
      </c>
      <c r="L45" s="882"/>
      <c r="M45" s="125"/>
      <c r="N45" s="754" t="str">
        <f t="shared" si="18"/>
        <v/>
      </c>
      <c r="O45" s="740">
        <f>IF(Defaults!$M$83="Width",IF($I$12=0,,IF(N45=0,,(($I$8-0.5*$I$7)+($I$9-0.5*$I$7)+$I$7)*(C45-N45))),IF(Defaults!$M$83="Ratio",IF($I$12=0,,IF(N45=0,,((G45*$I$8)+(G45*$I$9)+$I$7)*((C45-N45)))),))</f>
        <v>0</v>
      </c>
      <c r="P45" s="754">
        <f t="shared" si="4"/>
        <v>0</v>
      </c>
      <c r="Q45" s="882">
        <f t="shared" si="5"/>
        <v>0</v>
      </c>
      <c r="R45" s="883"/>
      <c r="T45" s="501"/>
      <c r="U45" s="503"/>
      <c r="V45" s="503"/>
      <c r="W45" s="884">
        <f t="shared" si="19"/>
        <v>0</v>
      </c>
      <c r="X45" s="885"/>
      <c r="Y45" s="886">
        <f t="shared" si="20"/>
        <v>0</v>
      </c>
      <c r="Z45" s="887"/>
      <c r="AA45" s="507">
        <f>IF(Defaults!$M$83="Ratio",IF(B44=0,,$I$7+(G44*$I$8)+(G44*$I$9)),IF(Defaults!$M$83="Width",$I$8+$I$9,))</f>
        <v>0</v>
      </c>
      <c r="AB45" s="509">
        <f t="shared" ref="AB45:AB51" si="23">(AA44+AA45)/2</f>
        <v>0</v>
      </c>
      <c r="AC45" s="902">
        <f>IF(Defaults!$M$83="Ratio",AB45*E45,IF(Defaults!$M$83="Width",AA45*E45,))</f>
        <v>0</v>
      </c>
      <c r="AD45" s="903"/>
      <c r="AE45" s="66" t="e">
        <f t="shared" si="22"/>
        <v>#VALUE!</v>
      </c>
    </row>
    <row r="46" spans="2:32" ht="13.5" customHeight="1" x14ac:dyDescent="0.2">
      <c r="B46" s="534"/>
      <c r="C46" s="504"/>
      <c r="D46" s="497"/>
      <c r="E46" s="529">
        <f t="shared" si="1"/>
        <v>0</v>
      </c>
      <c r="F46" s="506"/>
      <c r="G46" s="756">
        <f t="shared" si="21"/>
        <v>0</v>
      </c>
      <c r="H46" s="881">
        <f>IF(Defaults!$M$83="Width",(G46*$I$7)+(G46*($I$8-0.5*$I$7)/2+G46*($I$9-0.5*$I$7)/2),IF(Defaults!$M$83="Ratio",(G46*($I$7+(G46*$I$8/2+G46*$I$9/2))),))</f>
        <v>0</v>
      </c>
      <c r="I46" s="881"/>
      <c r="J46" s="754">
        <f t="shared" si="9"/>
        <v>0</v>
      </c>
      <c r="K46" s="882">
        <f t="shared" si="2"/>
        <v>0</v>
      </c>
      <c r="L46" s="882"/>
      <c r="M46" s="125"/>
      <c r="N46" s="754" t="str">
        <f t="shared" si="18"/>
        <v/>
      </c>
      <c r="O46" s="740">
        <f>IF(Defaults!$M$83="Width",IF($I$12=0,,IF(N46=0,,(($I$8-0.5*$I$7)+($I$9-0.5*$I$7)+$I$7)*(C46-N46))),IF(Defaults!$M$83="Ratio",IF($I$12=0,,IF(N46=0,,((G46*$I$8)+(G46*$I$9)+$I$7)*((C46-N46)))),))</f>
        <v>0</v>
      </c>
      <c r="P46" s="754">
        <f t="shared" si="4"/>
        <v>0</v>
      </c>
      <c r="Q46" s="882">
        <f t="shared" si="5"/>
        <v>0</v>
      </c>
      <c r="R46" s="883"/>
      <c r="S46" s="122"/>
      <c r="T46" s="506"/>
      <c r="U46" s="503"/>
      <c r="V46" s="503"/>
      <c r="W46" s="884">
        <f t="shared" si="19"/>
        <v>0</v>
      </c>
      <c r="X46" s="885"/>
      <c r="Y46" s="886">
        <f t="shared" si="20"/>
        <v>0</v>
      </c>
      <c r="Z46" s="887"/>
      <c r="AA46" s="507">
        <f>IF(Defaults!$M$83="Ratio",IF(B45=0,,$I$7+(G45*$I$8)+(G45*$I$9)),IF(Defaults!$M$83="Width",$I$8+$I$9,))</f>
        <v>0</v>
      </c>
      <c r="AB46" s="509">
        <f t="shared" si="23"/>
        <v>0</v>
      </c>
      <c r="AC46" s="902">
        <f>IF(Defaults!$M$83="Ratio",AB46*E46,IF(Defaults!$M$83="Width",AA46*E46,))</f>
        <v>0</v>
      </c>
      <c r="AD46" s="903"/>
      <c r="AE46" s="66" t="e">
        <f t="shared" si="22"/>
        <v>#VALUE!</v>
      </c>
      <c r="AF46" s="122"/>
    </row>
    <row r="47" spans="2:32" ht="13.5" customHeight="1" x14ac:dyDescent="0.2">
      <c r="B47" s="534"/>
      <c r="C47" s="504"/>
      <c r="D47" s="497"/>
      <c r="E47" s="529">
        <f t="shared" si="1"/>
        <v>0</v>
      </c>
      <c r="F47" s="506"/>
      <c r="G47" s="756">
        <f t="shared" si="21"/>
        <v>0</v>
      </c>
      <c r="H47" s="881">
        <f>IF(Defaults!$M$83="Width",(G47*$I$7)+(G47*($I$8-0.5*$I$7)/2+G47*($I$9-0.5*$I$7)/2),IF(Defaults!$M$83="Ratio",(G47*($I$7+(G47*$I$8/2+G47*$I$9/2))),))</f>
        <v>0</v>
      </c>
      <c r="I47" s="881"/>
      <c r="J47" s="754">
        <f t="shared" si="9"/>
        <v>0</v>
      </c>
      <c r="K47" s="882">
        <f t="shared" si="2"/>
        <v>0</v>
      </c>
      <c r="L47" s="882"/>
      <c r="M47" s="125"/>
      <c r="N47" s="754" t="str">
        <f t="shared" si="18"/>
        <v/>
      </c>
      <c r="O47" s="740">
        <f>IF(Defaults!$M$83="Width",IF($I$12=0,,IF(N47=0,,(($I$8-0.5*$I$7)+($I$9-0.5*$I$7)+$I$7)*(C47-N47))),IF(Defaults!$M$83="Ratio",IF($I$12=0,,IF(N47=0,,((G47*$I$8)+(G47*$I$9)+$I$7)*((C47-N47)))),))</f>
        <v>0</v>
      </c>
      <c r="P47" s="754">
        <f t="shared" si="4"/>
        <v>0</v>
      </c>
      <c r="Q47" s="882">
        <f t="shared" si="5"/>
        <v>0</v>
      </c>
      <c r="R47" s="883"/>
      <c r="S47" s="122"/>
      <c r="T47" s="506"/>
      <c r="U47" s="503"/>
      <c r="V47" s="503"/>
      <c r="W47" s="884">
        <f t="shared" si="19"/>
        <v>0</v>
      </c>
      <c r="X47" s="885"/>
      <c r="Y47" s="886">
        <f t="shared" si="20"/>
        <v>0</v>
      </c>
      <c r="Z47" s="887"/>
      <c r="AA47" s="507">
        <f>IF(Defaults!$M$83="Ratio",IF(B46=0,,$I$7+(G46*$I$8)+(G46*$I$9)),IF(Defaults!$M$83="Width",$I$8+$I$9,))</f>
        <v>0</v>
      </c>
      <c r="AB47" s="509">
        <f t="shared" si="23"/>
        <v>0</v>
      </c>
      <c r="AC47" s="902">
        <f>IF(Defaults!$M$83="Ratio",AB47*E47,IF(Defaults!$M$83="Width",AA47*E47,))</f>
        <v>0</v>
      </c>
      <c r="AD47" s="903"/>
      <c r="AE47" s="66" t="e">
        <f t="shared" si="22"/>
        <v>#VALUE!</v>
      </c>
      <c r="AF47" s="122"/>
    </row>
    <row r="48" spans="2:32" ht="13.5" customHeight="1" x14ac:dyDescent="0.2">
      <c r="B48" s="534"/>
      <c r="C48" s="504"/>
      <c r="D48" s="497"/>
      <c r="E48" s="529">
        <f t="shared" si="1"/>
        <v>0</v>
      </c>
      <c r="F48" s="506"/>
      <c r="G48" s="756">
        <f t="shared" si="21"/>
        <v>0</v>
      </c>
      <c r="H48" s="881">
        <f>IF(Defaults!$M$83="Width",(G48*$I$7)+(G48*($I$8-0.5*$I$7)/2+G48*($I$9-0.5*$I$7)/2),IF(Defaults!$M$83="Ratio",(G48*($I$7+(G48*$I$8/2+G48*$I$9/2))),))</f>
        <v>0</v>
      </c>
      <c r="I48" s="881"/>
      <c r="J48" s="754">
        <f t="shared" si="9"/>
        <v>0</v>
      </c>
      <c r="K48" s="882">
        <f t="shared" si="2"/>
        <v>0</v>
      </c>
      <c r="L48" s="882"/>
      <c r="M48" s="125"/>
      <c r="N48" s="754" t="str">
        <f t="shared" si="18"/>
        <v/>
      </c>
      <c r="O48" s="740">
        <f>IF(Defaults!$M$83="Width",IF($I$12=0,,IF(N48=0,,(($I$8-0.5*$I$7)+($I$9-0.5*$I$7)+$I$7)*(C48-N48))),IF(Defaults!$M$83="Ratio",IF($I$12=0,,IF(N48=0,,((G48*$I$8)+(G48*$I$9)+$I$7)*((C48-N48)))),))</f>
        <v>0</v>
      </c>
      <c r="P48" s="754">
        <f t="shared" si="4"/>
        <v>0</v>
      </c>
      <c r="Q48" s="882">
        <f t="shared" si="5"/>
        <v>0</v>
      </c>
      <c r="R48" s="883"/>
      <c r="S48" s="122"/>
      <c r="T48" s="506"/>
      <c r="U48" s="503"/>
      <c r="V48" s="503"/>
      <c r="W48" s="884">
        <f t="shared" si="19"/>
        <v>0</v>
      </c>
      <c r="X48" s="885"/>
      <c r="Y48" s="886">
        <f t="shared" si="20"/>
        <v>0</v>
      </c>
      <c r="Z48" s="887"/>
      <c r="AA48" s="507">
        <f>IF(Defaults!$M$83="Ratio",IF(B47=0,,$I$7+(G47*$I$8)+(G47*$I$9)),IF(Defaults!$M$83="Width",$I$8+$I$9,))</f>
        <v>0</v>
      </c>
      <c r="AB48" s="509">
        <f t="shared" si="23"/>
        <v>0</v>
      </c>
      <c r="AC48" s="902">
        <f>IF(Defaults!$M$83="Ratio",AB48*E48,IF(Defaults!$M$83="Width",AA48*E48,))</f>
        <v>0</v>
      </c>
      <c r="AD48" s="903"/>
      <c r="AE48" s="66" t="e">
        <f t="shared" si="22"/>
        <v>#VALUE!</v>
      </c>
      <c r="AF48" s="122"/>
    </row>
    <row r="49" spans="2:32" ht="13.5" customHeight="1" x14ac:dyDescent="0.2">
      <c r="B49" s="534"/>
      <c r="C49" s="504"/>
      <c r="D49" s="497"/>
      <c r="E49" s="529">
        <f t="shared" si="1"/>
        <v>0</v>
      </c>
      <c r="F49" s="506"/>
      <c r="G49" s="756">
        <f t="shared" si="21"/>
        <v>0</v>
      </c>
      <c r="H49" s="881">
        <f>IF(Defaults!$M$83="Width",(G49*$I$7)+(G49*($I$8-0.5*$I$7)/2+G49*($I$9-0.5*$I$7)/2),IF(Defaults!$M$83="Ratio",(G49*($I$7+(G49*$I$8/2+G49*$I$9/2))),))</f>
        <v>0</v>
      </c>
      <c r="I49" s="881"/>
      <c r="J49" s="754">
        <f t="shared" si="9"/>
        <v>0</v>
      </c>
      <c r="K49" s="882">
        <f t="shared" si="2"/>
        <v>0</v>
      </c>
      <c r="L49" s="882"/>
      <c r="M49" s="125"/>
      <c r="N49" s="754" t="str">
        <f t="shared" si="18"/>
        <v/>
      </c>
      <c r="O49" s="740">
        <f>IF(Defaults!$M$83="Width",IF($I$12=0,,IF(N49=0,,(($I$8-0.5*$I$7)+($I$9-0.5*$I$7)+$I$7)*(C49-N49))),IF(Defaults!$M$83="Ratio",IF($I$12=0,,IF(N49=0,,((G49*$I$8)+(G49*$I$9)+$I$7)*((C49-N49)))),))</f>
        <v>0</v>
      </c>
      <c r="P49" s="754">
        <f t="shared" si="4"/>
        <v>0</v>
      </c>
      <c r="Q49" s="882">
        <f t="shared" si="5"/>
        <v>0</v>
      </c>
      <c r="R49" s="883"/>
      <c r="S49" s="122"/>
      <c r="T49" s="506"/>
      <c r="U49" s="503"/>
      <c r="V49" s="503"/>
      <c r="W49" s="884">
        <f t="shared" si="19"/>
        <v>0</v>
      </c>
      <c r="X49" s="885"/>
      <c r="Y49" s="886">
        <f t="shared" si="20"/>
        <v>0</v>
      </c>
      <c r="Z49" s="887"/>
      <c r="AA49" s="507">
        <f>IF(Defaults!$M$83="Ratio",IF(B48=0,,$I$7+(G48*$I$8)+(G48*$I$9)),IF(Defaults!$M$83="Width",$I$8+$I$9,))</f>
        <v>0</v>
      </c>
      <c r="AB49" s="509">
        <f t="shared" si="23"/>
        <v>0</v>
      </c>
      <c r="AC49" s="902">
        <f>IF(Defaults!$M$83="Ratio",AB49*E49,IF(Defaults!$M$83="Width",AA49*E49,))</f>
        <v>0</v>
      </c>
      <c r="AD49" s="903"/>
      <c r="AE49" s="66" t="e">
        <f t="shared" si="22"/>
        <v>#VALUE!</v>
      </c>
      <c r="AF49" s="122"/>
    </row>
    <row r="50" spans="2:32" ht="13.5" customHeight="1" x14ac:dyDescent="0.2">
      <c r="B50" s="534"/>
      <c r="C50" s="504"/>
      <c r="D50" s="497"/>
      <c r="E50" s="529">
        <f t="shared" si="1"/>
        <v>0</v>
      </c>
      <c r="F50" s="506"/>
      <c r="G50" s="756">
        <f t="shared" si="21"/>
        <v>0</v>
      </c>
      <c r="H50" s="881">
        <f>IF(Defaults!$M$83="Width",(G50*$I$7)+(G50*($I$8-0.5*$I$7)/2+G50*($I$9-0.5*$I$7)/2),IF(Defaults!$M$83="Ratio",(G50*($I$7+(G50*$I$8/2+G50*$I$9/2))),))</f>
        <v>0</v>
      </c>
      <c r="I50" s="881"/>
      <c r="J50" s="754">
        <f t="shared" si="9"/>
        <v>0</v>
      </c>
      <c r="K50" s="882">
        <f t="shared" si="2"/>
        <v>0</v>
      </c>
      <c r="L50" s="882"/>
      <c r="M50" s="125"/>
      <c r="N50" s="754" t="str">
        <f t="shared" si="18"/>
        <v/>
      </c>
      <c r="O50" s="740">
        <f>IF(Defaults!$M$83="Width",IF($I$12=0,,IF(N50=0,,(($I$8-0.5*$I$7)+($I$9-0.5*$I$7)+$I$7)*(C50-N50))),IF(Defaults!$M$83="Ratio",IF($I$12=0,,IF(N50=0,,((G50*$I$8)+(G50*$I$9)+$I$7)*((C50-N50)))),))</f>
        <v>0</v>
      </c>
      <c r="P50" s="754">
        <f t="shared" si="4"/>
        <v>0</v>
      </c>
      <c r="Q50" s="882">
        <f t="shared" si="5"/>
        <v>0</v>
      </c>
      <c r="R50" s="883"/>
      <c r="S50" s="122"/>
      <c r="T50" s="506"/>
      <c r="U50" s="503"/>
      <c r="V50" s="503"/>
      <c r="W50" s="884">
        <f t="shared" si="19"/>
        <v>0</v>
      </c>
      <c r="X50" s="885"/>
      <c r="Y50" s="886">
        <f t="shared" si="20"/>
        <v>0</v>
      </c>
      <c r="Z50" s="887"/>
      <c r="AA50" s="507">
        <f>IF(Defaults!$M$83="Ratio",IF(B49=0,,$I$7+(G49*$I$8)+(G49*$I$9)),IF(Defaults!$M$83="Width",$I$8+$I$9,))</f>
        <v>0</v>
      </c>
      <c r="AB50" s="509">
        <f t="shared" si="23"/>
        <v>0</v>
      </c>
      <c r="AC50" s="902">
        <f>IF(Defaults!$M$83="Ratio",AB50*E50,IF(Defaults!$M$83="Width",AA50*E50,))</f>
        <v>0</v>
      </c>
      <c r="AD50" s="903"/>
      <c r="AE50" s="66" t="e">
        <f t="shared" si="22"/>
        <v>#VALUE!</v>
      </c>
      <c r="AF50" s="122"/>
    </row>
    <row r="51" spans="2:32" ht="13.5" customHeight="1" thickBot="1" x14ac:dyDescent="0.25">
      <c r="B51" s="535"/>
      <c r="C51" s="518"/>
      <c r="D51" s="536"/>
      <c r="E51" s="530">
        <f t="shared" si="1"/>
        <v>0</v>
      </c>
      <c r="F51" s="537"/>
      <c r="G51" s="548">
        <f t="shared" si="21"/>
        <v>0</v>
      </c>
      <c r="H51" s="898">
        <f>IF(Defaults!$M$83="Width",(G51*$I$7)+(G51*($I$8-0.5*$I$7)/2+G51*($I$9-0.5*$I$7)/2),IF(Defaults!$M$83="Ratio",(G51*($I$7+(G51*$I$8/2+G51*$I$9/2))),))</f>
        <v>0</v>
      </c>
      <c r="I51" s="898"/>
      <c r="J51" s="753">
        <f t="shared" si="9"/>
        <v>0</v>
      </c>
      <c r="K51" s="898">
        <f t="shared" si="2"/>
        <v>0</v>
      </c>
      <c r="L51" s="898"/>
      <c r="M51" s="538"/>
      <c r="N51" s="753" t="str">
        <f t="shared" si="18"/>
        <v/>
      </c>
      <c r="O51" s="774">
        <f>IF(Defaults!$M$83="Width",IF($I$12=0,,IF(N51=0,,(($I$8-0.5*$I$7)+($I$9-0.5*$I$7)+$I$7)*(C51-N51))),IF(Defaults!$M$83="Ratio",IF($I$12=0,,IF(N51=0,,((G51*$I$8)+(G51*$I$9)+$I$7)*((C51-N51)))),))</f>
        <v>0</v>
      </c>
      <c r="P51" s="753">
        <f t="shared" si="4"/>
        <v>0</v>
      </c>
      <c r="Q51" s="898">
        <f t="shared" si="5"/>
        <v>0</v>
      </c>
      <c r="R51" s="899"/>
      <c r="S51" s="122"/>
      <c r="T51" s="506"/>
      <c r="U51" s="503"/>
      <c r="V51" s="503"/>
      <c r="W51" s="891">
        <f t="shared" si="19"/>
        <v>0</v>
      </c>
      <c r="X51" s="892"/>
      <c r="Y51" s="893">
        <f t="shared" si="20"/>
        <v>0</v>
      </c>
      <c r="Z51" s="894"/>
      <c r="AA51" s="550">
        <f>IF(Defaults!$M$83="Ratio",IF(B50=0,,$I$7+(G50*$I$8)+(G50*$I$9)),IF(Defaults!$M$83="Width",$I$8+$I$9,))</f>
        <v>0</v>
      </c>
      <c r="AB51" s="520">
        <f t="shared" si="23"/>
        <v>0</v>
      </c>
      <c r="AC51" s="900">
        <f>IF(Defaults!$M$83="Ratio",AB51*E51,IF(Defaults!$M$83="Width",AA51*E51,))</f>
        <v>0</v>
      </c>
      <c r="AD51" s="901"/>
      <c r="AE51" s="66" t="e">
        <f t="shared" si="22"/>
        <v>#VALUE!</v>
      </c>
      <c r="AF51" s="122"/>
    </row>
    <row r="52" spans="2:32" ht="5.25" customHeight="1" thickBot="1" x14ac:dyDescent="0.25">
      <c r="B52" s="510"/>
      <c r="C52" s="510"/>
      <c r="D52" s="510"/>
      <c r="E52" s="510"/>
      <c r="F52" s="510"/>
      <c r="G52" s="510"/>
      <c r="H52" s="510"/>
      <c r="I52" s="510"/>
      <c r="J52" s="510"/>
      <c r="K52" s="510"/>
      <c r="L52" s="510"/>
      <c r="M52" s="510"/>
      <c r="N52" s="510"/>
      <c r="O52" s="510"/>
      <c r="P52" s="510"/>
      <c r="Q52" s="510"/>
      <c r="R52" s="510"/>
      <c r="S52" s="506"/>
      <c r="T52" s="506"/>
      <c r="U52" s="503"/>
      <c r="V52" s="506"/>
      <c r="W52" s="506"/>
      <c r="X52" s="7"/>
      <c r="Y52" s="122"/>
      <c r="Z52" s="122"/>
      <c r="AA52" s="125"/>
      <c r="AB52" s="125"/>
      <c r="AC52" s="125"/>
      <c r="AD52" s="125"/>
      <c r="AE52" s="122"/>
      <c r="AF52" s="122"/>
    </row>
    <row r="53" spans="2:32" ht="15" customHeight="1" thickBot="1" x14ac:dyDescent="0.25">
      <c r="E53" s="968" t="str">
        <f>IF(ISNUMBER('WASCOB 1'!G45),"Basin "&amp;'WASCOB 1'!F12,"Basin 1")</f>
        <v>Basin 1</v>
      </c>
      <c r="F53" s="969"/>
      <c r="G53" s="970"/>
      <c r="H53" s="968" t="str">
        <f>IF(ISNUMBER('WASCOB 2'!G45),"Basin "&amp;'WASCOB 2'!F12,"Basin 2")</f>
        <v>Basin 2</v>
      </c>
      <c r="I53" s="969"/>
      <c r="J53" s="970"/>
      <c r="K53" s="968" t="str">
        <f>IF(ISNUMBER('WASCOB 3'!G45),"Basin "&amp;'WASCOB 3'!F12,"Basin 3")</f>
        <v>Basin 3</v>
      </c>
      <c r="L53" s="969"/>
      <c r="M53" s="969"/>
      <c r="N53" s="970"/>
      <c r="O53" s="906" t="s">
        <v>344</v>
      </c>
      <c r="P53" s="907"/>
      <c r="Q53" s="907"/>
      <c r="R53" s="908"/>
      <c r="S53" s="122"/>
      <c r="T53" s="506"/>
      <c r="U53" s="511"/>
      <c r="V53" s="511"/>
      <c r="W53" s="511"/>
      <c r="X53" s="7"/>
      <c r="Y53" s="122"/>
      <c r="Z53" s="122"/>
      <c r="AA53" s="125"/>
      <c r="AB53" s="125"/>
      <c r="AC53" s="904">
        <f>SUM(AC43:AD51)</f>
        <v>0</v>
      </c>
      <c r="AD53" s="905"/>
      <c r="AE53" s="122"/>
      <c r="AF53" s="122"/>
    </row>
    <row r="54" spans="2:32" ht="18.75" customHeight="1" thickTop="1" thickBot="1" x14ac:dyDescent="0.25">
      <c r="B54" s="966" t="s">
        <v>341</v>
      </c>
      <c r="C54" s="966"/>
      <c r="D54" s="966"/>
      <c r="E54" s="954">
        <f>SUM(Q21:R29)</f>
        <v>0</v>
      </c>
      <c r="F54" s="955"/>
      <c r="G54" s="956"/>
      <c r="H54" s="954">
        <f>SUM(Q32:R40)</f>
        <v>0</v>
      </c>
      <c r="I54" s="955"/>
      <c r="J54" s="956"/>
      <c r="K54" s="954">
        <f>SUM(Q43:R51)</f>
        <v>0</v>
      </c>
      <c r="L54" s="955"/>
      <c r="M54" s="955"/>
      <c r="N54" s="956"/>
      <c r="O54" s="957">
        <f t="shared" ref="O54:O55" si="24">SUM(E54:N54)</f>
        <v>0</v>
      </c>
      <c r="P54" s="958"/>
      <c r="Q54" s="958"/>
      <c r="R54" s="959"/>
      <c r="S54" s="122"/>
      <c r="T54" s="506"/>
      <c r="U54" s="511"/>
      <c r="V54" s="511"/>
      <c r="W54" s="511"/>
      <c r="X54" s="7"/>
      <c r="Y54" s="122"/>
      <c r="Z54" s="122"/>
      <c r="AA54" s="895" t="s">
        <v>333</v>
      </c>
      <c r="AB54" s="896"/>
      <c r="AC54" s="897">
        <f>SUM(AC30+AC41+AC53)</f>
        <v>0</v>
      </c>
      <c r="AD54" s="897"/>
      <c r="AE54" s="122"/>
      <c r="AF54" s="122"/>
    </row>
    <row r="55" spans="2:32" ht="18.75" customHeight="1" thickTop="1" x14ac:dyDescent="0.2">
      <c r="B55" s="967" t="s">
        <v>342</v>
      </c>
      <c r="C55" s="967"/>
      <c r="D55" s="967"/>
      <c r="E55" s="974">
        <f>$AC$30/43560</f>
        <v>0</v>
      </c>
      <c r="F55" s="975"/>
      <c r="G55" s="976"/>
      <c r="H55" s="974">
        <f>$AC$41/43560</f>
        <v>0</v>
      </c>
      <c r="I55" s="975"/>
      <c r="J55" s="976"/>
      <c r="K55" s="974">
        <f>$AC$53/43560</f>
        <v>0</v>
      </c>
      <c r="L55" s="975"/>
      <c r="M55" s="975"/>
      <c r="N55" s="976"/>
      <c r="O55" s="951">
        <f t="shared" si="24"/>
        <v>0</v>
      </c>
      <c r="P55" s="952"/>
      <c r="Q55" s="952"/>
      <c r="R55" s="953"/>
      <c r="S55" s="7"/>
      <c r="T55" s="7"/>
      <c r="U55" s="7"/>
      <c r="V55" s="7"/>
      <c r="W55" s="7"/>
      <c r="X55" s="7"/>
      <c r="Y55" s="122"/>
      <c r="Z55" s="122"/>
      <c r="AA55" s="122"/>
      <c r="AB55" s="122"/>
      <c r="AC55" s="122"/>
      <c r="AD55" s="122"/>
      <c r="AE55" s="122"/>
      <c r="AF55" s="122"/>
    </row>
    <row r="56" spans="2:32" ht="22.5" customHeight="1" thickBot="1" x14ac:dyDescent="0.25">
      <c r="B56" s="966" t="s">
        <v>343</v>
      </c>
      <c r="C56" s="966"/>
      <c r="D56" s="966"/>
      <c r="E56" s="971">
        <f>SUM(K21:L29)</f>
        <v>0</v>
      </c>
      <c r="F56" s="972"/>
      <c r="G56" s="973"/>
      <c r="H56" s="971">
        <f>SUM(K32:L40)</f>
        <v>0</v>
      </c>
      <c r="I56" s="972"/>
      <c r="J56" s="973"/>
      <c r="K56" s="971">
        <f>SUM(K43:L51)</f>
        <v>0</v>
      </c>
      <c r="L56" s="972"/>
      <c r="M56" s="972"/>
      <c r="N56" s="973"/>
      <c r="O56" s="948">
        <f>SUM(E56:N56)</f>
        <v>0</v>
      </c>
      <c r="P56" s="949"/>
      <c r="Q56" s="949"/>
      <c r="R56" s="950"/>
      <c r="S56" s="122"/>
      <c r="T56" s="122"/>
      <c r="U56" s="512"/>
      <c r="V56" s="513"/>
      <c r="W56" s="513"/>
      <c r="X56" s="7"/>
      <c r="Y56" s="122"/>
      <c r="Z56" s="122"/>
      <c r="AA56" s="122"/>
      <c r="AB56" s="122"/>
      <c r="AC56" s="122"/>
      <c r="AD56" s="122"/>
      <c r="AE56" s="122"/>
      <c r="AF56" s="122"/>
    </row>
    <row r="57" spans="2:32" ht="10.5" customHeight="1" thickBot="1" x14ac:dyDescent="0.25">
      <c r="B57" s="551"/>
      <c r="C57" s="26"/>
      <c r="D57" s="26"/>
      <c r="E57" s="26"/>
      <c r="F57" s="26"/>
      <c r="G57" s="26"/>
      <c r="H57" s="26"/>
      <c r="I57" s="26"/>
      <c r="J57" s="26"/>
      <c r="K57" s="26"/>
      <c r="L57" s="26"/>
      <c r="M57" s="26"/>
      <c r="N57" s="26"/>
      <c r="O57" s="26"/>
      <c r="P57" s="26"/>
      <c r="Q57" s="26"/>
      <c r="R57" s="26"/>
      <c r="S57" s="7"/>
      <c r="T57" s="7"/>
      <c r="U57" s="513"/>
      <c r="V57" s="513"/>
      <c r="W57" s="513"/>
      <c r="X57" s="7"/>
      <c r="Y57" s="122"/>
      <c r="Z57" s="122"/>
      <c r="AA57" s="122"/>
      <c r="AB57" s="122"/>
      <c r="AC57" s="122"/>
      <c r="AD57" s="122"/>
      <c r="AE57" s="122"/>
      <c r="AF57" s="122"/>
    </row>
    <row r="58" spans="2:32" ht="24.75" customHeight="1" thickBot="1" x14ac:dyDescent="0.4">
      <c r="B58" s="932" t="s">
        <v>354</v>
      </c>
      <c r="C58" s="933"/>
      <c r="D58" s="933"/>
      <c r="E58" s="933"/>
      <c r="F58" s="933"/>
      <c r="G58" s="933"/>
      <c r="H58" s="933"/>
      <c r="I58" s="933"/>
      <c r="J58" s="933"/>
      <c r="K58" s="933"/>
      <c r="L58" s="933"/>
      <c r="M58" s="933"/>
      <c r="N58" s="933"/>
      <c r="O58" s="933"/>
      <c r="P58" s="456"/>
      <c r="Q58" s="457"/>
      <c r="R58" s="458" t="s">
        <v>402</v>
      </c>
      <c r="S58" s="122"/>
      <c r="T58" s="7"/>
      <c r="U58" s="513"/>
      <c r="V58" s="513"/>
      <c r="W58" s="513"/>
      <c r="X58" s="7"/>
      <c r="Y58" s="122"/>
      <c r="Z58" s="122"/>
      <c r="AA58" s="122"/>
      <c r="AB58" s="122"/>
      <c r="AC58" s="122"/>
      <c r="AD58" s="122"/>
      <c r="AE58" s="122"/>
      <c r="AF58" s="122"/>
    </row>
    <row r="59" spans="2:32" ht="7.5" customHeight="1" x14ac:dyDescent="0.2">
      <c r="B59" s="7"/>
      <c r="C59" s="7"/>
      <c r="D59" s="7"/>
      <c r="E59" s="460"/>
      <c r="F59" s="7"/>
      <c r="G59" s="7"/>
      <c r="H59" s="7"/>
      <c r="I59" s="7"/>
      <c r="J59" s="7"/>
      <c r="K59" s="7"/>
      <c r="L59" s="460"/>
      <c r="M59" s="460"/>
      <c r="N59" s="7"/>
      <c r="O59" s="7"/>
      <c r="P59" s="7"/>
      <c r="Q59" s="7"/>
      <c r="R59" s="7"/>
      <c r="S59" s="122"/>
      <c r="T59" s="7"/>
      <c r="U59" s="513"/>
      <c r="V59" s="513"/>
      <c r="W59" s="513"/>
      <c r="X59" s="7"/>
      <c r="Y59" s="122"/>
      <c r="Z59" s="122"/>
      <c r="AA59" s="122"/>
      <c r="AB59" s="122"/>
      <c r="AC59" s="122"/>
      <c r="AD59" s="122"/>
      <c r="AE59" s="122"/>
      <c r="AF59" s="122"/>
    </row>
    <row r="60" spans="2:32" ht="15.75" customHeight="1" x14ac:dyDescent="0.25">
      <c r="B60" s="934" t="s">
        <v>1</v>
      </c>
      <c r="C60" s="934"/>
      <c r="D60" s="935" t="str">
        <f>IF(ISBLANK('WASCOB 1'!B3),"",'WASCOB 1'!B3)</f>
        <v/>
      </c>
      <c r="E60" s="935"/>
      <c r="F60" s="935"/>
      <c r="G60" s="935"/>
      <c r="H60" s="935"/>
      <c r="I60" s="935"/>
      <c r="J60" s="935"/>
      <c r="K60" s="935"/>
      <c r="L60" s="935"/>
      <c r="M60" s="122"/>
      <c r="N60" s="122"/>
      <c r="O60" s="130" t="s">
        <v>0</v>
      </c>
      <c r="P60" s="936">
        <f ca="1">TODAY()</f>
        <v>43899</v>
      </c>
      <c r="Q60" s="936"/>
      <c r="R60" s="936"/>
      <c r="S60" s="7"/>
      <c r="T60" s="7"/>
      <c r="U60" s="7"/>
      <c r="V60" s="7"/>
      <c r="W60" s="7"/>
      <c r="X60" s="7"/>
      <c r="Y60" s="122"/>
      <c r="Z60" s="122"/>
      <c r="AA60" s="122"/>
      <c r="AB60" s="122"/>
      <c r="AC60" s="122"/>
      <c r="AD60" s="122"/>
      <c r="AE60" s="122"/>
      <c r="AF60" s="122"/>
    </row>
    <row r="61" spans="2:32" ht="7.5" customHeight="1" x14ac:dyDescent="0.2">
      <c r="B61" s="465"/>
      <c r="C61" s="465"/>
      <c r="D61" s="466"/>
      <c r="E61" s="466"/>
      <c r="F61" s="466"/>
      <c r="G61" s="466"/>
      <c r="H61" s="466"/>
      <c r="I61" s="467"/>
      <c r="J61" s="7"/>
      <c r="K61" s="7"/>
      <c r="L61" s="7"/>
      <c r="M61" s="7"/>
      <c r="N61" s="466"/>
      <c r="O61" s="466"/>
      <c r="P61" s="122"/>
      <c r="Q61" s="7"/>
      <c r="R61" s="466"/>
      <c r="S61" s="122"/>
      <c r="T61" s="122"/>
      <c r="U61" s="122"/>
      <c r="V61" s="122"/>
      <c r="W61" s="122"/>
      <c r="X61" s="122"/>
      <c r="Y61" s="122"/>
      <c r="Z61" s="122"/>
      <c r="AA61" s="122"/>
      <c r="AB61" s="122"/>
      <c r="AC61" s="122"/>
      <c r="AD61" s="122"/>
      <c r="AE61" s="122"/>
      <c r="AF61" s="122"/>
    </row>
    <row r="62" spans="2:32" ht="12.75" customHeight="1" x14ac:dyDescent="0.2">
      <c r="B62" s="477"/>
      <c r="C62" s="477"/>
      <c r="D62" s="476"/>
      <c r="E62" s="772" t="str">
        <f>IF(ISBLANK('WASCOB 4'!$F$12),"Basin 4",'WASCOB 4'!$F$12)</f>
        <v>Basin 4</v>
      </c>
      <c r="F62" s="129"/>
      <c r="G62" s="772" t="str">
        <f>IF(ISBLANK('WASCOB 5'!$F$12),"Basin 5",'WASCOB 5'!$F$12)</f>
        <v>Basin 5</v>
      </c>
      <c r="H62" s="129"/>
      <c r="I62" s="485" t="str">
        <f>IF(ISBLANK('WASCOB 6'!$F$12),"Basin 6",'WASCOB 6'!$F$12)</f>
        <v>Basin 6</v>
      </c>
      <c r="J62" s="7"/>
      <c r="K62" s="468"/>
      <c r="L62" s="122"/>
      <c r="M62" s="122"/>
      <c r="N62" s="122"/>
      <c r="O62" s="130" t="s">
        <v>2</v>
      </c>
      <c r="P62" s="863" t="str">
        <f>IF(ISBLANK('WASCOB 1'!H61),"",'WASCOB 1'!H61)</f>
        <v/>
      </c>
      <c r="Q62" s="863"/>
      <c r="R62" s="863"/>
      <c r="S62" s="122"/>
      <c r="T62" s="122"/>
      <c r="U62" s="122"/>
      <c r="V62" s="122"/>
      <c r="W62" s="122"/>
      <c r="X62" s="122"/>
      <c r="Y62" s="122"/>
      <c r="Z62" s="122"/>
      <c r="AA62" s="122"/>
      <c r="AB62" s="122"/>
      <c r="AC62" s="122"/>
      <c r="AD62" s="122"/>
      <c r="AE62" s="122"/>
      <c r="AF62" s="122"/>
    </row>
    <row r="63" spans="2:32" ht="13.5" customHeight="1" x14ac:dyDescent="0.2">
      <c r="B63" s="478" t="s">
        <v>126</v>
      </c>
      <c r="C63" s="465"/>
      <c r="D63" s="466"/>
      <c r="E63" s="770" t="str">
        <f>IF(ISBLANK('WASCOB 4'!$G$33),"",'WASCOB 4'!$G$33)</f>
        <v/>
      </c>
      <c r="F63" s="768"/>
      <c r="G63" s="770" t="str">
        <f>IF(ISBLANK('WASCOB 5'!$G$33),"",'WASCOB 5'!$G$33)</f>
        <v/>
      </c>
      <c r="H63" s="769"/>
      <c r="I63" s="770" t="str">
        <f>IF(ISBLANK('WASCOB 6'!$G$33),"",'WASCOB 6'!$G$33)</f>
        <v/>
      </c>
      <c r="J63" s="7"/>
      <c r="K63" s="7"/>
      <c r="L63" s="122"/>
      <c r="M63" s="125"/>
      <c r="N63" s="7"/>
      <c r="O63" s="470" t="s">
        <v>109</v>
      </c>
      <c r="P63" s="878"/>
      <c r="Q63" s="878"/>
      <c r="R63" s="878"/>
      <c r="S63" s="122"/>
      <c r="T63" s="122"/>
      <c r="U63" s="122"/>
      <c r="V63" s="122"/>
      <c r="W63" s="122"/>
      <c r="X63" s="122"/>
      <c r="Y63" s="122"/>
      <c r="Z63" s="122"/>
      <c r="AA63" s="122"/>
      <c r="AB63" s="122"/>
      <c r="AC63" s="122"/>
      <c r="AD63" s="122"/>
      <c r="AE63" s="122"/>
      <c r="AF63" s="122"/>
    </row>
    <row r="64" spans="2:32" ht="13.5" customHeight="1" x14ac:dyDescent="0.2">
      <c r="B64" s="478" t="s">
        <v>349</v>
      </c>
      <c r="C64" s="477"/>
      <c r="D64" s="476"/>
      <c r="E64" s="480"/>
      <c r="F64" s="669"/>
      <c r="G64" s="480"/>
      <c r="H64" s="476"/>
      <c r="I64" s="480"/>
      <c r="J64" s="7"/>
      <c r="K64" s="468"/>
      <c r="L64" s="122"/>
      <c r="M64" s="125"/>
      <c r="N64" s="7"/>
      <c r="O64" s="470" t="s">
        <v>0</v>
      </c>
      <c r="P64" s="878"/>
      <c r="Q64" s="878"/>
      <c r="R64" s="878"/>
    </row>
    <row r="65" spans="2:31" ht="13.5" customHeight="1" x14ac:dyDescent="0.2">
      <c r="B65" s="478" t="s">
        <v>350</v>
      </c>
      <c r="C65" s="7"/>
      <c r="D65" s="466"/>
      <c r="E65" s="480"/>
      <c r="F65" s="669"/>
      <c r="G65" s="480"/>
      <c r="H65" s="473"/>
      <c r="I65" s="480"/>
      <c r="J65" s="473"/>
      <c r="K65" s="473"/>
      <c r="L65" s="473"/>
      <c r="M65" s="473"/>
      <c r="N65" s="473"/>
      <c r="O65" s="473"/>
      <c r="P65" s="122"/>
      <c r="Q65" s="7"/>
      <c r="R65" s="473"/>
      <c r="S65" s="552"/>
      <c r="T65" s="552"/>
    </row>
    <row r="66" spans="2:31" ht="13.5" customHeight="1" x14ac:dyDescent="0.2">
      <c r="B66" s="478" t="s">
        <v>346</v>
      </c>
      <c r="C66" s="477"/>
      <c r="D66" s="476"/>
      <c r="E66" s="771" t="str">
        <f>IF(ISBLANK('WASCOB 4'!$G$29),"",'WASCOB 4'!$G$29)</f>
        <v/>
      </c>
      <c r="F66" s="670"/>
      <c r="G66" s="771" t="str">
        <f>IF(ISBLANK('WASCOB 5'!$G$29),"",'WASCOB 5'!$G$29)</f>
        <v/>
      </c>
      <c r="H66" s="113"/>
      <c r="I66" s="771" t="str">
        <f>IF(ISBLANK('WASCOB 6'!$G$29),"",'WASCOB 6'!$G$29)</f>
        <v/>
      </c>
      <c r="J66" s="476"/>
      <c r="K66" s="7"/>
      <c r="L66" s="7"/>
      <c r="M66" s="7"/>
      <c r="N66" s="122"/>
      <c r="O66" s="122"/>
      <c r="P66" s="122"/>
      <c r="Q66" s="477"/>
      <c r="R66" s="7"/>
      <c r="S66" s="552"/>
      <c r="T66" s="552"/>
      <c r="V66" s="387"/>
    </row>
    <row r="67" spans="2:31" ht="13.5" customHeight="1" x14ac:dyDescent="0.2">
      <c r="B67" s="478" t="s">
        <v>316</v>
      </c>
      <c r="C67" s="7"/>
      <c r="D67" s="472"/>
      <c r="E67" s="484"/>
      <c r="F67" s="478"/>
      <c r="G67" s="484"/>
      <c r="H67" s="7"/>
      <c r="I67" s="484"/>
      <c r="J67" s="7"/>
      <c r="K67" s="7"/>
      <c r="L67" s="7"/>
      <c r="M67" s="7"/>
      <c r="N67" s="7"/>
      <c r="O67" s="7"/>
      <c r="P67" s="7"/>
      <c r="Q67" s="7"/>
      <c r="R67" s="7"/>
    </row>
    <row r="68" spans="2:31" ht="13.5" customHeight="1" x14ac:dyDescent="0.2">
      <c r="B68" s="478" t="s">
        <v>345</v>
      </c>
      <c r="C68" s="479"/>
      <c r="D68" s="122"/>
      <c r="E68" s="486"/>
      <c r="F68" s="482"/>
      <c r="G68" s="486"/>
      <c r="H68" s="478"/>
      <c r="I68" s="486"/>
      <c r="J68" s="479"/>
      <c r="K68" s="7"/>
      <c r="L68" s="122"/>
      <c r="M68" s="122"/>
      <c r="N68" s="122"/>
      <c r="O68" s="122"/>
      <c r="P68" s="481"/>
      <c r="Q68" s="122"/>
      <c r="R68" s="122"/>
    </row>
    <row r="69" spans="2:31" ht="13.5" customHeight="1" x14ac:dyDescent="0.2">
      <c r="B69" s="947" t="s">
        <v>338</v>
      </c>
      <c r="C69" s="947"/>
      <c r="D69" s="122"/>
      <c r="F69" s="122"/>
      <c r="G69" s="478"/>
      <c r="H69" s="478"/>
      <c r="J69" s="479"/>
      <c r="K69" s="7"/>
      <c r="L69" s="122"/>
      <c r="M69" s="122"/>
      <c r="N69" s="122"/>
      <c r="O69" s="122"/>
      <c r="P69" s="485"/>
      <c r="Q69" s="122"/>
      <c r="R69" s="7"/>
    </row>
    <row r="70" spans="2:31" ht="12.75" customHeight="1" x14ac:dyDescent="0.2">
      <c r="B70" s="122"/>
      <c r="C70" s="479"/>
      <c r="D70" s="122"/>
      <c r="F70" s="122"/>
      <c r="G70" s="478"/>
      <c r="H70" s="478"/>
      <c r="J70" s="7"/>
      <c r="K70" s="7"/>
      <c r="L70" s="122"/>
      <c r="M70" s="122"/>
      <c r="N70" s="122"/>
      <c r="O70" s="122"/>
      <c r="P70" s="487"/>
      <c r="Q70" s="122"/>
      <c r="R70" s="7"/>
    </row>
    <row r="71" spans="2:31" ht="12.75" customHeight="1" thickBot="1" x14ac:dyDescent="0.25">
      <c r="B71" s="7"/>
      <c r="C71" s="7"/>
      <c r="D71" s="7"/>
      <c r="E71" s="7"/>
      <c r="F71" s="7"/>
      <c r="G71" s="7"/>
      <c r="H71" s="7"/>
      <c r="I71" s="7"/>
      <c r="J71" s="7"/>
      <c r="K71" s="7"/>
      <c r="L71" s="7"/>
      <c r="M71" s="7"/>
      <c r="N71" s="7"/>
      <c r="O71" s="7"/>
      <c r="P71" s="7"/>
      <c r="Q71" s="7"/>
      <c r="R71" s="7"/>
    </row>
    <row r="72" spans="2:31" ht="13.5" thickBot="1" x14ac:dyDescent="0.25">
      <c r="B72" s="920" t="s">
        <v>317</v>
      </c>
      <c r="C72" s="921"/>
      <c r="D72" s="921"/>
      <c r="E72" s="922"/>
      <c r="F72" s="488"/>
      <c r="G72" s="923" t="s">
        <v>318</v>
      </c>
      <c r="H72" s="924"/>
      <c r="I72" s="924"/>
      <c r="J72" s="924"/>
      <c r="K72" s="924"/>
      <c r="L72" s="925"/>
      <c r="M72" s="489"/>
      <c r="N72" s="926" t="s">
        <v>319</v>
      </c>
      <c r="O72" s="927"/>
      <c r="P72" s="927"/>
      <c r="Q72" s="927"/>
      <c r="R72" s="928"/>
      <c r="W72" s="492"/>
      <c r="X72" s="462"/>
      <c r="AA72" s="937" t="s">
        <v>320</v>
      </c>
      <c r="AB72" s="938"/>
      <c r="AC72" s="938"/>
      <c r="AD72" s="37"/>
    </row>
    <row r="73" spans="2:31" ht="13.5" thickBot="1" x14ac:dyDescent="0.25">
      <c r="B73" s="7"/>
      <c r="C73" s="7"/>
      <c r="D73" s="7"/>
      <c r="E73" s="7"/>
      <c r="F73" s="7"/>
      <c r="G73" s="7"/>
      <c r="H73" s="7"/>
      <c r="I73" s="7"/>
      <c r="J73" s="7"/>
      <c r="K73" s="7"/>
      <c r="L73" s="7"/>
      <c r="M73" s="7"/>
      <c r="N73" s="7"/>
      <c r="O73" s="7"/>
      <c r="P73" s="7"/>
      <c r="Q73" s="7"/>
      <c r="R73" s="7"/>
      <c r="W73" s="7"/>
      <c r="X73" s="462"/>
      <c r="AA73" s="37"/>
      <c r="AB73" s="37"/>
      <c r="AC73" s="37"/>
      <c r="AD73" s="37"/>
    </row>
    <row r="74" spans="2:31" ht="32.25" thickBot="1" x14ac:dyDescent="0.25">
      <c r="B74" s="527" t="s">
        <v>321</v>
      </c>
      <c r="C74" s="527" t="s">
        <v>322</v>
      </c>
      <c r="D74" s="493"/>
      <c r="E74" s="527" t="s">
        <v>323</v>
      </c>
      <c r="F74" s="494"/>
      <c r="G74" s="527" t="s">
        <v>324</v>
      </c>
      <c r="H74" s="939" t="s">
        <v>325</v>
      </c>
      <c r="I74" s="940"/>
      <c r="J74" s="527" t="s">
        <v>326</v>
      </c>
      <c r="K74" s="939" t="s">
        <v>327</v>
      </c>
      <c r="L74" s="940"/>
      <c r="M74" s="6"/>
      <c r="N74" s="527" t="s">
        <v>328</v>
      </c>
      <c r="O74" s="527" t="s">
        <v>329</v>
      </c>
      <c r="P74" s="527" t="s">
        <v>330</v>
      </c>
      <c r="Q74" s="939" t="s">
        <v>327</v>
      </c>
      <c r="R74" s="940"/>
      <c r="W74" s="941" t="s">
        <v>331</v>
      </c>
      <c r="X74" s="942"/>
      <c r="Y74" s="943" t="s">
        <v>332</v>
      </c>
      <c r="Z74" s="944"/>
      <c r="AA74" s="690" t="s">
        <v>326</v>
      </c>
      <c r="AB74" s="690" t="s">
        <v>326</v>
      </c>
      <c r="AC74" s="690" t="s">
        <v>326</v>
      </c>
    </row>
    <row r="75" spans="2:31" ht="13.5" thickBot="1" x14ac:dyDescent="0.25">
      <c r="B75" s="929" t="str">
        <f>IF(ISNUMBER('WASCOB 4'!G45),"Basin "&amp;'WASCOB 4'!F12,"Basin 4")</f>
        <v>Basin 4</v>
      </c>
      <c r="C75" s="930"/>
      <c r="D75" s="930"/>
      <c r="E75" s="930"/>
      <c r="F75" s="930"/>
      <c r="G75" s="930"/>
      <c r="H75" s="930"/>
      <c r="I75" s="930"/>
      <c r="J75" s="930"/>
      <c r="K75" s="930"/>
      <c r="L75" s="930"/>
      <c r="M75" s="930"/>
      <c r="N75" s="930"/>
      <c r="O75" s="930"/>
      <c r="P75" s="930"/>
      <c r="Q75" s="930"/>
      <c r="R75" s="931"/>
      <c r="W75" s="522"/>
      <c r="X75" s="522"/>
      <c r="Y75" s="523"/>
      <c r="Z75" s="523"/>
      <c r="AA75" s="524"/>
      <c r="AB75" s="524"/>
      <c r="AC75" s="524"/>
    </row>
    <row r="76" spans="2:31" x14ac:dyDescent="0.2">
      <c r="B76" s="533"/>
      <c r="C76" s="532"/>
      <c r="D76" s="497"/>
      <c r="E76" s="498"/>
      <c r="F76" s="498"/>
      <c r="G76" s="749">
        <f>IF(C76&gt;$E$66,0,(IF(B76=0,,($E$66-C76))))</f>
        <v>0</v>
      </c>
      <c r="H76" s="881">
        <f>IF(Defaults!$M$84="Width",(G76*$E$63)+(G76*($E$64-0.5*$E$63)/2+G76*($E$65-0.5*$E$63)/2),IF(Defaults!$M$84="Ratio",(G76*($E$63+(G76*$E$64/2+G76*$E$65/2))),))</f>
        <v>0</v>
      </c>
      <c r="I76" s="881"/>
      <c r="J76" s="499"/>
      <c r="K76" s="915"/>
      <c r="L76" s="915"/>
      <c r="M76" s="125"/>
      <c r="N76" s="687" t="str">
        <f>IF(ISNUMBER($E$66),IF($E$66-C76&lt;0,,IF(C76=0,,C76-$E$68)),"")</f>
        <v/>
      </c>
      <c r="O76" s="687">
        <f>IF(Defaults!$M$84="Width",IF($E$68=0,,IF(N76=0,,(($E$64-0.5*$E$63)+($E$65-0.5*$E$63)+$E$63)*(C76-N76))),IF(Defaults!$M$84="Ratio",IF($E$68=0,,IF(N76=0,,((G76*$E$64)+(G76*$E$65)+$E$63)*((C76-N76)))),))</f>
        <v>0</v>
      </c>
      <c r="P76" s="499"/>
      <c r="Q76" s="916"/>
      <c r="R76" s="917"/>
      <c r="W76" s="880"/>
      <c r="X76" s="880"/>
      <c r="Y76" s="879"/>
      <c r="Z76" s="879"/>
      <c r="AA76" s="37"/>
      <c r="AB76" s="37"/>
      <c r="AC76" s="37"/>
      <c r="AD76" s="37"/>
      <c r="AE76" s="66" t="str">
        <f>$E$66</f>
        <v/>
      </c>
    </row>
    <row r="77" spans="2:31" x14ac:dyDescent="0.2">
      <c r="B77" s="534"/>
      <c r="C77" s="505"/>
      <c r="D77" s="497"/>
      <c r="E77" s="529">
        <f t="shared" ref="E77:E85" si="25">IF(B77=0,,(B77-B76))</f>
        <v>0</v>
      </c>
      <c r="F77" s="506"/>
      <c r="G77" s="688">
        <f>IF(C77&gt;$E$66,0,(IF(B77=0,,($E$66-C77))))</f>
        <v>0</v>
      </c>
      <c r="H77" s="881">
        <f>IF(Defaults!$M$84="Width",(G77*$E$63)+(G77*($E$64-0.5*$E$63)/2+G77*($E$65-0.5*$E$63)/2),IF(Defaults!$M$84="Ratio",(G77*($E$63+(G77*$E$64/2+G77*$E$65/2))),))</f>
        <v>0</v>
      </c>
      <c r="I77" s="881"/>
      <c r="J77" s="688">
        <f>(H76+H77)/2</f>
        <v>0</v>
      </c>
      <c r="K77" s="882">
        <f t="shared" ref="K77:K85" si="26">(W77*E77)</f>
        <v>0</v>
      </c>
      <c r="L77" s="882"/>
      <c r="M77" s="125"/>
      <c r="N77" s="756" t="str">
        <f t="shared" ref="N77:N85" si="27">IF(ISNUMBER($E$66),IF($E$66-C77&lt;0,,IF(C77=0,,C77-$E$68)),"")</f>
        <v/>
      </c>
      <c r="O77" s="687">
        <f>IF(Defaults!$M$84="Width",IF($E$68=0,,IF(N77=0,,(($E$64-0.5*$E$63)+($E$65-0.5*$E$63)+$E$63)*(C77-N77))),IF(Defaults!$M$84="Ratio",IF($E$68=0,,IF(N77=0,,((G77*$E$64)+(G77*$E$65)+$E$63)*((C77-N77)))),))</f>
        <v>0</v>
      </c>
      <c r="P77" s="688">
        <f t="shared" ref="P77:P85" si="28">(O76+O77)/2</f>
        <v>0</v>
      </c>
      <c r="Q77" s="882">
        <f t="shared" ref="Q77:Q85" si="29">(Y77*E77)</f>
        <v>0</v>
      </c>
      <c r="R77" s="883"/>
      <c r="W77" s="884">
        <f>(J77/27)</f>
        <v>0</v>
      </c>
      <c r="X77" s="885"/>
      <c r="Y77" s="886">
        <f t="shared" ref="Y77:Y85" si="30">(P77/27)</f>
        <v>0</v>
      </c>
      <c r="Z77" s="887"/>
      <c r="AA77" s="507">
        <f>IF(Defaults!$M$84="Ratio",IF(B76=0,,$E$63+(G76*$E$64)+(G76*$E$65)),IF(Defaults!$M$84="Width",$E$64+$E$65,))</f>
        <v>0</v>
      </c>
      <c r="AB77" s="507">
        <f>IF(B76=0,,($E$66-C76)*$E$64)</f>
        <v>0</v>
      </c>
      <c r="AC77" s="902">
        <f>IF(Defaults!$M$84="Ratio",AB77*J77,IF(Defaults!$M$84="Width",AA77*E77,))</f>
        <v>0</v>
      </c>
      <c r="AD77" s="903"/>
      <c r="AE77" s="66" t="e">
        <f>$AE$76+$E$67/100*G77</f>
        <v>#VALUE!</v>
      </c>
    </row>
    <row r="78" spans="2:31" x14ac:dyDescent="0.2">
      <c r="B78" s="533"/>
      <c r="C78" s="508"/>
      <c r="D78" s="497"/>
      <c r="E78" s="529">
        <f t="shared" si="25"/>
        <v>0</v>
      </c>
      <c r="F78" s="506"/>
      <c r="G78" s="749">
        <f t="shared" ref="G78:G85" si="31">IF(C78&gt;$E$66,0,(IF(B78=0,,($E$66-C78))))</f>
        <v>0</v>
      </c>
      <c r="H78" s="881">
        <f>IF(Defaults!$M$84="Width",(G78*$E$63)+(G78*($E$64-0.5*$E$63)/2+G78*($E$65-0.5*$E$63)/2),IF(Defaults!$M$84="Ratio",(G78*($E$63+(G78*$E$64/2+G78*$E$65/2))),))</f>
        <v>0</v>
      </c>
      <c r="I78" s="881"/>
      <c r="J78" s="688">
        <f t="shared" ref="J78:J85" si="32">(H77+H78)/2</f>
        <v>0</v>
      </c>
      <c r="K78" s="882">
        <f t="shared" si="26"/>
        <v>0</v>
      </c>
      <c r="L78" s="882"/>
      <c r="M78" s="125"/>
      <c r="N78" s="756" t="str">
        <f t="shared" si="27"/>
        <v/>
      </c>
      <c r="O78" s="687">
        <f>IF(Defaults!$M$84="Width",IF($E$68=0,,IF(N78=0,,(($E$64-0.5*$E$63)+($E$65-0.5*$E$63)+$E$63)*(C78-N78))),IF(Defaults!$M$84="Ratio",IF($E$68=0,,IF(N78=0,,((G78*$E$64)+(G78*$E$65)+$E$63)*((C78-N78)))),))</f>
        <v>0</v>
      </c>
      <c r="P78" s="688">
        <f t="shared" si="28"/>
        <v>0</v>
      </c>
      <c r="Q78" s="882">
        <f t="shared" si="29"/>
        <v>0</v>
      </c>
      <c r="R78" s="883"/>
      <c r="W78" s="884">
        <f t="shared" ref="W78:W85" si="33">(J78/27)</f>
        <v>0</v>
      </c>
      <c r="X78" s="885"/>
      <c r="Y78" s="886">
        <f t="shared" si="30"/>
        <v>0</v>
      </c>
      <c r="Z78" s="887"/>
      <c r="AA78" s="507">
        <f>IF(Defaults!$M$84="Ratio",IF(B77=0,,$E$63+(G77*$E$64)+(G77*$E$65)),IF(Defaults!$M$84="Width",$E$64+$E$65,))</f>
        <v>0</v>
      </c>
      <c r="AB78" s="507">
        <f t="shared" ref="AB78:AB85" si="34">IF(B77=0,,($E$66-C77)*$E$64)</f>
        <v>0</v>
      </c>
      <c r="AC78" s="902">
        <f>IF(Defaults!$M$84="Ratio",AB78*J78,IF(Defaults!$M$84="Width",AA78*E78,))</f>
        <v>0</v>
      </c>
      <c r="AD78" s="903"/>
      <c r="AE78" s="66" t="e">
        <f t="shared" ref="AE78:AE85" si="35">$AE$76+$E$67/100*G78</f>
        <v>#VALUE!</v>
      </c>
    </row>
    <row r="79" spans="2:31" x14ac:dyDescent="0.2">
      <c r="B79" s="534"/>
      <c r="C79" s="504"/>
      <c r="D79" s="497"/>
      <c r="E79" s="529">
        <f t="shared" si="25"/>
        <v>0</v>
      </c>
      <c r="F79" s="506"/>
      <c r="G79" s="749">
        <f t="shared" si="31"/>
        <v>0</v>
      </c>
      <c r="H79" s="881">
        <f>IF(Defaults!$M$84="Width",(G79*$E$63)+(G79*($E$64-0.5*$E$63)/2+G79*($E$65-0.5*$E$63)/2),IF(Defaults!$M$84="Ratio",(G79*($E$63+(G79*$E$64/2+G79*$E$65/2))),))</f>
        <v>0</v>
      </c>
      <c r="I79" s="881"/>
      <c r="J79" s="688">
        <f t="shared" si="32"/>
        <v>0</v>
      </c>
      <c r="K79" s="882">
        <f t="shared" si="26"/>
        <v>0</v>
      </c>
      <c r="L79" s="882"/>
      <c r="M79" s="125"/>
      <c r="N79" s="756" t="str">
        <f t="shared" si="27"/>
        <v/>
      </c>
      <c r="O79" s="687">
        <f>IF(Defaults!$M$84="Width",IF($E$68=0,,IF(N79=0,,(($E$64-0.5*$E$63)+($E$65-0.5*$E$63)+$E$63)*(C79-N79))),IF(Defaults!$M$84="Ratio",IF($E$68=0,,IF(N79=0,,((G79*$E$64)+(G79*$E$65)+$E$63)*((C79-N79)))),))</f>
        <v>0</v>
      </c>
      <c r="P79" s="688">
        <f t="shared" si="28"/>
        <v>0</v>
      </c>
      <c r="Q79" s="882">
        <f t="shared" si="29"/>
        <v>0</v>
      </c>
      <c r="R79" s="883"/>
      <c r="W79" s="884">
        <f t="shared" si="33"/>
        <v>0</v>
      </c>
      <c r="X79" s="885"/>
      <c r="Y79" s="886">
        <f t="shared" si="30"/>
        <v>0</v>
      </c>
      <c r="Z79" s="887"/>
      <c r="AA79" s="507">
        <f>IF(Defaults!$M$84="Ratio",IF(B78=0,,$E$63+(G78*$E$64)+(G78*$E$65)),IF(Defaults!$M$84="Width",$E$64+$E$65,))</f>
        <v>0</v>
      </c>
      <c r="AB79" s="507">
        <f t="shared" si="34"/>
        <v>0</v>
      </c>
      <c r="AC79" s="902">
        <f>IF(Defaults!$M$84="Ratio",AB79*J79,IF(Defaults!$M$84="Width",AA79*E79,))</f>
        <v>0</v>
      </c>
      <c r="AD79" s="903"/>
      <c r="AE79" s="66" t="e">
        <f t="shared" si="35"/>
        <v>#VALUE!</v>
      </c>
    </row>
    <row r="80" spans="2:31" x14ac:dyDescent="0.2">
      <c r="B80" s="534"/>
      <c r="C80" s="504"/>
      <c r="D80" s="497"/>
      <c r="E80" s="529">
        <f t="shared" si="25"/>
        <v>0</v>
      </c>
      <c r="F80" s="506"/>
      <c r="G80" s="749">
        <f t="shared" si="31"/>
        <v>0</v>
      </c>
      <c r="H80" s="881">
        <f>IF(Defaults!$M$84="Width",(G80*$E$63)+(G80*($E$64-0.5*$E$63)/2+G80*($E$65-0.5*$E$63)/2),IF(Defaults!$M$84="Ratio",(G80*($E$63+(G80*$E$64/2+G80*$E$65/2))),))</f>
        <v>0</v>
      </c>
      <c r="I80" s="881"/>
      <c r="J80" s="688">
        <f t="shared" si="32"/>
        <v>0</v>
      </c>
      <c r="K80" s="882">
        <f t="shared" si="26"/>
        <v>0</v>
      </c>
      <c r="L80" s="882"/>
      <c r="M80" s="125"/>
      <c r="N80" s="756" t="str">
        <f t="shared" si="27"/>
        <v/>
      </c>
      <c r="O80" s="687">
        <f>IF(Defaults!$M$84="Width",IF($E$68=0,,IF(N80=0,,(($E$64-0.5*$E$63)+($E$65-0.5*$E$63)+$E$63)*(C80-N80))),IF(Defaults!$M$84="Ratio",IF($E$68=0,,IF(N80=0,,((G80*$E$64)+(G80*$E$65)+$E$63)*((C80-N80)))),))</f>
        <v>0</v>
      </c>
      <c r="P80" s="688">
        <f t="shared" si="28"/>
        <v>0</v>
      </c>
      <c r="Q80" s="882">
        <f t="shared" si="29"/>
        <v>0</v>
      </c>
      <c r="R80" s="883"/>
      <c r="W80" s="884">
        <f t="shared" si="33"/>
        <v>0</v>
      </c>
      <c r="X80" s="885"/>
      <c r="Y80" s="886">
        <f t="shared" si="30"/>
        <v>0</v>
      </c>
      <c r="Z80" s="887"/>
      <c r="AA80" s="507">
        <f>IF(Defaults!$M$84="Ratio",IF(B79=0,,$E$63+(G79*$E$64)+(G79*$E$65)),IF(Defaults!$M$84="Width",$E$64+$E$65,))</f>
        <v>0</v>
      </c>
      <c r="AB80" s="507">
        <f t="shared" si="34"/>
        <v>0</v>
      </c>
      <c r="AC80" s="902">
        <f>IF(Defaults!$M$84="Ratio",AB80*J80,IF(Defaults!$M$84="Width",AA80*E80,))</f>
        <v>0</v>
      </c>
      <c r="AD80" s="903"/>
      <c r="AE80" s="66" t="e">
        <f t="shared" si="35"/>
        <v>#VALUE!</v>
      </c>
    </row>
    <row r="81" spans="2:31" x14ac:dyDescent="0.2">
      <c r="B81" s="534"/>
      <c r="C81" s="504"/>
      <c r="D81" s="497"/>
      <c r="E81" s="529">
        <f t="shared" si="25"/>
        <v>0</v>
      </c>
      <c r="F81" s="506"/>
      <c r="G81" s="749">
        <f t="shared" si="31"/>
        <v>0</v>
      </c>
      <c r="H81" s="881">
        <f>IF(Defaults!$M$84="Width",(G81*$E$63)+(G81*($E$64-0.5*$E$63)/2+G81*($E$65-0.5*$E$63)/2),IF(Defaults!$M$84="Ratio",(G81*($E$63+(G81*$E$64/2+G81*$E$65/2))),))</f>
        <v>0</v>
      </c>
      <c r="I81" s="881"/>
      <c r="J81" s="688">
        <f t="shared" si="32"/>
        <v>0</v>
      </c>
      <c r="K81" s="882">
        <f t="shared" si="26"/>
        <v>0</v>
      </c>
      <c r="L81" s="882"/>
      <c r="M81" s="125"/>
      <c r="N81" s="756" t="str">
        <f t="shared" si="27"/>
        <v/>
      </c>
      <c r="O81" s="687">
        <f>IF(Defaults!$M$84="Width",IF($E$68=0,,IF(N81=0,,(($E$64-0.5*$E$63)+($E$65-0.5*$E$63)+$E$63)*(C81-N81))),IF(Defaults!$M$84="Ratio",IF($E$68=0,,IF(N81=0,,((G81*$E$64)+(G81*$E$65)+$E$63)*((C81-N81)))),))</f>
        <v>0</v>
      </c>
      <c r="P81" s="688">
        <f t="shared" si="28"/>
        <v>0</v>
      </c>
      <c r="Q81" s="882">
        <f t="shared" si="29"/>
        <v>0</v>
      </c>
      <c r="R81" s="883"/>
      <c r="W81" s="884">
        <f t="shared" si="33"/>
        <v>0</v>
      </c>
      <c r="X81" s="885"/>
      <c r="Y81" s="886">
        <f t="shared" si="30"/>
        <v>0</v>
      </c>
      <c r="Z81" s="887"/>
      <c r="AA81" s="507">
        <f>IF(Defaults!$M$84="Ratio",IF(B80=0,,$E$63+(G80*$E$64)+(G80*$E$65)),IF(Defaults!$M$84="Width",$E$64+$E$65,))</f>
        <v>0</v>
      </c>
      <c r="AB81" s="507">
        <f t="shared" si="34"/>
        <v>0</v>
      </c>
      <c r="AC81" s="902">
        <f>IF(Defaults!$M$84="Ratio",AB81*J81,IF(Defaults!$M$84="Width",AA81*E81,))</f>
        <v>0</v>
      </c>
      <c r="AD81" s="903"/>
      <c r="AE81" s="66" t="e">
        <f t="shared" si="35"/>
        <v>#VALUE!</v>
      </c>
    </row>
    <row r="82" spans="2:31" x14ac:dyDescent="0.2">
      <c r="B82" s="534"/>
      <c r="C82" s="504"/>
      <c r="D82" s="497"/>
      <c r="E82" s="529">
        <f t="shared" si="25"/>
        <v>0</v>
      </c>
      <c r="F82" s="506"/>
      <c r="G82" s="749">
        <f t="shared" si="31"/>
        <v>0</v>
      </c>
      <c r="H82" s="881">
        <f>IF(Defaults!$M$84="Width",(G82*$E$63)+(G82*($E$64-0.5*$E$63)/2+G82*($E$65-0.5*$E$63)/2),IF(Defaults!$M$84="Ratio",(G82*($E$63+(G82*$E$64/2+G82*$E$65/2))),))</f>
        <v>0</v>
      </c>
      <c r="I82" s="881"/>
      <c r="J82" s="688">
        <f t="shared" si="32"/>
        <v>0</v>
      </c>
      <c r="K82" s="882">
        <f t="shared" si="26"/>
        <v>0</v>
      </c>
      <c r="L82" s="882"/>
      <c r="M82" s="125"/>
      <c r="N82" s="756" t="str">
        <f t="shared" si="27"/>
        <v/>
      </c>
      <c r="O82" s="687">
        <f>IF(Defaults!$M$84="Width",IF($E$68=0,,IF(N82=0,,(($E$64-0.5*$E$63)+($E$65-0.5*$E$63)+$E$63)*(C82-N82))),IF(Defaults!$M$84="Ratio",IF($E$68=0,,IF(N82=0,,((G82*$E$64)+(G82*$E$65)+$E$63)*((C82-N82)))),))</f>
        <v>0</v>
      </c>
      <c r="P82" s="688">
        <f t="shared" si="28"/>
        <v>0</v>
      </c>
      <c r="Q82" s="882">
        <f t="shared" si="29"/>
        <v>0</v>
      </c>
      <c r="R82" s="883"/>
      <c r="W82" s="884">
        <f t="shared" si="33"/>
        <v>0</v>
      </c>
      <c r="X82" s="885"/>
      <c r="Y82" s="886">
        <f t="shared" si="30"/>
        <v>0</v>
      </c>
      <c r="Z82" s="887"/>
      <c r="AA82" s="507">
        <f>IF(Defaults!$M$84="Ratio",IF(B81=0,,$E$63+(G81*$E$64)+(G81*$E$65)),IF(Defaults!$M$84="Width",$E$64+$E$65,))</f>
        <v>0</v>
      </c>
      <c r="AB82" s="507">
        <f t="shared" si="34"/>
        <v>0</v>
      </c>
      <c r="AC82" s="902">
        <f>IF(Defaults!$M$84="Ratio",AB82*J82,IF(Defaults!$M$84="Width",AA82*E82,))</f>
        <v>0</v>
      </c>
      <c r="AD82" s="903"/>
      <c r="AE82" s="66" t="e">
        <f t="shared" si="35"/>
        <v>#VALUE!</v>
      </c>
    </row>
    <row r="83" spans="2:31" x14ac:dyDescent="0.2">
      <c r="B83" s="534"/>
      <c r="C83" s="504"/>
      <c r="D83" s="497"/>
      <c r="E83" s="529">
        <f t="shared" si="25"/>
        <v>0</v>
      </c>
      <c r="F83" s="506"/>
      <c r="G83" s="749">
        <f t="shared" si="31"/>
        <v>0</v>
      </c>
      <c r="H83" s="881">
        <f>IF(Defaults!$M$84="Width",(G83*$E$63)+(G83*($E$64-0.5*$E$63)/2+G83*($E$65-0.5*$E$63)/2),IF(Defaults!$M$84="Ratio",(G83*($E$63+(G83*$E$64/2+G83*$E$65/2))),))</f>
        <v>0</v>
      </c>
      <c r="I83" s="881"/>
      <c r="J83" s="688">
        <f t="shared" si="32"/>
        <v>0</v>
      </c>
      <c r="K83" s="882">
        <f t="shared" si="26"/>
        <v>0</v>
      </c>
      <c r="L83" s="882"/>
      <c r="M83" s="125"/>
      <c r="N83" s="756" t="str">
        <f t="shared" si="27"/>
        <v/>
      </c>
      <c r="O83" s="687">
        <f>IF(Defaults!$M$84="Width",IF($E$68=0,,IF(N83=0,,(($E$64-0.5*$E$63)+($E$65-0.5*$E$63)+$E$63)*(C83-N83))),IF(Defaults!$M$84="Ratio",IF($E$68=0,,IF(N83=0,,((G83*$E$64)+(G83*$E$65)+$E$63)*((C83-N83)))),))</f>
        <v>0</v>
      </c>
      <c r="P83" s="688">
        <f t="shared" si="28"/>
        <v>0</v>
      </c>
      <c r="Q83" s="882">
        <f t="shared" si="29"/>
        <v>0</v>
      </c>
      <c r="R83" s="883"/>
      <c r="W83" s="884">
        <f t="shared" si="33"/>
        <v>0</v>
      </c>
      <c r="X83" s="885"/>
      <c r="Y83" s="886">
        <f t="shared" si="30"/>
        <v>0</v>
      </c>
      <c r="Z83" s="887"/>
      <c r="AA83" s="507">
        <f>IF(Defaults!$M$84="Ratio",IF(B82=0,,$E$63+(G82*$E$64)+(G82*$E$65)),IF(Defaults!$M$84="Width",$E$64+$E$65,))</f>
        <v>0</v>
      </c>
      <c r="AB83" s="507">
        <f t="shared" si="34"/>
        <v>0</v>
      </c>
      <c r="AC83" s="902">
        <f>IF(Defaults!$M$84="Ratio",AB83*J83,IF(Defaults!$M$84="Width",AA83*E83,))</f>
        <v>0</v>
      </c>
      <c r="AD83" s="903"/>
      <c r="AE83" s="66" t="e">
        <f t="shared" si="35"/>
        <v>#VALUE!</v>
      </c>
    </row>
    <row r="84" spans="2:31" x14ac:dyDescent="0.2">
      <c r="B84" s="534"/>
      <c r="C84" s="504"/>
      <c r="D84" s="497"/>
      <c r="E84" s="529">
        <f t="shared" si="25"/>
        <v>0</v>
      </c>
      <c r="F84" s="506"/>
      <c r="G84" s="749">
        <f t="shared" si="31"/>
        <v>0</v>
      </c>
      <c r="H84" s="881">
        <f>IF(Defaults!$M$84="Width",(G84*$E$63)+(G84*($E$64-0.5*$E$63)/2+G84*($E$65-0.5*$E$63)/2),IF(Defaults!$M$84="Ratio",(G84*($E$63+(G84*$E$64/2+G84*$E$65/2))),))</f>
        <v>0</v>
      </c>
      <c r="I84" s="881"/>
      <c r="J84" s="688">
        <f t="shared" si="32"/>
        <v>0</v>
      </c>
      <c r="K84" s="882">
        <f t="shared" si="26"/>
        <v>0</v>
      </c>
      <c r="L84" s="882"/>
      <c r="M84" s="125"/>
      <c r="N84" s="756" t="str">
        <f t="shared" si="27"/>
        <v/>
      </c>
      <c r="O84" s="687">
        <f>IF(Defaults!$M$84="Width",IF($E$68=0,,IF(N84=0,,(($E$64-0.5*$E$63)+($E$65-0.5*$E$63)+$E$63)*(C84-N84))),IF(Defaults!$M$84="Ratio",IF($E$68=0,,IF(N84=0,,((G84*$E$64)+(G84*$E$65)+$E$63)*((C84-N84)))),))</f>
        <v>0</v>
      </c>
      <c r="P84" s="688">
        <f t="shared" si="28"/>
        <v>0</v>
      </c>
      <c r="Q84" s="882">
        <f t="shared" si="29"/>
        <v>0</v>
      </c>
      <c r="R84" s="883"/>
      <c r="W84" s="884">
        <f t="shared" si="33"/>
        <v>0</v>
      </c>
      <c r="X84" s="885"/>
      <c r="Y84" s="886">
        <f t="shared" si="30"/>
        <v>0</v>
      </c>
      <c r="Z84" s="887"/>
      <c r="AA84" s="507">
        <f>IF(Defaults!$M$84="Ratio",IF(B83=0,,$E$63+(G83*$E$64)+(G83*$E$65)),IF(Defaults!$M$84="Width",$E$64+$E$65,))</f>
        <v>0</v>
      </c>
      <c r="AB84" s="507">
        <f t="shared" si="34"/>
        <v>0</v>
      </c>
      <c r="AC84" s="902">
        <f>IF(Defaults!$M$84="Ratio",AB84*J84,IF(Defaults!$M$84="Width",AA84*E84,))</f>
        <v>0</v>
      </c>
      <c r="AD84" s="903"/>
      <c r="AE84" s="66" t="e">
        <f t="shared" si="35"/>
        <v>#VALUE!</v>
      </c>
    </row>
    <row r="85" spans="2:31" ht="13.5" thickBot="1" x14ac:dyDescent="0.25">
      <c r="B85" s="535"/>
      <c r="C85" s="518"/>
      <c r="D85" s="536"/>
      <c r="E85" s="530">
        <f t="shared" si="25"/>
        <v>0</v>
      </c>
      <c r="F85" s="537"/>
      <c r="G85" s="749">
        <f t="shared" si="31"/>
        <v>0</v>
      </c>
      <c r="H85" s="881">
        <f>IF(Defaults!$M$84="Width",(G85*$E$63)+(G85*($E$64-0.5*$E$63)/2+G85*($E$65-0.5*$E$63)/2),IF(Defaults!$M$84="Ratio",(G85*($E$63+(G85*$E$64/2+G85*$E$65/2))),))</f>
        <v>0</v>
      </c>
      <c r="I85" s="881"/>
      <c r="J85" s="692">
        <f t="shared" si="32"/>
        <v>0</v>
      </c>
      <c r="K85" s="898">
        <f t="shared" si="26"/>
        <v>0</v>
      </c>
      <c r="L85" s="898"/>
      <c r="M85" s="538"/>
      <c r="N85" s="756" t="str">
        <f t="shared" si="27"/>
        <v/>
      </c>
      <c r="O85" s="687">
        <f>IF(Defaults!$M$84="Width",IF($E$68=0,,IF(N85=0,,(($E$64-0.5*$E$63)+($E$65-0.5*$E$63)+$E$63)*(C85-N85))),IF(Defaults!$M$84="Ratio",IF($E$68=0,,IF(N85=0,,((G85*$E$64)+(G85*$E$65)+$E$63)*((C85-N85)))),))</f>
        <v>0</v>
      </c>
      <c r="P85" s="692">
        <f t="shared" si="28"/>
        <v>0</v>
      </c>
      <c r="Q85" s="898">
        <f t="shared" si="29"/>
        <v>0</v>
      </c>
      <c r="R85" s="899"/>
      <c r="W85" s="891">
        <f t="shared" si="33"/>
        <v>0</v>
      </c>
      <c r="X85" s="892"/>
      <c r="Y85" s="893">
        <f t="shared" si="30"/>
        <v>0</v>
      </c>
      <c r="Z85" s="894"/>
      <c r="AA85" s="507">
        <f>IF(Defaults!$M$84="Ratio",IF(B84=0,,$E$63+(G84*$E$64)+(G84*$E$65)),IF(Defaults!$M$84="Width",$E$64+$E$65,))</f>
        <v>0</v>
      </c>
      <c r="AB85" s="507">
        <f t="shared" si="34"/>
        <v>0</v>
      </c>
      <c r="AC85" s="902">
        <f>IF(Defaults!$M$84="Ratio",AB85*J85,IF(Defaults!$M$84="Width",AA85*E85,))</f>
        <v>0</v>
      </c>
      <c r="AD85" s="903"/>
      <c r="AE85" s="66" t="e">
        <f t="shared" si="35"/>
        <v>#VALUE!</v>
      </c>
    </row>
    <row r="86" spans="2:31" ht="13.5" thickBot="1" x14ac:dyDescent="0.25">
      <c r="B86" s="960" t="str">
        <f>IF(ISNUMBER('WASCOB 5'!G45),"Basin "&amp;'WASCOB 5'!F12,"Basin 5")</f>
        <v>Basin 5</v>
      </c>
      <c r="C86" s="961"/>
      <c r="D86" s="961"/>
      <c r="E86" s="961"/>
      <c r="F86" s="961"/>
      <c r="G86" s="961"/>
      <c r="H86" s="961"/>
      <c r="I86" s="961"/>
      <c r="J86" s="961"/>
      <c r="K86" s="961"/>
      <c r="L86" s="961"/>
      <c r="M86" s="961"/>
      <c r="N86" s="961"/>
      <c r="O86" s="961"/>
      <c r="P86" s="961"/>
      <c r="Q86" s="961"/>
      <c r="R86" s="962"/>
      <c r="W86" s="539"/>
      <c r="X86" s="540"/>
      <c r="Y86" s="541"/>
      <c r="Z86" s="542"/>
      <c r="AA86" s="543"/>
      <c r="AB86" s="544"/>
      <c r="AC86" s="918">
        <f>SUM(AC77:AD85)</f>
        <v>0</v>
      </c>
      <c r="AD86" s="919"/>
      <c r="AE86" s="221"/>
    </row>
    <row r="87" spans="2:31" x14ac:dyDescent="0.2">
      <c r="B87" s="533"/>
      <c r="C87" s="508"/>
      <c r="D87" s="497"/>
      <c r="E87" s="498"/>
      <c r="F87" s="506"/>
      <c r="G87" s="750">
        <f>IF(C87&gt;$G$66,0,(IF(B87=0,,($G$66-C87))))</f>
        <v>0</v>
      </c>
      <c r="H87" s="881">
        <f>IF(Defaults!$M$85="Width",(G87*$G$63)+(G87*($G$64-0.5*$G$63)/2+G87*($G$65-0.5*$G$63)/2),IF(Defaults!$M$85="Ratio",(G87*($G$63+(G87*$G$64/2+G87*$G$65/2))),))</f>
        <v>0</v>
      </c>
      <c r="I87" s="881"/>
      <c r="J87" s="499"/>
      <c r="K87" s="915"/>
      <c r="L87" s="915"/>
      <c r="M87" s="125"/>
      <c r="N87" s="687" t="str">
        <f>IF(ISNUMBER($G$66),IF($G$66-C87&lt;0,,IF(C87=0,,C87-$G$68)),"")</f>
        <v/>
      </c>
      <c r="O87" s="688">
        <f>IF(Defaults!$M$85="Width",IF($G$68=0,,IF(N87=0,,(($G$64-0.5*$G$63)+($G$65-0.5*$G$63)+$G$63)*(C87-N87))),IF(Defaults!$M$85="Ratio",IF($G$68=0,,IF(N87=0,,((G87*$G$64)+(G87*$G$65)+$G$63)*((C87-N87)))),))</f>
        <v>0</v>
      </c>
      <c r="P87" s="499"/>
      <c r="Q87" s="916"/>
      <c r="R87" s="917"/>
      <c r="W87" s="884"/>
      <c r="X87" s="885"/>
      <c r="Y87" s="886"/>
      <c r="Z87" s="887"/>
      <c r="AA87" s="507"/>
      <c r="AB87" s="507"/>
      <c r="AE87" s="66" t="str">
        <f>$G$66</f>
        <v/>
      </c>
    </row>
    <row r="88" spans="2:31" x14ac:dyDescent="0.2">
      <c r="B88" s="534"/>
      <c r="C88" s="505"/>
      <c r="D88" s="497"/>
      <c r="E88" s="529">
        <f t="shared" ref="E88:E96" si="36">IF(B88=0,,(B88-B87))</f>
        <v>0</v>
      </c>
      <c r="F88" s="506"/>
      <c r="G88" s="687">
        <f>IF(C88&gt;$G$66,0,(IF(B88=0,,($G$66-C88))))</f>
        <v>0</v>
      </c>
      <c r="H88" s="881">
        <f>IF(Defaults!$M$85="Width",(G88*$G$63)+(G88*($G$64-0.5*$G$63)/2+G88*($G$65-0.5*$G$63)/2),IF(Defaults!$M$85="Ratio",(G88*($G$63+(G88*$G$64/2+G88*$G$65/2))),))</f>
        <v>0</v>
      </c>
      <c r="I88" s="881"/>
      <c r="J88" s="688">
        <f t="shared" ref="J88:J96" si="37">(H87+H88)/2</f>
        <v>0</v>
      </c>
      <c r="K88" s="882">
        <f t="shared" ref="K88:K96" si="38">(W88*E88)</f>
        <v>0</v>
      </c>
      <c r="L88" s="882"/>
      <c r="M88" s="125"/>
      <c r="N88" s="756" t="str">
        <f t="shared" ref="N88:N96" si="39">IF(ISNUMBER($G$66),IF($G$66-C88&lt;0,,IF(C88=0,,C88-$G$68)),"")</f>
        <v/>
      </c>
      <c r="O88" s="688">
        <f>IF(Defaults!$M$85="Width",IF($G$68=0,,IF(N88=0,,(($G$64-0.5*$G$63)+($G$65-0.5*$G$63)+$G$63)*(C88-N88))),IF(Defaults!$M$85="Ratio",IF($G$68=0,,IF(N88=0,,((G88*$G$64)+(G88*$G$65)+$G$63)*((C88-N88)))),))</f>
        <v>0</v>
      </c>
      <c r="P88" s="688">
        <f t="shared" ref="P88:P96" si="40">(O87+O88)/2</f>
        <v>0</v>
      </c>
      <c r="Q88" s="882">
        <f t="shared" ref="Q88:Q96" si="41">(Y88*E88)</f>
        <v>0</v>
      </c>
      <c r="R88" s="883"/>
      <c r="W88" s="884">
        <f t="shared" ref="W88:W96" si="42">(J88/27)</f>
        <v>0</v>
      </c>
      <c r="X88" s="885"/>
      <c r="Y88" s="886">
        <f t="shared" ref="Y88:Y96" si="43">(P88/27)</f>
        <v>0</v>
      </c>
      <c r="Z88" s="887"/>
      <c r="AA88" s="507">
        <f>IF(Defaults!$M$85="Ratio",IF(B87=0,,$G$63+(G87*$G$64)+(G87*$G$65)),IF(Defaults!$M$85="Width",$G$64+$G$65,))</f>
        <v>0</v>
      </c>
      <c r="AB88" s="507">
        <f>IF(B87=0,,($G$66-C87)*$G$64)</f>
        <v>0</v>
      </c>
      <c r="AC88" s="902">
        <f>IF(Defaults!$M$85="Ratio",AB88*J88,IF(Defaults!$M$85="Width",AA88*E88,))</f>
        <v>0</v>
      </c>
      <c r="AD88" s="903"/>
      <c r="AE88" s="66" t="e">
        <f>$AE$87+$G$67/100*G88</f>
        <v>#VALUE!</v>
      </c>
    </row>
    <row r="89" spans="2:31" x14ac:dyDescent="0.2">
      <c r="B89" s="533"/>
      <c r="C89" s="508"/>
      <c r="D89" s="497"/>
      <c r="E89" s="529">
        <f t="shared" si="36"/>
        <v>0</v>
      </c>
      <c r="F89" s="506"/>
      <c r="G89" s="750">
        <f t="shared" ref="G89:G96" si="44">IF(C89&gt;$G$66,0,(IF(B89=0,,($G$66-C89))))</f>
        <v>0</v>
      </c>
      <c r="H89" s="881">
        <f>IF(Defaults!$M$85="Width",(G89*$G$63)+(G89*($G$64-0.5*$G$63)/2+G89*($G$65-0.5*$G$63)/2),IF(Defaults!$M$85="Ratio",(G89*($G$63+(G89*$G$64/2+G89*$G$65/2))),))</f>
        <v>0</v>
      </c>
      <c r="I89" s="881"/>
      <c r="J89" s="688">
        <f t="shared" si="37"/>
        <v>0</v>
      </c>
      <c r="K89" s="882">
        <f t="shared" si="38"/>
        <v>0</v>
      </c>
      <c r="L89" s="882"/>
      <c r="M89" s="125"/>
      <c r="N89" s="756" t="str">
        <f t="shared" si="39"/>
        <v/>
      </c>
      <c r="O89" s="688">
        <f>IF(Defaults!$M$85="Width",IF($G$68=0,,IF(N89=0,,(($G$64-0.5*$G$63)+($G$65-0.5*$G$63)+$G$63)*(C89-N89))),IF(Defaults!$M$85="Ratio",IF($G$68=0,,IF(N89=0,,((G89*$G$64)+(G89*$G$65)+$G$63)*((C89-N89)))),))</f>
        <v>0</v>
      </c>
      <c r="P89" s="688">
        <f t="shared" si="40"/>
        <v>0</v>
      </c>
      <c r="Q89" s="882">
        <f t="shared" si="41"/>
        <v>0</v>
      </c>
      <c r="R89" s="883"/>
      <c r="W89" s="884">
        <f t="shared" si="42"/>
        <v>0</v>
      </c>
      <c r="X89" s="885"/>
      <c r="Y89" s="886">
        <f t="shared" si="43"/>
        <v>0</v>
      </c>
      <c r="Z89" s="887"/>
      <c r="AA89" s="507">
        <f>IF(Defaults!$M$85="Ratio",IF(B88=0,,$G$63+(G88*$G$64)+(G88*$G$65)),IF(Defaults!$M$85="Width",$G$64+$G$65,))</f>
        <v>0</v>
      </c>
      <c r="AB89" s="507">
        <f t="shared" ref="AB89:AB96" si="45">IF(B88=0,,($G$66-C88)*$G$64)</f>
        <v>0</v>
      </c>
      <c r="AC89" s="902">
        <f>IF(Defaults!$M$85="Ratio",AB89*J89,IF(Defaults!$M$85="Width",AA89*E89,))</f>
        <v>0</v>
      </c>
      <c r="AD89" s="903"/>
      <c r="AE89" s="66" t="e">
        <f t="shared" ref="AE89:AE96" si="46">$AE$87+$G$67/100*G89</f>
        <v>#VALUE!</v>
      </c>
    </row>
    <row r="90" spans="2:31" x14ac:dyDescent="0.2">
      <c r="B90" s="534"/>
      <c r="C90" s="504"/>
      <c r="D90" s="497"/>
      <c r="E90" s="529">
        <f t="shared" si="36"/>
        <v>0</v>
      </c>
      <c r="F90" s="506"/>
      <c r="G90" s="750">
        <f t="shared" si="44"/>
        <v>0</v>
      </c>
      <c r="H90" s="881">
        <f>IF(Defaults!$M$85="Width",(G90*$G$63)+(G90*($G$64-0.5*$G$63)/2+G90*($G$65-0.5*$G$63)/2),IF(Defaults!$M$85="Ratio",(G90*($G$63+(G90*$G$64/2+G90*$G$65/2))),))</f>
        <v>0</v>
      </c>
      <c r="I90" s="881"/>
      <c r="J90" s="688">
        <f t="shared" si="37"/>
        <v>0</v>
      </c>
      <c r="K90" s="882">
        <f t="shared" si="38"/>
        <v>0</v>
      </c>
      <c r="L90" s="882"/>
      <c r="M90" s="125"/>
      <c r="N90" s="756" t="str">
        <f t="shared" si="39"/>
        <v/>
      </c>
      <c r="O90" s="688">
        <f>IF(Defaults!$M$85="Width",IF($G$68=0,,IF(N90=0,,(($G$64-0.5*$G$63)+($G$65-0.5*$G$63)+$G$63)*(C90-N90))),IF(Defaults!$M$85="Ratio",IF($G$68=0,,IF(N90=0,,((G90*$G$64)+(G90*$G$65)+$G$63)*((C90-N90)))),))</f>
        <v>0</v>
      </c>
      <c r="P90" s="688">
        <f t="shared" si="40"/>
        <v>0</v>
      </c>
      <c r="Q90" s="882">
        <f t="shared" si="41"/>
        <v>0</v>
      </c>
      <c r="R90" s="883"/>
      <c r="W90" s="884">
        <f t="shared" si="42"/>
        <v>0</v>
      </c>
      <c r="X90" s="885"/>
      <c r="Y90" s="886">
        <f t="shared" si="43"/>
        <v>0</v>
      </c>
      <c r="Z90" s="887"/>
      <c r="AA90" s="507">
        <f>IF(Defaults!$M$85="Ratio",IF(B89=0,,$G$63+(G89*$G$64)+(G89*$G$65)),IF(Defaults!$M$85="Width",$G$64+$G$65,))</f>
        <v>0</v>
      </c>
      <c r="AB90" s="507">
        <f t="shared" si="45"/>
        <v>0</v>
      </c>
      <c r="AC90" s="902">
        <f>IF(Defaults!$M$85="Ratio",AB90*J90,IF(Defaults!$M$85="Width",AA90*E90,))</f>
        <v>0</v>
      </c>
      <c r="AD90" s="903"/>
      <c r="AE90" s="66" t="e">
        <f t="shared" si="46"/>
        <v>#VALUE!</v>
      </c>
    </row>
    <row r="91" spans="2:31" x14ac:dyDescent="0.2">
      <c r="B91" s="534"/>
      <c r="C91" s="504"/>
      <c r="D91" s="497"/>
      <c r="E91" s="529">
        <f t="shared" si="36"/>
        <v>0</v>
      </c>
      <c r="F91" s="506"/>
      <c r="G91" s="750">
        <f t="shared" si="44"/>
        <v>0</v>
      </c>
      <c r="H91" s="881">
        <f>IF(Defaults!$M$85="Width",(G91*$G$63)+(G91*($G$64-0.5*$G$63)/2+G91*($G$65-0.5*$G$63)/2),IF(Defaults!$M$85="Ratio",(G91*($G$63+(G91*$G$64/2+G91*$G$65/2))),))</f>
        <v>0</v>
      </c>
      <c r="I91" s="881"/>
      <c r="J91" s="688">
        <f t="shared" si="37"/>
        <v>0</v>
      </c>
      <c r="K91" s="882">
        <f t="shared" si="38"/>
        <v>0</v>
      </c>
      <c r="L91" s="882"/>
      <c r="M91" s="125"/>
      <c r="N91" s="756" t="str">
        <f t="shared" si="39"/>
        <v/>
      </c>
      <c r="O91" s="688">
        <f>IF(Defaults!$M$85="Width",IF($G$68=0,,IF(N91=0,,(($G$64-0.5*$G$63)+($G$65-0.5*$G$63)+$G$63)*(C91-N91))),IF(Defaults!$M$85="Ratio",IF($G$68=0,,IF(N91=0,,((G91*$G$64)+(G91*$G$65)+$G$63)*((C91-N91)))),))</f>
        <v>0</v>
      </c>
      <c r="P91" s="688">
        <f t="shared" si="40"/>
        <v>0</v>
      </c>
      <c r="Q91" s="882">
        <f t="shared" si="41"/>
        <v>0</v>
      </c>
      <c r="R91" s="883"/>
      <c r="W91" s="884">
        <f t="shared" si="42"/>
        <v>0</v>
      </c>
      <c r="X91" s="885"/>
      <c r="Y91" s="886">
        <f t="shared" si="43"/>
        <v>0</v>
      </c>
      <c r="Z91" s="887"/>
      <c r="AA91" s="507">
        <f>IF(Defaults!$M$85="Ratio",IF(B90=0,,$G$63+(G90*$G$64)+(G90*$G$65)),IF(Defaults!$M$85="Width",$G$64+$G$65,))</f>
        <v>0</v>
      </c>
      <c r="AB91" s="507">
        <f t="shared" si="45"/>
        <v>0</v>
      </c>
      <c r="AC91" s="902">
        <f>IF(Defaults!$M$85="Ratio",AB91*J91,IF(Defaults!$M$85="Width",AA91*E91,))</f>
        <v>0</v>
      </c>
      <c r="AD91" s="903"/>
      <c r="AE91" s="66" t="e">
        <f t="shared" si="46"/>
        <v>#VALUE!</v>
      </c>
    </row>
    <row r="92" spans="2:31" x14ac:dyDescent="0.2">
      <c r="B92" s="534"/>
      <c r="C92" s="504"/>
      <c r="D92" s="497"/>
      <c r="E92" s="529">
        <f t="shared" si="36"/>
        <v>0</v>
      </c>
      <c r="F92" s="506"/>
      <c r="G92" s="750">
        <f t="shared" si="44"/>
        <v>0</v>
      </c>
      <c r="H92" s="881">
        <f>IF(Defaults!$M$85="Width",(G92*$G$63)+(G92*($G$64-0.5*$G$63)/2+G92*($G$65-0.5*$G$63)/2),IF(Defaults!$M$85="Ratio",(G92*($G$63+(G92*$G$64/2+G92*$G$65/2))),))</f>
        <v>0</v>
      </c>
      <c r="I92" s="881"/>
      <c r="J92" s="688">
        <f t="shared" si="37"/>
        <v>0</v>
      </c>
      <c r="K92" s="882">
        <f t="shared" si="38"/>
        <v>0</v>
      </c>
      <c r="L92" s="882"/>
      <c r="M92" s="125"/>
      <c r="N92" s="756" t="str">
        <f t="shared" si="39"/>
        <v/>
      </c>
      <c r="O92" s="688">
        <f>IF(Defaults!$M$85="Width",IF($G$68=0,,IF(N92=0,,(($G$64-0.5*$G$63)+($G$65-0.5*$G$63)+$G$63)*(C92-N92))),IF(Defaults!$M$85="Ratio",IF($G$68=0,,IF(N92=0,,((G92*$G$64)+(G92*$G$65)+$G$63)*((C92-N92)))),))</f>
        <v>0</v>
      </c>
      <c r="P92" s="688">
        <f t="shared" si="40"/>
        <v>0</v>
      </c>
      <c r="Q92" s="882">
        <f t="shared" si="41"/>
        <v>0</v>
      </c>
      <c r="R92" s="883"/>
      <c r="W92" s="884">
        <f t="shared" si="42"/>
        <v>0</v>
      </c>
      <c r="X92" s="885"/>
      <c r="Y92" s="886">
        <f t="shared" si="43"/>
        <v>0</v>
      </c>
      <c r="Z92" s="887"/>
      <c r="AA92" s="507">
        <f>IF(Defaults!$M$85="Ratio",IF(B91=0,,$G$63+(G91*$G$64)+(G91*$G$65)),IF(Defaults!$M$85="Width",$G$64+$G$65,))</f>
        <v>0</v>
      </c>
      <c r="AB92" s="507">
        <f t="shared" si="45"/>
        <v>0</v>
      </c>
      <c r="AC92" s="902">
        <f>IF(Defaults!$M$85="Ratio",AB92*J92,IF(Defaults!$M$85="Width",AA92*E92,))</f>
        <v>0</v>
      </c>
      <c r="AD92" s="903"/>
      <c r="AE92" s="66" t="e">
        <f t="shared" si="46"/>
        <v>#VALUE!</v>
      </c>
    </row>
    <row r="93" spans="2:31" x14ac:dyDescent="0.2">
      <c r="B93" s="534"/>
      <c r="C93" s="504"/>
      <c r="D93" s="497"/>
      <c r="E93" s="529">
        <f t="shared" si="36"/>
        <v>0</v>
      </c>
      <c r="F93" s="506"/>
      <c r="G93" s="750">
        <f t="shared" si="44"/>
        <v>0</v>
      </c>
      <c r="H93" s="881">
        <f>IF(Defaults!$M$85="Width",(G93*$G$63)+(G93*($G$64-0.5*$G$63)/2+G93*($G$65-0.5*$G$63)/2),IF(Defaults!$M$85="Ratio",(G93*($G$63+(G93*$G$64/2+G93*$G$65/2))),))</f>
        <v>0</v>
      </c>
      <c r="I93" s="881"/>
      <c r="J93" s="688">
        <f t="shared" si="37"/>
        <v>0</v>
      </c>
      <c r="K93" s="882">
        <f t="shared" si="38"/>
        <v>0</v>
      </c>
      <c r="L93" s="882"/>
      <c r="M93" s="125"/>
      <c r="N93" s="756" t="str">
        <f t="shared" si="39"/>
        <v/>
      </c>
      <c r="O93" s="688">
        <f>IF(Defaults!$M$85="Width",IF($G$68=0,,IF(N93=0,,(($G$64-0.5*$G$63)+($G$65-0.5*$G$63)+$G$63)*(C93-N93))),IF(Defaults!$M$85="Ratio",IF($G$68=0,,IF(N93=0,,((G93*$G$64)+(G93*$G$65)+$G$63)*((C93-N93)))),))</f>
        <v>0</v>
      </c>
      <c r="P93" s="688">
        <f t="shared" si="40"/>
        <v>0</v>
      </c>
      <c r="Q93" s="882">
        <f t="shared" si="41"/>
        <v>0</v>
      </c>
      <c r="R93" s="883"/>
      <c r="W93" s="884">
        <f t="shared" si="42"/>
        <v>0</v>
      </c>
      <c r="X93" s="885"/>
      <c r="Y93" s="886">
        <f t="shared" si="43"/>
        <v>0</v>
      </c>
      <c r="Z93" s="887"/>
      <c r="AA93" s="507">
        <f>IF(Defaults!$M$85="Ratio",IF(B92=0,,$G$63+(G92*$G$64)+(G92*$G$65)),IF(Defaults!$M$85="Width",$G$64+$G$65,))</f>
        <v>0</v>
      </c>
      <c r="AB93" s="507">
        <f t="shared" si="45"/>
        <v>0</v>
      </c>
      <c r="AC93" s="902">
        <f>IF(Defaults!$M$85="Ratio",AB93*J93,IF(Defaults!$M$85="Width",AA93*E93,))</f>
        <v>0</v>
      </c>
      <c r="AD93" s="903"/>
      <c r="AE93" s="66" t="e">
        <f t="shared" si="46"/>
        <v>#VALUE!</v>
      </c>
    </row>
    <row r="94" spans="2:31" x14ac:dyDescent="0.2">
      <c r="B94" s="534"/>
      <c r="C94" s="504"/>
      <c r="D94" s="497"/>
      <c r="E94" s="529">
        <f t="shared" si="36"/>
        <v>0</v>
      </c>
      <c r="F94" s="506"/>
      <c r="G94" s="750">
        <f t="shared" si="44"/>
        <v>0</v>
      </c>
      <c r="H94" s="881">
        <f>IF(Defaults!$M$85="Width",(G94*$G$63)+(G94*($G$64-0.5*$G$63)/2+G94*($G$65-0.5*$G$63)/2),IF(Defaults!$M$85="Ratio",(G94*($G$63+(G94*$G$64/2+G94*$G$65/2))),))</f>
        <v>0</v>
      </c>
      <c r="I94" s="881"/>
      <c r="J94" s="688">
        <f t="shared" si="37"/>
        <v>0</v>
      </c>
      <c r="K94" s="882">
        <f t="shared" si="38"/>
        <v>0</v>
      </c>
      <c r="L94" s="882"/>
      <c r="M94" s="125"/>
      <c r="N94" s="756" t="str">
        <f t="shared" si="39"/>
        <v/>
      </c>
      <c r="O94" s="688">
        <f>IF(Defaults!$M$85="Width",IF($G$68=0,,IF(N94=0,,(($G$64-0.5*$G$63)+($G$65-0.5*$G$63)+$G$63)*(C94-N94))),IF(Defaults!$M$85="Ratio",IF($G$68=0,,IF(N94=0,,((G94*$G$64)+(G94*$G$65)+$G$63)*((C94-N94)))),))</f>
        <v>0</v>
      </c>
      <c r="P94" s="688">
        <f t="shared" si="40"/>
        <v>0</v>
      </c>
      <c r="Q94" s="882">
        <f t="shared" si="41"/>
        <v>0</v>
      </c>
      <c r="R94" s="883"/>
      <c r="W94" s="884">
        <f t="shared" si="42"/>
        <v>0</v>
      </c>
      <c r="X94" s="885"/>
      <c r="Y94" s="886">
        <f t="shared" si="43"/>
        <v>0</v>
      </c>
      <c r="Z94" s="887"/>
      <c r="AA94" s="507">
        <f>IF(Defaults!$M$85="Ratio",IF(B93=0,,$G$63+(G93*$G$64)+(G93*$G$65)),IF(Defaults!$M$85="Width",$G$64+$G$65,))</f>
        <v>0</v>
      </c>
      <c r="AB94" s="507">
        <f t="shared" si="45"/>
        <v>0</v>
      </c>
      <c r="AC94" s="902">
        <f>IF(Defaults!$M$85="Ratio",AB94*J94,IF(Defaults!$M$85="Width",AA94*E94,))</f>
        <v>0</v>
      </c>
      <c r="AD94" s="903"/>
      <c r="AE94" s="66" t="e">
        <f t="shared" si="46"/>
        <v>#VALUE!</v>
      </c>
    </row>
    <row r="95" spans="2:31" x14ac:dyDescent="0.2">
      <c r="B95" s="534"/>
      <c r="C95" s="504"/>
      <c r="D95" s="497"/>
      <c r="E95" s="529">
        <f t="shared" si="36"/>
        <v>0</v>
      </c>
      <c r="F95" s="506"/>
      <c r="G95" s="750">
        <f t="shared" si="44"/>
        <v>0</v>
      </c>
      <c r="H95" s="881">
        <f>IF(Defaults!$M$85="Width",(G95*$G$63)+(G95*($G$64-0.5*$G$63)/2+G95*($G$65-0.5*$G$63)/2),IF(Defaults!$M$85="Ratio",(G95*($G$63+(G95*$G$64/2+G95*$G$65/2))),))</f>
        <v>0</v>
      </c>
      <c r="I95" s="881"/>
      <c r="J95" s="688">
        <f t="shared" si="37"/>
        <v>0</v>
      </c>
      <c r="K95" s="882">
        <f t="shared" si="38"/>
        <v>0</v>
      </c>
      <c r="L95" s="882"/>
      <c r="M95" s="125"/>
      <c r="N95" s="756" t="str">
        <f t="shared" si="39"/>
        <v/>
      </c>
      <c r="O95" s="688">
        <f>IF(Defaults!$M$85="Width",IF($G$68=0,,IF(N95=0,,(($G$64-0.5*$G$63)+($G$65-0.5*$G$63)+$G$63)*(C95-N95))),IF(Defaults!$M$85="Ratio",IF($G$68=0,,IF(N95=0,,((G95*$G$64)+(G95*$G$65)+$G$63)*((C95-N95)))),))</f>
        <v>0</v>
      </c>
      <c r="P95" s="688">
        <f t="shared" si="40"/>
        <v>0</v>
      </c>
      <c r="Q95" s="882">
        <f t="shared" si="41"/>
        <v>0</v>
      </c>
      <c r="R95" s="883"/>
      <c r="W95" s="884">
        <f t="shared" si="42"/>
        <v>0</v>
      </c>
      <c r="X95" s="885"/>
      <c r="Y95" s="886">
        <f t="shared" si="43"/>
        <v>0</v>
      </c>
      <c r="Z95" s="887"/>
      <c r="AA95" s="507">
        <f>IF(Defaults!$M$85="Ratio",IF(B94=0,,$G$63+(G94*$G$64)+(G94*$G$65)),IF(Defaults!$M$85="Width",$G$64+$G$65,))</f>
        <v>0</v>
      </c>
      <c r="AB95" s="507">
        <f t="shared" si="45"/>
        <v>0</v>
      </c>
      <c r="AC95" s="902">
        <f>IF(Defaults!$M$85="Ratio",AB95*J95,IF(Defaults!$M$85="Width",AA95*E95,))</f>
        <v>0</v>
      </c>
      <c r="AD95" s="903"/>
      <c r="AE95" s="66" t="e">
        <f t="shared" si="46"/>
        <v>#VALUE!</v>
      </c>
    </row>
    <row r="96" spans="2:31" ht="13.5" thickBot="1" x14ac:dyDescent="0.25">
      <c r="B96" s="545"/>
      <c r="C96" s="546"/>
      <c r="D96" s="497"/>
      <c r="E96" s="547">
        <f t="shared" si="36"/>
        <v>0</v>
      </c>
      <c r="F96" s="506"/>
      <c r="G96" s="750">
        <f t="shared" si="44"/>
        <v>0</v>
      </c>
      <c r="H96" s="881">
        <f>IF(Defaults!$M$85="Width",(G96*$G$63)+(G96*($G$64-0.5*$G$63)/2+G96*($G$65-0.5*$G$63)/2),IF(Defaults!$M$85="Ratio",(G96*($G$63+(G96*$G$64/2+G96*$G$65/2))),))</f>
        <v>0</v>
      </c>
      <c r="I96" s="881"/>
      <c r="J96" s="693">
        <f t="shared" si="37"/>
        <v>0</v>
      </c>
      <c r="K96" s="889">
        <f t="shared" si="38"/>
        <v>0</v>
      </c>
      <c r="L96" s="889"/>
      <c r="M96" s="125"/>
      <c r="N96" s="756" t="str">
        <f t="shared" si="39"/>
        <v/>
      </c>
      <c r="O96" s="688">
        <f>IF(Defaults!$M$85="Width",IF($G$68=0,,IF(N96=0,,(($G$64-0.5*$G$63)+($G$65-0.5*$G$63)+$G$63)*(C96-N96))),IF(Defaults!$M$85="Ratio",IF($G$68=0,,IF(N96=0,,((G96*$G$64)+(G96*$G$65)+$G$63)*((C96-N96)))),))</f>
        <v>0</v>
      </c>
      <c r="P96" s="693">
        <f t="shared" si="40"/>
        <v>0</v>
      </c>
      <c r="Q96" s="889">
        <f t="shared" si="41"/>
        <v>0</v>
      </c>
      <c r="R96" s="890"/>
      <c r="W96" s="891">
        <f t="shared" si="42"/>
        <v>0</v>
      </c>
      <c r="X96" s="892"/>
      <c r="Y96" s="893">
        <f t="shared" si="43"/>
        <v>0</v>
      </c>
      <c r="Z96" s="894"/>
      <c r="AA96" s="507">
        <f>IF(Defaults!$M$85="Ratio",IF(B95=0,,$G$63+(G95*$G$64)+(G95*$G$65)),IF(Defaults!$M$85="Width",$G$64+$G$65,))</f>
        <v>0</v>
      </c>
      <c r="AB96" s="507">
        <f t="shared" si="45"/>
        <v>0</v>
      </c>
      <c r="AC96" s="902">
        <f>IF(Defaults!$M$85="Ratio",AB96*J96,IF(Defaults!$M$85="Width",AA96*E96,))</f>
        <v>0</v>
      </c>
      <c r="AD96" s="903"/>
      <c r="AE96" s="66" t="e">
        <f t="shared" si="46"/>
        <v>#VALUE!</v>
      </c>
    </row>
    <row r="97" spans="2:31" ht="13.5" thickBot="1" x14ac:dyDescent="0.25">
      <c r="B97" s="963" t="str">
        <f>IF(ISNUMBER('WASCOB 6'!G45),"Basin "&amp;'WASCOB 6'!F12,"Basin 6")</f>
        <v>Basin 6</v>
      </c>
      <c r="C97" s="964"/>
      <c r="D97" s="964"/>
      <c r="E97" s="964"/>
      <c r="F97" s="964"/>
      <c r="G97" s="964"/>
      <c r="H97" s="964"/>
      <c r="I97" s="964"/>
      <c r="J97" s="964"/>
      <c r="K97" s="964"/>
      <c r="L97" s="964"/>
      <c r="M97" s="964"/>
      <c r="N97" s="964"/>
      <c r="O97" s="964"/>
      <c r="P97" s="964"/>
      <c r="Q97" s="964"/>
      <c r="R97" s="965"/>
      <c r="W97" s="539"/>
      <c r="X97" s="540"/>
      <c r="Y97" s="541"/>
      <c r="Z97" s="542"/>
      <c r="AA97" s="549"/>
      <c r="AB97" s="544"/>
      <c r="AC97" s="909">
        <f>SUM(AC88:AD96)</f>
        <v>0</v>
      </c>
      <c r="AD97" s="910"/>
      <c r="AE97" s="221"/>
    </row>
    <row r="98" spans="2:31" x14ac:dyDescent="0.2">
      <c r="B98" s="733"/>
      <c r="C98" s="734"/>
      <c r="D98" s="735"/>
      <c r="E98" s="736"/>
      <c r="F98" s="737"/>
      <c r="G98" s="757">
        <f>IF(C98&gt;$I$66,0,(IF(B98=0,,($I$66-C98))))</f>
        <v>0</v>
      </c>
      <c r="H98" s="977">
        <f>IF(Defaults!$M$86="Width",(G98*$I$63)+(G98*($I$64-0.5*$I$63)/2+G98*($I$65-0.5*$I$63)/2),IF(Defaults!$M$86="Ratio",(G98*($I$63+(G98*$I$64/2+G98*$I$65/2))),))</f>
        <v>0</v>
      </c>
      <c r="I98" s="977"/>
      <c r="J98" s="738"/>
      <c r="K98" s="912"/>
      <c r="L98" s="912"/>
      <c r="M98" s="739"/>
      <c r="N98" s="757" t="str">
        <f t="shared" ref="N98:N107" si="47">IF(ISNUMBER($I$66),IF($I$66-C98&lt;0,,IF(C98=0,,C98-$I$68)),"")</f>
        <v/>
      </c>
      <c r="O98" s="755">
        <f>IF(Defaults!$M$86="Width",IF($I$68=0,,IF(N98=0,,(($I$64-0.5*$I$63)+($I$65-0.5*$I$63)+$I$63)*(C98-N98))),IF(Defaults!$M$86="Ratio",IF($I$68=0,,IF(N98=0,,((G98*$I$64)+(G98*$I$65)+$I$63)*((C98-N98)))),))</f>
        <v>0</v>
      </c>
      <c r="P98" s="738"/>
      <c r="Q98" s="913"/>
      <c r="R98" s="914"/>
      <c r="W98" s="884"/>
      <c r="X98" s="885"/>
      <c r="Y98" s="886"/>
      <c r="Z98" s="887"/>
      <c r="AA98" s="507"/>
      <c r="AB98" s="507"/>
      <c r="AE98" s="66" t="str">
        <f>$I$66</f>
        <v/>
      </c>
    </row>
    <row r="99" spans="2:31" x14ac:dyDescent="0.2">
      <c r="B99" s="534"/>
      <c r="C99" s="505"/>
      <c r="D99" s="497"/>
      <c r="E99" s="529">
        <f t="shared" ref="E99:E107" si="48">IF(B99=0,,(B99-B98))</f>
        <v>0</v>
      </c>
      <c r="F99" s="506"/>
      <c r="G99" s="756">
        <f>IF(C99&gt;$I$66,0,(IF(B99=0,,($I$66-C99))))</f>
        <v>0</v>
      </c>
      <c r="H99" s="882">
        <f>IF(Defaults!$M$86="Width",(G99*$I$63)+(G99*($I$64-0.5*$I$63)/2+G99*($I$65-0.5*$I$63)/2),IF(Defaults!$M$86="Ratio",(G99*($I$63+(G99*$I$64/2+G99*$I$65/2))),))</f>
        <v>0</v>
      </c>
      <c r="I99" s="882"/>
      <c r="J99" s="754">
        <f t="shared" ref="J99:J107" si="49">(H98+H99)/2</f>
        <v>0</v>
      </c>
      <c r="K99" s="882">
        <f t="shared" ref="K99:K107" si="50">(W99*E99)</f>
        <v>0</v>
      </c>
      <c r="L99" s="882"/>
      <c r="M99" s="125"/>
      <c r="N99" s="754" t="str">
        <f t="shared" si="47"/>
        <v/>
      </c>
      <c r="O99" s="740">
        <f>IF(Defaults!$M$86="Width",IF($I$68=0,,IF(N99=0,,(($I$64-0.5*$I$63)+($I$65-0.5*$I$63)+$I$63)*(C99-N99))),IF(Defaults!$M$86="Ratio",IF($I$68=0,,IF(N99=0,,((G99*$I$64)+(G99*$I$65)+$I$63)*((C99-N99)))),))</f>
        <v>0</v>
      </c>
      <c r="P99" s="740">
        <f t="shared" ref="P99:P107" si="51">(O98+O99)/2</f>
        <v>0</v>
      </c>
      <c r="Q99" s="882">
        <f t="shared" ref="Q99:Q107" si="52">(Y99*E99)</f>
        <v>0</v>
      </c>
      <c r="R99" s="883"/>
      <c r="W99" s="884">
        <f t="shared" ref="W99:W107" si="53">(J99/27)</f>
        <v>0</v>
      </c>
      <c r="X99" s="885"/>
      <c r="Y99" s="886">
        <f t="shared" ref="Y99:Y107" si="54">(P99/27)</f>
        <v>0</v>
      </c>
      <c r="Z99" s="887"/>
      <c r="AA99" s="507">
        <f>IF(Defaults!$M$86="Ratio",IF(B98=0,,$I$63+(G98*$I$64)+(G98*$I$65)),IF(Defaults!$M$86="Width",$I$64+$I$65,))</f>
        <v>0</v>
      </c>
      <c r="AB99" s="507">
        <f>IF(B98=0,,($I$66-C98)*$I$64)</f>
        <v>0</v>
      </c>
      <c r="AC99" s="902">
        <f>IF(Defaults!$M$86="Ratio",AB99*J99,IF(Defaults!$M$86="Width",AA99*E99,))</f>
        <v>0</v>
      </c>
      <c r="AD99" s="903"/>
      <c r="AE99" s="66" t="e">
        <f>$AE$98+$I$67/100*G99</f>
        <v>#VALUE!</v>
      </c>
    </row>
    <row r="100" spans="2:31" x14ac:dyDescent="0.2">
      <c r="B100" s="533"/>
      <c r="C100" s="508"/>
      <c r="D100" s="497"/>
      <c r="E100" s="529">
        <f t="shared" si="48"/>
        <v>0</v>
      </c>
      <c r="F100" s="506"/>
      <c r="G100" s="756">
        <f t="shared" ref="G100:G107" si="55">IF(C100&gt;$I$66,0,(IF(B100=0,,($I$66-C100))))</f>
        <v>0</v>
      </c>
      <c r="H100" s="882">
        <f>IF(Defaults!$M$86="Width",(G100*$I$63)+(G100*($I$64-0.5*$I$63)/2+G100*($I$65-0.5*$I$63)/2),IF(Defaults!$M$86="Ratio",(G100*($I$63+(G100*$I$64/2+G100*$I$65/2))),))</f>
        <v>0</v>
      </c>
      <c r="I100" s="882"/>
      <c r="J100" s="754">
        <f t="shared" si="49"/>
        <v>0</v>
      </c>
      <c r="K100" s="882">
        <f t="shared" si="50"/>
        <v>0</v>
      </c>
      <c r="L100" s="882"/>
      <c r="M100" s="125"/>
      <c r="N100" s="754" t="str">
        <f t="shared" si="47"/>
        <v/>
      </c>
      <c r="O100" s="754">
        <f>IF(Defaults!$M$86="Width",IF($I$68=0,,IF(N100=0,,(($I$64-0.5*$I$63)+($I$65-0.5*$I$63)+$I$63)*(C100-N100))),IF(Defaults!$M$86="Ratio",IF($I$68=0,,IF(N100=0,,((G100*$I$64)+(G100*$I$65)+$I$63)*((C100-N100)))),))</f>
        <v>0</v>
      </c>
      <c r="P100" s="754">
        <f t="shared" si="51"/>
        <v>0</v>
      </c>
      <c r="Q100" s="882">
        <f t="shared" si="52"/>
        <v>0</v>
      </c>
      <c r="R100" s="883"/>
      <c r="W100" s="884">
        <f t="shared" si="53"/>
        <v>0</v>
      </c>
      <c r="X100" s="885"/>
      <c r="Y100" s="886">
        <f t="shared" si="54"/>
        <v>0</v>
      </c>
      <c r="Z100" s="887"/>
      <c r="AA100" s="507">
        <f>IF(Defaults!$M$86="Ratio",IF(B99=0,,$I$63+(G99*$I$64)+(G99*$I$65)),IF(Defaults!$M$86="Width",$I$64+$I$65,))</f>
        <v>0</v>
      </c>
      <c r="AB100" s="507">
        <f t="shared" ref="AB100:AB107" si="56">IF(B99=0,,($I$66-C99)*$I$64)</f>
        <v>0</v>
      </c>
      <c r="AC100" s="902">
        <f>IF(Defaults!$M$86="Ratio",AB100*J100,IF(Defaults!$M$86="Width",AA100*E100,))</f>
        <v>0</v>
      </c>
      <c r="AD100" s="903"/>
      <c r="AE100" s="66" t="e">
        <f t="shared" ref="AE100:AE107" si="57">$AE$98+$I$67/100*G100</f>
        <v>#VALUE!</v>
      </c>
    </row>
    <row r="101" spans="2:31" x14ac:dyDescent="0.2">
      <c r="B101" s="534"/>
      <c r="C101" s="504"/>
      <c r="D101" s="497"/>
      <c r="E101" s="529">
        <f t="shared" si="48"/>
        <v>0</v>
      </c>
      <c r="F101" s="506"/>
      <c r="G101" s="756">
        <f t="shared" si="55"/>
        <v>0</v>
      </c>
      <c r="H101" s="882">
        <f>IF(Defaults!$M$86="Width",(G101*$I$63)+(G101*($I$64-0.5*$I$63)/2+G101*($I$65-0.5*$I$63)/2),IF(Defaults!$M$86="Ratio",(G101*($I$63+(G101*$I$64/2+G101*$I$65/2))),))</f>
        <v>0</v>
      </c>
      <c r="I101" s="882"/>
      <c r="J101" s="754">
        <f t="shared" si="49"/>
        <v>0</v>
      </c>
      <c r="K101" s="882">
        <f t="shared" si="50"/>
        <v>0</v>
      </c>
      <c r="L101" s="882"/>
      <c r="M101" s="125"/>
      <c r="N101" s="754" t="str">
        <f t="shared" si="47"/>
        <v/>
      </c>
      <c r="O101" s="754">
        <f>IF(Defaults!$M$86="Width",IF($I$68=0,,IF(N101=0,,(($I$64-0.5*$I$63)+($I$65-0.5*$I$63)+$I$63)*(C101-N101))),IF(Defaults!$M$86="Ratio",IF($I$68=0,,IF(N101=0,,((G101*$I$64)+(G101*$I$65)+$I$63)*((C101-N101)))),))</f>
        <v>0</v>
      </c>
      <c r="P101" s="754">
        <f t="shared" si="51"/>
        <v>0</v>
      </c>
      <c r="Q101" s="882">
        <f t="shared" si="52"/>
        <v>0</v>
      </c>
      <c r="R101" s="883"/>
      <c r="W101" s="884">
        <f t="shared" si="53"/>
        <v>0</v>
      </c>
      <c r="X101" s="885"/>
      <c r="Y101" s="886">
        <f t="shared" si="54"/>
        <v>0</v>
      </c>
      <c r="Z101" s="887"/>
      <c r="AA101" s="507">
        <f>IF(Defaults!$M$86="Ratio",IF(B100=0,,$I$63+(G100*$I$64)+(G100*$I$65)),IF(Defaults!$M$86="Width",$I$64+$I$65,))</f>
        <v>0</v>
      </c>
      <c r="AB101" s="507">
        <f t="shared" si="56"/>
        <v>0</v>
      </c>
      <c r="AC101" s="902">
        <f>IF(Defaults!$M$86="Ratio",AB101*J101,IF(Defaults!$M$86="Width",AA101*E101,))</f>
        <v>0</v>
      </c>
      <c r="AD101" s="903"/>
      <c r="AE101" s="66" t="e">
        <f t="shared" si="57"/>
        <v>#VALUE!</v>
      </c>
    </row>
    <row r="102" spans="2:31" x14ac:dyDescent="0.2">
      <c r="B102" s="534"/>
      <c r="C102" s="504"/>
      <c r="D102" s="497"/>
      <c r="E102" s="529">
        <f t="shared" si="48"/>
        <v>0</v>
      </c>
      <c r="F102" s="506"/>
      <c r="G102" s="756">
        <f t="shared" si="55"/>
        <v>0</v>
      </c>
      <c r="H102" s="882">
        <f>IF(Defaults!$M$86="Width",(G102*$I$63)+(G102*($I$64-0.5*$I$63)/2+G102*($I$65-0.5*$I$63)/2),IF(Defaults!$M$86="Ratio",(G102*($I$63+(G102*$I$64/2+G102*$I$65/2))),))</f>
        <v>0</v>
      </c>
      <c r="I102" s="882"/>
      <c r="J102" s="754">
        <f t="shared" si="49"/>
        <v>0</v>
      </c>
      <c r="K102" s="882">
        <f t="shared" si="50"/>
        <v>0</v>
      </c>
      <c r="L102" s="882"/>
      <c r="M102" s="125"/>
      <c r="N102" s="754" t="str">
        <f t="shared" si="47"/>
        <v/>
      </c>
      <c r="O102" s="754">
        <f>IF(Defaults!$M$86="Width",IF($I$68=0,,IF(N102=0,,(($I$64-0.5*$I$63)+($I$65-0.5*$I$63)+$I$63)*(C102-N102))),IF(Defaults!$M$86="Ratio",IF($I$68=0,,IF(N102=0,,((G102*$I$64)+(G102*$I$65)+$I$63)*((C102-N102)))),))</f>
        <v>0</v>
      </c>
      <c r="P102" s="754">
        <f t="shared" si="51"/>
        <v>0</v>
      </c>
      <c r="Q102" s="882">
        <f t="shared" si="52"/>
        <v>0</v>
      </c>
      <c r="R102" s="883"/>
      <c r="W102" s="884">
        <f t="shared" si="53"/>
        <v>0</v>
      </c>
      <c r="X102" s="885"/>
      <c r="Y102" s="886">
        <f t="shared" si="54"/>
        <v>0</v>
      </c>
      <c r="Z102" s="887"/>
      <c r="AA102" s="507">
        <f>IF(Defaults!$M$86="Ratio",IF(B101=0,,$I$63+(G101*$I$64)+(G101*$I$65)),IF(Defaults!$M$86="Width",$I$64+$I$65,))</f>
        <v>0</v>
      </c>
      <c r="AB102" s="507">
        <f t="shared" si="56"/>
        <v>0</v>
      </c>
      <c r="AC102" s="902">
        <f>IF(Defaults!$M$86="Ratio",AB102*J102,IF(Defaults!$M$86="Width",AA102*E102,))</f>
        <v>0</v>
      </c>
      <c r="AD102" s="903"/>
      <c r="AE102" s="66" t="e">
        <f t="shared" si="57"/>
        <v>#VALUE!</v>
      </c>
    </row>
    <row r="103" spans="2:31" x14ac:dyDescent="0.2">
      <c r="B103" s="534"/>
      <c r="C103" s="504"/>
      <c r="D103" s="497"/>
      <c r="E103" s="529">
        <f t="shared" si="48"/>
        <v>0</v>
      </c>
      <c r="F103" s="506"/>
      <c r="G103" s="756">
        <f t="shared" si="55"/>
        <v>0</v>
      </c>
      <c r="H103" s="882">
        <f>IF(Defaults!$M$86="Width",(G103*$I$63)+(G103*($I$64-0.5*$I$63)/2+G103*($I$65-0.5*$I$63)/2),IF(Defaults!$M$86="Ratio",(G103*($I$63+(G103*$I$64/2+G103*$I$65/2))),))</f>
        <v>0</v>
      </c>
      <c r="I103" s="882"/>
      <c r="J103" s="754">
        <f t="shared" si="49"/>
        <v>0</v>
      </c>
      <c r="K103" s="882">
        <f t="shared" si="50"/>
        <v>0</v>
      </c>
      <c r="L103" s="882"/>
      <c r="M103" s="125"/>
      <c r="N103" s="754" t="str">
        <f t="shared" si="47"/>
        <v/>
      </c>
      <c r="O103" s="754">
        <f>IF(Defaults!$M$86="Width",IF($I$68=0,,IF(N103=0,,(($I$64-0.5*$I$63)+($I$65-0.5*$I$63)+$I$63)*(C103-N103))),IF(Defaults!$M$86="Ratio",IF($I$68=0,,IF(N103=0,,((G103*$I$64)+(G103*$I$65)+$I$63)*((C103-N103)))),))</f>
        <v>0</v>
      </c>
      <c r="P103" s="754">
        <f t="shared" si="51"/>
        <v>0</v>
      </c>
      <c r="Q103" s="882">
        <f t="shared" si="52"/>
        <v>0</v>
      </c>
      <c r="R103" s="883"/>
      <c r="W103" s="884">
        <f t="shared" si="53"/>
        <v>0</v>
      </c>
      <c r="X103" s="885"/>
      <c r="Y103" s="886">
        <f t="shared" si="54"/>
        <v>0</v>
      </c>
      <c r="Z103" s="887"/>
      <c r="AA103" s="507">
        <f>IF(Defaults!$M$86="Ratio",IF(B102=0,,$I$63+(G102*$I$64)+(G102*$I$65)),IF(Defaults!$M$86="Width",$I$64+$I$65,))</f>
        <v>0</v>
      </c>
      <c r="AB103" s="507">
        <f t="shared" si="56"/>
        <v>0</v>
      </c>
      <c r="AC103" s="902">
        <f>IF(Defaults!$M$86="Ratio",AB103*J103,IF(Defaults!$M$86="Width",AA103*E103,))</f>
        <v>0</v>
      </c>
      <c r="AD103" s="903"/>
      <c r="AE103" s="66" t="e">
        <f t="shared" si="57"/>
        <v>#VALUE!</v>
      </c>
    </row>
    <row r="104" spans="2:31" x14ac:dyDescent="0.2">
      <c r="B104" s="534"/>
      <c r="C104" s="504"/>
      <c r="D104" s="497"/>
      <c r="E104" s="529">
        <f t="shared" si="48"/>
        <v>0</v>
      </c>
      <c r="F104" s="506"/>
      <c r="G104" s="756">
        <f t="shared" si="55"/>
        <v>0</v>
      </c>
      <c r="H104" s="882">
        <f>IF(Defaults!$M$86="Width",(G104*$I$63)+(G104*($I$64-0.5*$I$63)/2+G104*($I$65-0.5*$I$63)/2),IF(Defaults!$M$86="Ratio",(G104*($I$63+(G104*$I$64/2+G104*$I$65/2))),))</f>
        <v>0</v>
      </c>
      <c r="I104" s="882"/>
      <c r="J104" s="754">
        <f t="shared" si="49"/>
        <v>0</v>
      </c>
      <c r="K104" s="882">
        <f t="shared" si="50"/>
        <v>0</v>
      </c>
      <c r="L104" s="882"/>
      <c r="M104" s="125"/>
      <c r="N104" s="754" t="str">
        <f t="shared" si="47"/>
        <v/>
      </c>
      <c r="O104" s="754">
        <f>IF(Defaults!$M$86="Width",IF($I$68=0,,IF(N104=0,,(($I$64-0.5*$I$63)+($I$65-0.5*$I$63)+$I$63)*(C104-N104))),IF(Defaults!$M$86="Ratio",IF($I$68=0,,IF(N104=0,,((G104*$I$64)+(G104*$I$65)+$I$63)*((C104-N104)))),))</f>
        <v>0</v>
      </c>
      <c r="P104" s="754">
        <f t="shared" si="51"/>
        <v>0</v>
      </c>
      <c r="Q104" s="882">
        <f t="shared" si="52"/>
        <v>0</v>
      </c>
      <c r="R104" s="883"/>
      <c r="W104" s="884">
        <f t="shared" si="53"/>
        <v>0</v>
      </c>
      <c r="X104" s="885"/>
      <c r="Y104" s="886">
        <f t="shared" si="54"/>
        <v>0</v>
      </c>
      <c r="Z104" s="887"/>
      <c r="AA104" s="507">
        <f>IF(Defaults!$M$86="Ratio",IF(B103=0,,$I$63+(G103*$I$64)+(G103*$I$65)),IF(Defaults!$M$86="Width",$I$64+$I$65,))</f>
        <v>0</v>
      </c>
      <c r="AB104" s="507">
        <f t="shared" si="56"/>
        <v>0</v>
      </c>
      <c r="AC104" s="902">
        <f>IF(Defaults!$M$86="Ratio",AB104*J104,IF(Defaults!$M$86="Width",AA104*E104,))</f>
        <v>0</v>
      </c>
      <c r="AD104" s="903"/>
      <c r="AE104" s="66" t="e">
        <f t="shared" si="57"/>
        <v>#VALUE!</v>
      </c>
    </row>
    <row r="105" spans="2:31" x14ac:dyDescent="0.2">
      <c r="B105" s="534"/>
      <c r="C105" s="504"/>
      <c r="D105" s="497"/>
      <c r="E105" s="529">
        <f t="shared" si="48"/>
        <v>0</v>
      </c>
      <c r="F105" s="506"/>
      <c r="G105" s="756">
        <f t="shared" si="55"/>
        <v>0</v>
      </c>
      <c r="H105" s="882">
        <f>IF(Defaults!$M$86="Width",(G105*$I$63)+(G105*($I$64-0.5*$I$63)/2+G105*($I$65-0.5*$I$63)/2),IF(Defaults!$M$86="Ratio",(G105*($I$63+(G105*$I$64/2+G105*$I$65/2))),))</f>
        <v>0</v>
      </c>
      <c r="I105" s="882"/>
      <c r="J105" s="754">
        <f t="shared" si="49"/>
        <v>0</v>
      </c>
      <c r="K105" s="882">
        <f t="shared" si="50"/>
        <v>0</v>
      </c>
      <c r="L105" s="882"/>
      <c r="M105" s="125"/>
      <c r="N105" s="754" t="str">
        <f t="shared" si="47"/>
        <v/>
      </c>
      <c r="O105" s="754">
        <f>IF(Defaults!$M$86="Width",IF($I$68=0,,IF(N105=0,,(($I$64-0.5*$I$63)+($I$65-0.5*$I$63)+$I$63)*(C105-N105))),IF(Defaults!$M$86="Ratio",IF($I$68=0,,IF(N105=0,,((G105*$I$64)+(G105*$I$65)+$I$63)*((C105-N105)))),))</f>
        <v>0</v>
      </c>
      <c r="P105" s="754">
        <f t="shared" si="51"/>
        <v>0</v>
      </c>
      <c r="Q105" s="882">
        <f t="shared" si="52"/>
        <v>0</v>
      </c>
      <c r="R105" s="883"/>
      <c r="W105" s="884">
        <f t="shared" si="53"/>
        <v>0</v>
      </c>
      <c r="X105" s="885"/>
      <c r="Y105" s="886">
        <f t="shared" si="54"/>
        <v>0</v>
      </c>
      <c r="Z105" s="887"/>
      <c r="AA105" s="507">
        <f>IF(Defaults!$M$86="Ratio",IF(B104=0,,$I$63+(G104*$I$64)+(G104*$I$65)),IF(Defaults!$M$86="Width",$I$64+$I$65,))</f>
        <v>0</v>
      </c>
      <c r="AB105" s="507">
        <f t="shared" si="56"/>
        <v>0</v>
      </c>
      <c r="AC105" s="902">
        <f>IF(Defaults!$M$86="Ratio",AB105*J105,IF(Defaults!$M$86="Width",AA105*E105,))</f>
        <v>0</v>
      </c>
      <c r="AD105" s="903"/>
      <c r="AE105" s="66" t="e">
        <f t="shared" si="57"/>
        <v>#VALUE!</v>
      </c>
    </row>
    <row r="106" spans="2:31" x14ac:dyDescent="0.2">
      <c r="B106" s="534"/>
      <c r="C106" s="504"/>
      <c r="D106" s="497"/>
      <c r="E106" s="529">
        <f t="shared" si="48"/>
        <v>0</v>
      </c>
      <c r="F106" s="506"/>
      <c r="G106" s="756">
        <f t="shared" si="55"/>
        <v>0</v>
      </c>
      <c r="H106" s="882">
        <f>IF(Defaults!$M$86="Width",(G106*$I$63)+(G106*($I$64-0.5*$I$63)/2+G106*($I$65-0.5*$I$63)/2),IF(Defaults!$M$86="Ratio",(G106*($I$63+(G106*$I$64/2+G106*$I$65/2))),))</f>
        <v>0</v>
      </c>
      <c r="I106" s="882"/>
      <c r="J106" s="754">
        <f t="shared" si="49"/>
        <v>0</v>
      </c>
      <c r="K106" s="882">
        <f t="shared" si="50"/>
        <v>0</v>
      </c>
      <c r="L106" s="882"/>
      <c r="M106" s="125"/>
      <c r="N106" s="754" t="str">
        <f t="shared" si="47"/>
        <v/>
      </c>
      <c r="O106" s="754">
        <f>IF(Defaults!$M$86="Width",IF($I$68=0,,IF(N106=0,,(($I$64-0.5*$I$63)+($I$65-0.5*$I$63)+$I$63)*(C106-N106))),IF(Defaults!$M$86="Ratio",IF($I$68=0,,IF(N106=0,,((G106*$I$64)+(G106*$I$65)+$I$63)*((C106-N106)))),))</f>
        <v>0</v>
      </c>
      <c r="P106" s="754">
        <f t="shared" si="51"/>
        <v>0</v>
      </c>
      <c r="Q106" s="882">
        <f t="shared" si="52"/>
        <v>0</v>
      </c>
      <c r="R106" s="883"/>
      <c r="W106" s="884">
        <f t="shared" si="53"/>
        <v>0</v>
      </c>
      <c r="X106" s="885"/>
      <c r="Y106" s="886">
        <f t="shared" si="54"/>
        <v>0</v>
      </c>
      <c r="Z106" s="887"/>
      <c r="AA106" s="507">
        <f>IF(Defaults!$M$86="Ratio",IF(B105=0,,$I$63+(G105*$I$64)+(G105*$I$65)),IF(Defaults!$M$86="Width",$I$64+$I$65,))</f>
        <v>0</v>
      </c>
      <c r="AB106" s="507">
        <f t="shared" si="56"/>
        <v>0</v>
      </c>
      <c r="AC106" s="902">
        <f>IF(Defaults!$M$86="Ratio",AB106*J106,IF(Defaults!$M$86="Width",AA106*E106,))</f>
        <v>0</v>
      </c>
      <c r="AD106" s="903"/>
      <c r="AE106" s="66" t="e">
        <f t="shared" si="57"/>
        <v>#VALUE!</v>
      </c>
    </row>
    <row r="107" spans="2:31" ht="13.5" thickBot="1" x14ac:dyDescent="0.25">
      <c r="B107" s="535"/>
      <c r="C107" s="518"/>
      <c r="D107" s="536"/>
      <c r="E107" s="530">
        <f t="shared" si="48"/>
        <v>0</v>
      </c>
      <c r="F107" s="537"/>
      <c r="G107" s="548">
        <f t="shared" si="55"/>
        <v>0</v>
      </c>
      <c r="H107" s="898">
        <f>IF(Defaults!$M$86="Width",(G107*$I$63)+(G107*($I$64-0.5*$I$63)/2+G107*($I$65-0.5*$I$63)/2),IF(Defaults!$M$86="Ratio",(G107*($I$63+(G107*$I$64/2+G107*$I$65/2))),))</f>
        <v>0</v>
      </c>
      <c r="I107" s="898"/>
      <c r="J107" s="753">
        <f t="shared" si="49"/>
        <v>0</v>
      </c>
      <c r="K107" s="898">
        <f t="shared" si="50"/>
        <v>0</v>
      </c>
      <c r="L107" s="898"/>
      <c r="M107" s="538"/>
      <c r="N107" s="753" t="str">
        <f t="shared" si="47"/>
        <v/>
      </c>
      <c r="O107" s="753">
        <f>IF(Defaults!$M$86="Width",IF($I$68=0,,IF(N107=0,,(($I$64-0.5*$I$63)+($I$65-0.5*$I$63)+$I$63)*(C107-N107))),IF(Defaults!$M$86="Ratio",IF($I$68=0,,IF(N107=0,,((G107*$I$64)+(G107*$I$65)+$I$63)*((C107-N107)))),))</f>
        <v>0</v>
      </c>
      <c r="P107" s="753">
        <f t="shared" si="51"/>
        <v>0</v>
      </c>
      <c r="Q107" s="898">
        <f t="shared" si="52"/>
        <v>0</v>
      </c>
      <c r="R107" s="899"/>
      <c r="W107" s="891">
        <f t="shared" si="53"/>
        <v>0</v>
      </c>
      <c r="X107" s="892"/>
      <c r="Y107" s="893">
        <f t="shared" si="54"/>
        <v>0</v>
      </c>
      <c r="Z107" s="894"/>
      <c r="AA107" s="507">
        <f>IF(Defaults!$M$86="Ratio",IF(B106=0,,$I$63+(G106*$I$64)+(G106*$I$65)),IF(Defaults!$M$86="Width",$I$64+$I$65,))</f>
        <v>0</v>
      </c>
      <c r="AB107" s="507">
        <f t="shared" si="56"/>
        <v>0</v>
      </c>
      <c r="AC107" s="902">
        <f>IF(Defaults!$M$86="Ratio",AB107*J107,IF(Defaults!$M$86="Width",AA107*E107,))</f>
        <v>0</v>
      </c>
      <c r="AD107" s="903"/>
      <c r="AE107" s="66" t="e">
        <f t="shared" si="57"/>
        <v>#VALUE!</v>
      </c>
    </row>
    <row r="108" spans="2:31" ht="13.5" thickBot="1" x14ac:dyDescent="0.25">
      <c r="B108" s="510"/>
      <c r="C108" s="510"/>
      <c r="D108" s="510"/>
      <c r="E108" s="510"/>
      <c r="F108" s="510"/>
      <c r="G108" s="510"/>
      <c r="H108" s="510"/>
      <c r="I108" s="510"/>
      <c r="J108" s="510"/>
      <c r="K108" s="510"/>
      <c r="L108" s="510"/>
      <c r="M108" s="510"/>
      <c r="N108" s="510"/>
      <c r="O108" s="510"/>
      <c r="P108" s="510"/>
      <c r="Q108" s="510"/>
      <c r="R108" s="510"/>
      <c r="AC108" s="909">
        <f>SUM(AC99:AD107)</f>
        <v>0</v>
      </c>
      <c r="AD108" s="910"/>
    </row>
    <row r="109" spans="2:31" ht="15" customHeight="1" thickTop="1" thickBot="1" x14ac:dyDescent="0.25">
      <c r="E109" s="968" t="str">
        <f>IF(ISNUMBER('WASCOB 4'!G45),"Basin "&amp;'WASCOB 4'!F12,"Basin 4")</f>
        <v>Basin 4</v>
      </c>
      <c r="F109" s="969"/>
      <c r="G109" s="970"/>
      <c r="H109" s="968" t="str">
        <f>IF(ISNUMBER('WASCOB 5'!G45),"Basin "&amp;'WASCOB 5'!F12,"Basin 5")</f>
        <v>Basin 5</v>
      </c>
      <c r="I109" s="969"/>
      <c r="J109" s="970"/>
      <c r="K109" s="968" t="str">
        <f>IF(ISNUMBER('WASCOB 6'!G45),"Basin "&amp;'WASCOB 6'!F12,"Basin 6")</f>
        <v>Basin 6</v>
      </c>
      <c r="L109" s="969"/>
      <c r="M109" s="969"/>
      <c r="N109" s="970"/>
      <c r="O109" s="906" t="s">
        <v>344</v>
      </c>
      <c r="P109" s="907"/>
      <c r="Q109" s="907"/>
      <c r="R109" s="908"/>
      <c r="AA109" s="895" t="s">
        <v>333</v>
      </c>
      <c r="AB109" s="896"/>
      <c r="AC109" s="897">
        <f>SUM(AC86+AC97+AC108)</f>
        <v>0</v>
      </c>
      <c r="AD109" s="897"/>
    </row>
    <row r="110" spans="2:31" ht="18.75" customHeight="1" thickTop="1" x14ac:dyDescent="0.2">
      <c r="B110" s="966" t="s">
        <v>341</v>
      </c>
      <c r="C110" s="966"/>
      <c r="D110" s="966"/>
      <c r="E110" s="954">
        <f>SUM(Q77:R85)</f>
        <v>0</v>
      </c>
      <c r="F110" s="955"/>
      <c r="G110" s="956"/>
      <c r="H110" s="954">
        <f>SUM(Q88:R96)</f>
        <v>0</v>
      </c>
      <c r="I110" s="955"/>
      <c r="J110" s="956"/>
      <c r="K110" s="954">
        <f>SUM(Q99:R107)</f>
        <v>0</v>
      </c>
      <c r="L110" s="955"/>
      <c r="M110" s="955"/>
      <c r="N110" s="956"/>
      <c r="O110" s="957">
        <f t="shared" ref="O110:O111" si="58">SUM(E110:N110)</f>
        <v>0</v>
      </c>
      <c r="P110" s="958"/>
      <c r="Q110" s="958"/>
      <c r="R110" s="959"/>
    </row>
    <row r="111" spans="2:31" ht="18.75" customHeight="1" x14ac:dyDescent="0.2">
      <c r="B111" s="967" t="s">
        <v>342</v>
      </c>
      <c r="C111" s="967"/>
      <c r="D111" s="967"/>
      <c r="E111" s="974">
        <f>$AC$30/43560</f>
        <v>0</v>
      </c>
      <c r="F111" s="975"/>
      <c r="G111" s="976"/>
      <c r="H111" s="974">
        <f>$AC$41/43560</f>
        <v>0</v>
      </c>
      <c r="I111" s="975"/>
      <c r="J111" s="976"/>
      <c r="K111" s="974">
        <f>$AC$53/43560</f>
        <v>0</v>
      </c>
      <c r="L111" s="975"/>
      <c r="M111" s="975"/>
      <c r="N111" s="976"/>
      <c r="O111" s="951">
        <f t="shared" si="58"/>
        <v>0</v>
      </c>
      <c r="P111" s="952"/>
      <c r="Q111" s="952"/>
      <c r="R111" s="953"/>
    </row>
    <row r="112" spans="2:31" ht="22.5" customHeight="1" thickBot="1" x14ac:dyDescent="0.25">
      <c r="B112" s="966" t="s">
        <v>343</v>
      </c>
      <c r="C112" s="966"/>
      <c r="D112" s="966"/>
      <c r="E112" s="971">
        <f>SUM(K77:L85)</f>
        <v>0</v>
      </c>
      <c r="F112" s="972"/>
      <c r="G112" s="973"/>
      <c r="H112" s="971">
        <f>SUM(K88:L96)</f>
        <v>0</v>
      </c>
      <c r="I112" s="972"/>
      <c r="J112" s="973"/>
      <c r="K112" s="971">
        <f>SUM(K99:L107)</f>
        <v>0</v>
      </c>
      <c r="L112" s="972"/>
      <c r="M112" s="972"/>
      <c r="N112" s="973"/>
      <c r="O112" s="948">
        <f>SUM(E112:N112)</f>
        <v>0</v>
      </c>
      <c r="P112" s="949"/>
      <c r="Q112" s="949"/>
      <c r="R112" s="950"/>
    </row>
  </sheetData>
  <sheetProtection algorithmName="SHA-512" hashValue="ppkg/cznsVyApdxAE3Ov3XcfGnJ2G1nnaayyVI4E7nnEvGdO1DzyWbWHc+G8yG1T4j7HLtZNOnI6UNEs/mTuBg==" saltValue="zt3VLD1BRLFNXbWeJ9bV+w==" spinCount="100000" sheet="1" selectLockedCells="1"/>
  <mergeCells count="444">
    <mergeCell ref="AC108:AD108"/>
    <mergeCell ref="AA109:AB109"/>
    <mergeCell ref="AC109:AD109"/>
    <mergeCell ref="W105:X105"/>
    <mergeCell ref="Y105:Z105"/>
    <mergeCell ref="AC105:AD105"/>
    <mergeCell ref="W106:X106"/>
    <mergeCell ref="Y106:Z106"/>
    <mergeCell ref="AC106:AD106"/>
    <mergeCell ref="W107:X107"/>
    <mergeCell ref="Y107:Z107"/>
    <mergeCell ref="AC107:AD107"/>
    <mergeCell ref="W102:X102"/>
    <mergeCell ref="Y102:Z102"/>
    <mergeCell ref="AC102:AD102"/>
    <mergeCell ref="W103:X103"/>
    <mergeCell ref="Y103:Z103"/>
    <mergeCell ref="AC103:AD103"/>
    <mergeCell ref="W104:X104"/>
    <mergeCell ref="Y104:Z104"/>
    <mergeCell ref="AC104:AD104"/>
    <mergeCell ref="W99:X99"/>
    <mergeCell ref="Y99:Z99"/>
    <mergeCell ref="AC99:AD99"/>
    <mergeCell ref="W100:X100"/>
    <mergeCell ref="Y100:Z100"/>
    <mergeCell ref="AC100:AD100"/>
    <mergeCell ref="W101:X101"/>
    <mergeCell ref="Y101:Z101"/>
    <mergeCell ref="AC101:AD101"/>
    <mergeCell ref="W95:X95"/>
    <mergeCell ref="Y95:Z95"/>
    <mergeCell ref="AC95:AD95"/>
    <mergeCell ref="W96:X96"/>
    <mergeCell ref="Y96:Z96"/>
    <mergeCell ref="AC96:AD96"/>
    <mergeCell ref="AC97:AD97"/>
    <mergeCell ref="W98:X98"/>
    <mergeCell ref="Y98:Z98"/>
    <mergeCell ref="W92:X92"/>
    <mergeCell ref="Y92:Z92"/>
    <mergeCell ref="AC92:AD92"/>
    <mergeCell ref="W93:X93"/>
    <mergeCell ref="Y93:Z93"/>
    <mergeCell ref="AC93:AD93"/>
    <mergeCell ref="W94:X94"/>
    <mergeCell ref="Y94:Z94"/>
    <mergeCell ref="AC94:AD94"/>
    <mergeCell ref="W89:X89"/>
    <mergeCell ref="Y89:Z89"/>
    <mergeCell ref="AC89:AD89"/>
    <mergeCell ref="W90:X90"/>
    <mergeCell ref="Y90:Z90"/>
    <mergeCell ref="AC90:AD90"/>
    <mergeCell ref="W91:X91"/>
    <mergeCell ref="Y91:Z91"/>
    <mergeCell ref="AC91:AD91"/>
    <mergeCell ref="W85:X85"/>
    <mergeCell ref="Y85:Z85"/>
    <mergeCell ref="AC85:AD85"/>
    <mergeCell ref="AC86:AD86"/>
    <mergeCell ref="W87:X87"/>
    <mergeCell ref="Y87:Z87"/>
    <mergeCell ref="W88:X88"/>
    <mergeCell ref="Y88:Z88"/>
    <mergeCell ref="AC88:AD88"/>
    <mergeCell ref="W82:X82"/>
    <mergeCell ref="Y82:Z82"/>
    <mergeCell ref="AC82:AD82"/>
    <mergeCell ref="W83:X83"/>
    <mergeCell ref="Y83:Z83"/>
    <mergeCell ref="AC83:AD83"/>
    <mergeCell ref="W84:X84"/>
    <mergeCell ref="Y84:Z84"/>
    <mergeCell ref="AC84:AD84"/>
    <mergeCell ref="W79:X79"/>
    <mergeCell ref="Y79:Z79"/>
    <mergeCell ref="AC79:AD79"/>
    <mergeCell ref="W80:X80"/>
    <mergeCell ref="Y80:Z80"/>
    <mergeCell ref="AC80:AD80"/>
    <mergeCell ref="W81:X81"/>
    <mergeCell ref="Y81:Z81"/>
    <mergeCell ref="AC81:AD81"/>
    <mergeCell ref="AA72:AC72"/>
    <mergeCell ref="W74:X74"/>
    <mergeCell ref="Y74:Z74"/>
    <mergeCell ref="W76:X76"/>
    <mergeCell ref="Y76:Z76"/>
    <mergeCell ref="W77:X77"/>
    <mergeCell ref="Y77:Z77"/>
    <mergeCell ref="AC77:AD77"/>
    <mergeCell ref="W78:X78"/>
    <mergeCell ref="Y78:Z78"/>
    <mergeCell ref="AC78:AD78"/>
    <mergeCell ref="B111:D111"/>
    <mergeCell ref="E111:G111"/>
    <mergeCell ref="H111:J111"/>
    <mergeCell ref="K111:N111"/>
    <mergeCell ref="O111:R111"/>
    <mergeCell ref="B112:D112"/>
    <mergeCell ref="E112:G112"/>
    <mergeCell ref="H112:J112"/>
    <mergeCell ref="K112:N112"/>
    <mergeCell ref="O112:R112"/>
    <mergeCell ref="H107:I107"/>
    <mergeCell ref="K107:L107"/>
    <mergeCell ref="Q107:R107"/>
    <mergeCell ref="E109:G109"/>
    <mergeCell ref="H109:J109"/>
    <mergeCell ref="K109:N109"/>
    <mergeCell ref="O109:R109"/>
    <mergeCell ref="B110:D110"/>
    <mergeCell ref="E110:G110"/>
    <mergeCell ref="H110:J110"/>
    <mergeCell ref="K110:N110"/>
    <mergeCell ref="O110:R110"/>
    <mergeCell ref="H104:I104"/>
    <mergeCell ref="K104:L104"/>
    <mergeCell ref="Q104:R104"/>
    <mergeCell ref="H105:I105"/>
    <mergeCell ref="K105:L105"/>
    <mergeCell ref="Q105:R105"/>
    <mergeCell ref="H106:I106"/>
    <mergeCell ref="K106:L106"/>
    <mergeCell ref="Q106:R106"/>
    <mergeCell ref="H101:I101"/>
    <mergeCell ref="K101:L101"/>
    <mergeCell ref="Q101:R101"/>
    <mergeCell ref="H102:I102"/>
    <mergeCell ref="K102:L102"/>
    <mergeCell ref="Q102:R102"/>
    <mergeCell ref="H103:I103"/>
    <mergeCell ref="K103:L103"/>
    <mergeCell ref="Q103:R103"/>
    <mergeCell ref="B97:R97"/>
    <mergeCell ref="H98:I98"/>
    <mergeCell ref="K98:L98"/>
    <mergeCell ref="Q98:R98"/>
    <mergeCell ref="H99:I99"/>
    <mergeCell ref="K99:L99"/>
    <mergeCell ref="Q99:R99"/>
    <mergeCell ref="H100:I100"/>
    <mergeCell ref="K100:L100"/>
    <mergeCell ref="Q100:R100"/>
    <mergeCell ref="H94:I94"/>
    <mergeCell ref="K94:L94"/>
    <mergeCell ref="Q94:R94"/>
    <mergeCell ref="H95:I95"/>
    <mergeCell ref="K95:L95"/>
    <mergeCell ref="Q95:R95"/>
    <mergeCell ref="H96:I96"/>
    <mergeCell ref="K96:L96"/>
    <mergeCell ref="Q96:R96"/>
    <mergeCell ref="H91:I91"/>
    <mergeCell ref="K91:L91"/>
    <mergeCell ref="Q91:R91"/>
    <mergeCell ref="H92:I92"/>
    <mergeCell ref="K92:L92"/>
    <mergeCell ref="Q92:R92"/>
    <mergeCell ref="H93:I93"/>
    <mergeCell ref="K93:L93"/>
    <mergeCell ref="Q93:R93"/>
    <mergeCell ref="H88:I88"/>
    <mergeCell ref="K88:L88"/>
    <mergeCell ref="Q88:R88"/>
    <mergeCell ref="H89:I89"/>
    <mergeCell ref="K89:L89"/>
    <mergeCell ref="Q89:R89"/>
    <mergeCell ref="H90:I90"/>
    <mergeCell ref="K90:L90"/>
    <mergeCell ref="Q90:R90"/>
    <mergeCell ref="H84:I84"/>
    <mergeCell ref="K84:L84"/>
    <mergeCell ref="Q84:R84"/>
    <mergeCell ref="H85:I85"/>
    <mergeCell ref="K85:L85"/>
    <mergeCell ref="Q85:R85"/>
    <mergeCell ref="B86:R86"/>
    <mergeCell ref="H87:I87"/>
    <mergeCell ref="K87:L87"/>
    <mergeCell ref="Q87:R87"/>
    <mergeCell ref="H81:I81"/>
    <mergeCell ref="K81:L81"/>
    <mergeCell ref="Q81:R81"/>
    <mergeCell ref="H82:I82"/>
    <mergeCell ref="K82:L82"/>
    <mergeCell ref="Q82:R82"/>
    <mergeCell ref="H83:I83"/>
    <mergeCell ref="K83:L83"/>
    <mergeCell ref="Q83:R83"/>
    <mergeCell ref="H78:I78"/>
    <mergeCell ref="K78:L78"/>
    <mergeCell ref="Q78:R78"/>
    <mergeCell ref="H79:I79"/>
    <mergeCell ref="K79:L79"/>
    <mergeCell ref="Q79:R79"/>
    <mergeCell ref="H80:I80"/>
    <mergeCell ref="K80:L80"/>
    <mergeCell ref="Q80:R80"/>
    <mergeCell ref="H74:I74"/>
    <mergeCell ref="K74:L74"/>
    <mergeCell ref="Q74:R74"/>
    <mergeCell ref="B75:R75"/>
    <mergeCell ref="H76:I76"/>
    <mergeCell ref="K76:L76"/>
    <mergeCell ref="Q76:R76"/>
    <mergeCell ref="H77:I77"/>
    <mergeCell ref="K77:L77"/>
    <mergeCell ref="Q77:R77"/>
    <mergeCell ref="B58:O58"/>
    <mergeCell ref="B60:C60"/>
    <mergeCell ref="D60:L60"/>
    <mergeCell ref="P60:R60"/>
    <mergeCell ref="P62:R62"/>
    <mergeCell ref="P63:R63"/>
    <mergeCell ref="P64:R64"/>
    <mergeCell ref="B69:C69"/>
    <mergeCell ref="B72:E72"/>
    <mergeCell ref="G72:L72"/>
    <mergeCell ref="N72:R72"/>
    <mergeCell ref="O56:R56"/>
    <mergeCell ref="O55:R55"/>
    <mergeCell ref="E54:G54"/>
    <mergeCell ref="H54:J54"/>
    <mergeCell ref="K54:N54"/>
    <mergeCell ref="O54:R54"/>
    <mergeCell ref="B30:R30"/>
    <mergeCell ref="B41:R41"/>
    <mergeCell ref="B54:D54"/>
    <mergeCell ref="B55:D55"/>
    <mergeCell ref="B56:D56"/>
    <mergeCell ref="E53:G53"/>
    <mergeCell ref="H53:J53"/>
    <mergeCell ref="K53:N53"/>
    <mergeCell ref="E56:G56"/>
    <mergeCell ref="E55:G55"/>
    <mergeCell ref="H56:J56"/>
    <mergeCell ref="H55:J55"/>
    <mergeCell ref="K56:N56"/>
    <mergeCell ref="K55:N55"/>
    <mergeCell ref="H32:I32"/>
    <mergeCell ref="K32:L32"/>
    <mergeCell ref="Q32:R32"/>
    <mergeCell ref="K34:L34"/>
    <mergeCell ref="P7:R7"/>
    <mergeCell ref="P8:R8"/>
    <mergeCell ref="B2:O2"/>
    <mergeCell ref="B4:C4"/>
    <mergeCell ref="D4:L4"/>
    <mergeCell ref="P4:R4"/>
    <mergeCell ref="P6:R6"/>
    <mergeCell ref="AA16:AC16"/>
    <mergeCell ref="H18:I18"/>
    <mergeCell ref="K18:L18"/>
    <mergeCell ref="Q18:R18"/>
    <mergeCell ref="W18:X18"/>
    <mergeCell ref="Y18:Z18"/>
    <mergeCell ref="V8:W8"/>
    <mergeCell ref="V3:W3"/>
    <mergeCell ref="B13:C13"/>
    <mergeCell ref="H20:I20"/>
    <mergeCell ref="K20:L20"/>
    <mergeCell ref="Q20:R20"/>
    <mergeCell ref="H21:I21"/>
    <mergeCell ref="K21:L21"/>
    <mergeCell ref="Q21:R21"/>
    <mergeCell ref="B16:E16"/>
    <mergeCell ref="G16:L16"/>
    <mergeCell ref="N16:R16"/>
    <mergeCell ref="B19:R19"/>
    <mergeCell ref="H23:I23"/>
    <mergeCell ref="K23:L23"/>
    <mergeCell ref="Q23:R23"/>
    <mergeCell ref="W23:X23"/>
    <mergeCell ref="Y23:Z23"/>
    <mergeCell ref="AC23:AD23"/>
    <mergeCell ref="AC21:AD21"/>
    <mergeCell ref="H22:I22"/>
    <mergeCell ref="K22:L22"/>
    <mergeCell ref="Q22:R22"/>
    <mergeCell ref="W22:X22"/>
    <mergeCell ref="Y22:Z22"/>
    <mergeCell ref="AC22:AD22"/>
    <mergeCell ref="Y21:Z21"/>
    <mergeCell ref="W21:X21"/>
    <mergeCell ref="H25:I25"/>
    <mergeCell ref="K25:L25"/>
    <mergeCell ref="Q25:R25"/>
    <mergeCell ref="W25:X25"/>
    <mergeCell ref="Y25:Z25"/>
    <mergeCell ref="AC25:AD25"/>
    <mergeCell ref="H24:I24"/>
    <mergeCell ref="K24:L24"/>
    <mergeCell ref="Q24:R24"/>
    <mergeCell ref="W24:X24"/>
    <mergeCell ref="Y24:Z24"/>
    <mergeCell ref="AC24:AD24"/>
    <mergeCell ref="H27:I27"/>
    <mergeCell ref="K27:L27"/>
    <mergeCell ref="Q27:R27"/>
    <mergeCell ref="W27:X27"/>
    <mergeCell ref="Y27:Z27"/>
    <mergeCell ref="AC27:AD27"/>
    <mergeCell ref="H26:I26"/>
    <mergeCell ref="K26:L26"/>
    <mergeCell ref="Q26:R26"/>
    <mergeCell ref="W26:X26"/>
    <mergeCell ref="Y26:Z26"/>
    <mergeCell ref="AC26:AD26"/>
    <mergeCell ref="H29:I29"/>
    <mergeCell ref="K29:L29"/>
    <mergeCell ref="Q29:R29"/>
    <mergeCell ref="W29:X29"/>
    <mergeCell ref="Y29:Z29"/>
    <mergeCell ref="AC29:AD29"/>
    <mergeCell ref="H28:I28"/>
    <mergeCell ref="K28:L28"/>
    <mergeCell ref="Q28:R28"/>
    <mergeCell ref="W28:X28"/>
    <mergeCell ref="Y28:Z28"/>
    <mergeCell ref="AC28:AD28"/>
    <mergeCell ref="W32:X32"/>
    <mergeCell ref="Y32:Z32"/>
    <mergeCell ref="AC32:AD32"/>
    <mergeCell ref="H31:I31"/>
    <mergeCell ref="K31:L31"/>
    <mergeCell ref="Q31:R31"/>
    <mergeCell ref="W31:X31"/>
    <mergeCell ref="Y31:Z31"/>
    <mergeCell ref="AC30:AD30"/>
    <mergeCell ref="Q34:R34"/>
    <mergeCell ref="W34:X34"/>
    <mergeCell ref="Y34:Z34"/>
    <mergeCell ref="AC34:AD34"/>
    <mergeCell ref="H33:I33"/>
    <mergeCell ref="K33:L33"/>
    <mergeCell ref="Q33:R33"/>
    <mergeCell ref="W33:X33"/>
    <mergeCell ref="Y33:Z33"/>
    <mergeCell ref="AC33:AD33"/>
    <mergeCell ref="AC37:AD37"/>
    <mergeCell ref="H36:I36"/>
    <mergeCell ref="K36:L36"/>
    <mergeCell ref="Q36:R36"/>
    <mergeCell ref="W36:X36"/>
    <mergeCell ref="Y36:Z36"/>
    <mergeCell ref="AC36:AD36"/>
    <mergeCell ref="H35:I35"/>
    <mergeCell ref="K35:L35"/>
    <mergeCell ref="Q35:R35"/>
    <mergeCell ref="W35:X35"/>
    <mergeCell ref="Y35:Z35"/>
    <mergeCell ref="AC35:AD35"/>
    <mergeCell ref="AC40:AD40"/>
    <mergeCell ref="H39:I39"/>
    <mergeCell ref="K39:L39"/>
    <mergeCell ref="Q39:R39"/>
    <mergeCell ref="W39:X39"/>
    <mergeCell ref="Y39:Z39"/>
    <mergeCell ref="AC39:AD39"/>
    <mergeCell ref="H38:I38"/>
    <mergeCell ref="K38:L38"/>
    <mergeCell ref="Q38:R38"/>
    <mergeCell ref="W38:X38"/>
    <mergeCell ref="Y38:Z38"/>
    <mergeCell ref="AC38:AD38"/>
    <mergeCell ref="AC41:AD41"/>
    <mergeCell ref="Y46:Z46"/>
    <mergeCell ref="AC46:AD46"/>
    <mergeCell ref="H45:I45"/>
    <mergeCell ref="K45:L45"/>
    <mergeCell ref="Q45:R45"/>
    <mergeCell ref="W45:X45"/>
    <mergeCell ref="Y45:Z45"/>
    <mergeCell ref="AC45:AD45"/>
    <mergeCell ref="H44:I44"/>
    <mergeCell ref="K44:L44"/>
    <mergeCell ref="Q44:R44"/>
    <mergeCell ref="W44:X44"/>
    <mergeCell ref="Y44:Z44"/>
    <mergeCell ref="AC44:AD44"/>
    <mergeCell ref="H43:I43"/>
    <mergeCell ref="K43:L43"/>
    <mergeCell ref="Q43:R43"/>
    <mergeCell ref="W43:X43"/>
    <mergeCell ref="Y43:Z43"/>
    <mergeCell ref="AC43:AD43"/>
    <mergeCell ref="H42:I42"/>
    <mergeCell ref="K42:L42"/>
    <mergeCell ref="Q42:R42"/>
    <mergeCell ref="AC49:AD49"/>
    <mergeCell ref="H48:I48"/>
    <mergeCell ref="K48:L48"/>
    <mergeCell ref="Q48:R48"/>
    <mergeCell ref="W48:X48"/>
    <mergeCell ref="Y48:Z48"/>
    <mergeCell ref="AC48:AD48"/>
    <mergeCell ref="H47:I47"/>
    <mergeCell ref="K47:L47"/>
    <mergeCell ref="Q47:R47"/>
    <mergeCell ref="W47:X47"/>
    <mergeCell ref="Y47:Z47"/>
    <mergeCell ref="AC47:AD47"/>
    <mergeCell ref="AA54:AB54"/>
    <mergeCell ref="AC54:AD54"/>
    <mergeCell ref="H51:I51"/>
    <mergeCell ref="K51:L51"/>
    <mergeCell ref="Q51:R51"/>
    <mergeCell ref="W51:X51"/>
    <mergeCell ref="Y51:Z51"/>
    <mergeCell ref="AC51:AD51"/>
    <mergeCell ref="H50:I50"/>
    <mergeCell ref="K50:L50"/>
    <mergeCell ref="Q50:R50"/>
    <mergeCell ref="W50:X50"/>
    <mergeCell ref="Y50:Z50"/>
    <mergeCell ref="AC50:AD50"/>
    <mergeCell ref="AC53:AD53"/>
    <mergeCell ref="O53:R53"/>
    <mergeCell ref="Y20:Z20"/>
    <mergeCell ref="W20:X20"/>
    <mergeCell ref="H49:I49"/>
    <mergeCell ref="K49:L49"/>
    <mergeCell ref="Q49:R49"/>
    <mergeCell ref="W49:X49"/>
    <mergeCell ref="Y49:Z49"/>
    <mergeCell ref="H46:I46"/>
    <mergeCell ref="K46:L46"/>
    <mergeCell ref="Q46:R46"/>
    <mergeCell ref="W46:X46"/>
    <mergeCell ref="W42:X42"/>
    <mergeCell ref="Y42:Z42"/>
    <mergeCell ref="H40:I40"/>
    <mergeCell ref="K40:L40"/>
    <mergeCell ref="Q40:R40"/>
    <mergeCell ref="W40:X40"/>
    <mergeCell ref="Y40:Z40"/>
    <mergeCell ref="H37:I37"/>
    <mergeCell ref="K37:L37"/>
    <mergeCell ref="Q37:R37"/>
    <mergeCell ref="W37:X37"/>
    <mergeCell ref="Y37:Z37"/>
    <mergeCell ref="H34:I34"/>
  </mergeCells>
  <printOptions horizontalCentered="1"/>
  <pageMargins left="0.45" right="0.3" top="0.42" bottom="0.25" header="0" footer="0.25"/>
  <pageSetup scale="98" fitToHeight="2" orientation="portrait" r:id="rId1"/>
  <headerFooter alignWithMargins="0"/>
  <drawing r:id="rId2"/>
  <legacyDrawing r:id="rId3"/>
  <controls>
    <mc:AlternateContent xmlns:mc="http://schemas.openxmlformats.org/markup-compatibility/2006">
      <mc:Choice Requires="x14">
        <control shapeId="13354" r:id="rId4" name="ComboBox6">
          <controlPr locked="0" defaultSize="0" autoLine="0" linkedCell="Defaults!M86" listFillRange="Defaults!L81:L82" r:id="rId5">
            <anchor moveWithCells="1">
              <from>
                <xdr:col>8</xdr:col>
                <xdr:colOff>0</xdr:colOff>
                <xdr:row>68</xdr:row>
                <xdr:rowOff>19050</xdr:rowOff>
              </from>
              <to>
                <xdr:col>9</xdr:col>
                <xdr:colOff>209550</xdr:colOff>
                <xdr:row>69</xdr:row>
                <xdr:rowOff>85725</xdr:rowOff>
              </to>
            </anchor>
          </controlPr>
        </control>
      </mc:Choice>
      <mc:Fallback>
        <control shapeId="13354" r:id="rId4" name="ComboBox6"/>
      </mc:Fallback>
    </mc:AlternateContent>
    <mc:AlternateContent xmlns:mc="http://schemas.openxmlformats.org/markup-compatibility/2006">
      <mc:Choice Requires="x14">
        <control shapeId="13353" r:id="rId6" name="ComboBox5">
          <controlPr locked="0" defaultSize="0" autoLine="0" linkedCell="Defaults!M85" listFillRange="Defaults!L81:L82" r:id="rId5">
            <anchor moveWithCells="1">
              <from>
                <xdr:col>5</xdr:col>
                <xdr:colOff>85725</xdr:colOff>
                <xdr:row>68</xdr:row>
                <xdr:rowOff>19050</xdr:rowOff>
              </from>
              <to>
                <xdr:col>8</xdr:col>
                <xdr:colOff>28575</xdr:colOff>
                <xdr:row>69</xdr:row>
                <xdr:rowOff>85725</xdr:rowOff>
              </to>
            </anchor>
          </controlPr>
        </control>
      </mc:Choice>
      <mc:Fallback>
        <control shapeId="13353" r:id="rId6" name="ComboBox5"/>
      </mc:Fallback>
    </mc:AlternateContent>
    <mc:AlternateContent xmlns:mc="http://schemas.openxmlformats.org/markup-compatibility/2006">
      <mc:Choice Requires="x14">
        <control shapeId="13352" r:id="rId7" name="ComboBox4">
          <controlPr locked="0" defaultSize="0" autoLine="0" linkedCell="Defaults!M84" listFillRange="Defaults!L81:L82" r:id="rId5">
            <anchor moveWithCells="1">
              <from>
                <xdr:col>4</xdr:col>
                <xdr:colOff>0</xdr:colOff>
                <xdr:row>68</xdr:row>
                <xdr:rowOff>19050</xdr:rowOff>
              </from>
              <to>
                <xdr:col>5</xdr:col>
                <xdr:colOff>114300</xdr:colOff>
                <xdr:row>69</xdr:row>
                <xdr:rowOff>85725</xdr:rowOff>
              </to>
            </anchor>
          </controlPr>
        </control>
      </mc:Choice>
      <mc:Fallback>
        <control shapeId="13352" r:id="rId7" name="ComboBox4"/>
      </mc:Fallback>
    </mc:AlternateContent>
    <mc:AlternateContent xmlns:mc="http://schemas.openxmlformats.org/markup-compatibility/2006">
      <mc:Choice Requires="x14">
        <control shapeId="13331" r:id="rId8" name="CommandButton1">
          <controlPr defaultSize="0" print="0" autoLine="0" r:id="rId9">
            <anchor moveWithCells="1">
              <from>
                <xdr:col>13</xdr:col>
                <xdr:colOff>409575</xdr:colOff>
                <xdr:row>10</xdr:row>
                <xdr:rowOff>28575</xdr:rowOff>
              </from>
              <to>
                <xdr:col>15</xdr:col>
                <xdr:colOff>0</xdr:colOff>
                <xdr:row>11</xdr:row>
                <xdr:rowOff>133350</xdr:rowOff>
              </to>
            </anchor>
          </controlPr>
        </control>
      </mc:Choice>
      <mc:Fallback>
        <control shapeId="13331" r:id="rId8" name="CommandButton1"/>
      </mc:Fallback>
    </mc:AlternateContent>
    <mc:AlternateContent xmlns:mc="http://schemas.openxmlformats.org/markup-compatibility/2006">
      <mc:Choice Requires="x14">
        <control shapeId="13329" r:id="rId10" name="ComboBox3">
          <controlPr locked="0" defaultSize="0" autoLine="0" linkedCell="Defaults!M83" listFillRange="Defaults!L81:L82" r:id="rId5">
            <anchor moveWithCells="1">
              <from>
                <xdr:col>8</xdr:col>
                <xdr:colOff>19050</xdr:colOff>
                <xdr:row>12</xdr:row>
                <xdr:rowOff>19050</xdr:rowOff>
              </from>
              <to>
                <xdr:col>9</xdr:col>
                <xdr:colOff>228600</xdr:colOff>
                <xdr:row>13</xdr:row>
                <xdr:rowOff>85725</xdr:rowOff>
              </to>
            </anchor>
          </controlPr>
        </control>
      </mc:Choice>
      <mc:Fallback>
        <control shapeId="13329" r:id="rId10" name="ComboBox3"/>
      </mc:Fallback>
    </mc:AlternateContent>
    <mc:AlternateContent xmlns:mc="http://schemas.openxmlformats.org/markup-compatibility/2006">
      <mc:Choice Requires="x14">
        <control shapeId="13328" r:id="rId11" name="ComboBox2">
          <controlPr locked="0" defaultSize="0" autoLine="0" linkedCell="Defaults!M82" listFillRange="Defaults!L81:L82" r:id="rId5">
            <anchor moveWithCells="1">
              <from>
                <xdr:col>5</xdr:col>
                <xdr:colOff>85725</xdr:colOff>
                <xdr:row>12</xdr:row>
                <xdr:rowOff>19050</xdr:rowOff>
              </from>
              <to>
                <xdr:col>8</xdr:col>
                <xdr:colOff>28575</xdr:colOff>
                <xdr:row>13</xdr:row>
                <xdr:rowOff>85725</xdr:rowOff>
              </to>
            </anchor>
          </controlPr>
        </control>
      </mc:Choice>
      <mc:Fallback>
        <control shapeId="13328" r:id="rId11" name="ComboBox2"/>
      </mc:Fallback>
    </mc:AlternateContent>
    <mc:AlternateContent xmlns:mc="http://schemas.openxmlformats.org/markup-compatibility/2006">
      <mc:Choice Requires="x14">
        <control shapeId="13320" r:id="rId12" name="ComboBox1">
          <controlPr locked="0" defaultSize="0" autoLine="0" autoPict="0" linkedCell="Defaults!M81" listFillRange="Defaults!L81:L82" r:id="rId5">
            <anchor moveWithCells="1">
              <from>
                <xdr:col>4</xdr:col>
                <xdr:colOff>0</xdr:colOff>
                <xdr:row>12</xdr:row>
                <xdr:rowOff>19050</xdr:rowOff>
              </from>
              <to>
                <xdr:col>5</xdr:col>
                <xdr:colOff>114300</xdr:colOff>
                <xdr:row>13</xdr:row>
                <xdr:rowOff>85725</xdr:rowOff>
              </to>
            </anchor>
          </controlPr>
        </control>
      </mc:Choice>
      <mc:Fallback>
        <control shapeId="13320" r:id="rId12" name="ComboBox1"/>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theme="8"/>
    <pageSetUpPr fitToPage="1"/>
  </sheetPr>
  <dimension ref="A1:AJ82"/>
  <sheetViews>
    <sheetView showGridLines="0" showRowColHeaders="0" topLeftCell="A4" zoomScaleNormal="100" workbookViewId="0">
      <selection activeCell="E16" sqref="E16:W17"/>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1.140625" style="222" customWidth="1"/>
    <col min="8" max="8" width="8.7109375" style="222" customWidth="1"/>
    <col min="9" max="9" width="6.28515625" style="223" customWidth="1"/>
    <col min="10" max="10" width="2.5703125" style="223" customWidth="1"/>
    <col min="11" max="11" width="8.7109375" style="222" customWidth="1"/>
    <col min="12" max="12" width="4.5703125" style="222" customWidth="1"/>
    <col min="13" max="13" width="0.42578125" style="222" customWidth="1"/>
    <col min="14" max="14" width="4" style="222" customWidth="1"/>
    <col min="15" max="15" width="0.5703125" style="222" customWidth="1"/>
    <col min="16" max="16" width="4.5703125" style="222" customWidth="1"/>
    <col min="17" max="17" width="0.5703125" style="222" customWidth="1"/>
    <col min="18" max="18" width="4.85546875" style="223" customWidth="1"/>
    <col min="19" max="19" width="1" style="222" customWidth="1"/>
    <col min="20" max="20" width="2.85546875" style="222" customWidth="1"/>
    <col min="21" max="21" width="1.5703125" style="222" customWidth="1"/>
    <col min="22" max="22" width="0.7109375" style="222" customWidth="1"/>
    <col min="23" max="23" width="2.5703125" style="223" customWidth="1"/>
    <col min="24" max="24" width="1.85546875" style="223" customWidth="1"/>
    <col min="25" max="25" width="0.85546875" style="222" customWidth="1"/>
    <col min="26" max="26" width="0.7109375" style="222" customWidth="1"/>
    <col min="27" max="27" width="5" style="222" customWidth="1"/>
    <col min="28" max="28" width="2"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31" ht="3.75" customHeight="1" thickBot="1" x14ac:dyDescent="0.25"/>
    <row r="2" spans="1:31" ht="11.25" customHeight="1" x14ac:dyDescent="0.2">
      <c r="A2" s="224"/>
      <c r="B2" s="1092"/>
      <c r="C2" s="1093"/>
      <c r="D2" s="1093"/>
      <c r="E2" s="1093"/>
      <c r="F2" s="1093"/>
      <c r="G2" s="1093"/>
      <c r="H2" s="1093"/>
      <c r="I2" s="1093"/>
      <c r="J2" s="1093"/>
      <c r="K2" s="1093"/>
      <c r="L2" s="1093"/>
      <c r="M2" s="1093"/>
      <c r="N2" s="1093"/>
      <c r="O2" s="1093"/>
      <c r="P2" s="1093"/>
      <c r="Q2" s="1093"/>
      <c r="R2" s="1093"/>
      <c r="S2" s="1093"/>
      <c r="T2" s="1093"/>
      <c r="U2" s="1093"/>
      <c r="V2" s="1093"/>
      <c r="W2" s="1093"/>
      <c r="X2" s="1093"/>
      <c r="Y2" s="1093"/>
      <c r="Z2" s="1093"/>
      <c r="AA2" s="1093"/>
      <c r="AB2" s="1093"/>
      <c r="AC2" s="1093"/>
      <c r="AD2" s="1093"/>
      <c r="AE2" s="1094"/>
    </row>
    <row r="3" spans="1:31" ht="11.25" customHeight="1" x14ac:dyDescent="0.2">
      <c r="A3" s="224"/>
      <c r="B3" s="1076"/>
      <c r="C3" s="1077"/>
      <c r="D3" s="1077"/>
      <c r="E3" s="1077"/>
      <c r="F3" s="1077"/>
      <c r="G3" s="1077"/>
      <c r="H3" s="1077"/>
      <c r="I3" s="1077"/>
      <c r="J3" s="1077"/>
      <c r="K3" s="1077"/>
      <c r="L3" s="1077"/>
      <c r="M3" s="1077"/>
      <c r="N3" s="1077"/>
      <c r="O3" s="1077"/>
      <c r="P3" s="1077"/>
      <c r="Q3" s="1077"/>
      <c r="R3" s="1077"/>
      <c r="S3" s="1077"/>
      <c r="T3" s="1077"/>
      <c r="U3" s="1077"/>
      <c r="V3" s="1077"/>
      <c r="W3" s="1077"/>
      <c r="X3" s="1077"/>
      <c r="Y3" s="1077"/>
      <c r="Z3" s="1077"/>
      <c r="AA3" s="1077"/>
      <c r="AB3" s="1077"/>
      <c r="AC3" s="1077"/>
      <c r="AD3" s="1077"/>
      <c r="AE3" s="1078"/>
    </row>
    <row r="4" spans="1:31" ht="13.5" customHeight="1" x14ac:dyDescent="0.2">
      <c r="A4" s="224"/>
      <c r="B4" s="1076"/>
      <c r="C4" s="1077"/>
      <c r="D4" s="1077"/>
      <c r="E4" s="1077"/>
      <c r="F4" s="1077"/>
      <c r="G4" s="1077"/>
      <c r="H4" s="1077"/>
      <c r="I4" s="1077"/>
      <c r="J4" s="1077"/>
      <c r="K4" s="1077"/>
      <c r="L4" s="1077"/>
      <c r="M4" s="1077"/>
      <c r="N4" s="1077"/>
      <c r="O4" s="1077"/>
      <c r="P4" s="1077"/>
      <c r="Q4" s="1077"/>
      <c r="R4" s="1077"/>
      <c r="S4" s="1077"/>
      <c r="T4" s="1077"/>
      <c r="U4" s="1077"/>
      <c r="V4" s="1077"/>
      <c r="W4" s="1077"/>
      <c r="X4" s="1077"/>
      <c r="Y4" s="1077"/>
      <c r="Z4" s="1077"/>
      <c r="AA4" s="1077"/>
      <c r="AB4" s="1077"/>
      <c r="AC4" s="1077"/>
      <c r="AD4" s="1077"/>
      <c r="AE4" s="1078"/>
    </row>
    <row r="5" spans="1:31" ht="13.5" customHeight="1" x14ac:dyDescent="0.2">
      <c r="A5" s="224"/>
      <c r="B5" s="1076"/>
      <c r="C5" s="1077"/>
      <c r="D5" s="1077"/>
      <c r="E5" s="1077"/>
      <c r="F5" s="1077"/>
      <c r="G5" s="1077"/>
      <c r="H5" s="1077"/>
      <c r="I5" s="1077"/>
      <c r="J5" s="1077"/>
      <c r="K5" s="1077"/>
      <c r="L5" s="1077"/>
      <c r="M5" s="1077"/>
      <c r="N5" s="1077"/>
      <c r="O5" s="1077"/>
      <c r="P5" s="1077"/>
      <c r="Q5" s="1077"/>
      <c r="R5" s="1077"/>
      <c r="S5" s="1077"/>
      <c r="T5" s="1077"/>
      <c r="U5" s="1077"/>
      <c r="V5" s="1077"/>
      <c r="W5" s="1077"/>
      <c r="X5" s="1077"/>
      <c r="Y5" s="1077"/>
      <c r="Z5" s="1077"/>
      <c r="AA5" s="1077"/>
      <c r="AB5" s="1077"/>
      <c r="AC5" s="1077"/>
      <c r="AD5" s="1077"/>
      <c r="AE5" s="1078"/>
    </row>
    <row r="6" spans="1:31" ht="13.5" customHeight="1" x14ac:dyDescent="0.2">
      <c r="A6" s="224"/>
      <c r="B6" s="1087"/>
      <c r="C6" s="1013"/>
      <c r="D6" s="225"/>
      <c r="E6" s="225"/>
      <c r="F6" s="1095"/>
      <c r="G6" s="1095"/>
      <c r="H6" s="225"/>
      <c r="I6" s="1095"/>
      <c r="J6" s="1095"/>
      <c r="K6" s="225"/>
      <c r="L6" s="1095"/>
      <c r="M6" s="1095"/>
      <c r="N6" s="1095"/>
      <c r="O6" s="1095"/>
      <c r="P6" s="1095"/>
      <c r="Q6" s="1095"/>
      <c r="R6" s="1095"/>
      <c r="S6" s="1095"/>
      <c r="T6" s="1095"/>
      <c r="U6" s="1095"/>
      <c r="V6" s="1095"/>
      <c r="W6" s="1095"/>
      <c r="X6" s="1095"/>
      <c r="Y6" s="1088"/>
      <c r="Z6" s="1089"/>
      <c r="AA6" s="1089"/>
      <c r="AB6" s="1089"/>
      <c r="AC6" s="1089"/>
      <c r="AD6" s="1089"/>
      <c r="AE6" s="1090"/>
    </row>
    <row r="7" spans="1:31" ht="13.5" customHeight="1" x14ac:dyDescent="0.2">
      <c r="A7" s="224"/>
      <c r="B7" s="1087"/>
      <c r="C7" s="1013"/>
      <c r="D7" s="224"/>
      <c r="E7" s="226"/>
      <c r="F7" s="226"/>
      <c r="G7" s="224"/>
      <c r="H7" s="224"/>
      <c r="I7" s="226"/>
      <c r="J7" s="226"/>
      <c r="K7" s="224"/>
      <c r="L7" s="224"/>
      <c r="M7" s="224"/>
      <c r="N7" s="224"/>
      <c r="O7" s="224"/>
      <c r="P7" s="224"/>
      <c r="Q7" s="224"/>
      <c r="R7" s="226"/>
      <c r="S7" s="224"/>
      <c r="T7" s="224"/>
      <c r="U7" s="224"/>
      <c r="V7" s="224"/>
      <c r="W7" s="226"/>
      <c r="X7" s="226"/>
      <c r="Y7" s="1088"/>
      <c r="Z7" s="1089"/>
      <c r="AA7" s="1089"/>
      <c r="AB7" s="1089"/>
      <c r="AC7" s="1089"/>
      <c r="AD7" s="1089"/>
      <c r="AE7" s="1090"/>
    </row>
    <row r="8" spans="1:31" ht="14.25" customHeight="1" x14ac:dyDescent="0.2">
      <c r="A8" s="224"/>
      <c r="B8" s="1073"/>
      <c r="C8" s="1074"/>
      <c r="D8" s="1091"/>
      <c r="E8" s="1091"/>
      <c r="F8" s="227"/>
      <c r="G8" s="227"/>
      <c r="H8" s="227"/>
      <c r="I8" s="227"/>
      <c r="J8" s="227"/>
      <c r="K8" s="227"/>
      <c r="L8" s="227"/>
      <c r="M8" s="227"/>
      <c r="N8" s="227"/>
      <c r="O8" s="227"/>
      <c r="P8" s="227"/>
      <c r="Q8" s="227"/>
      <c r="R8" s="227"/>
      <c r="S8" s="227"/>
      <c r="T8" s="227"/>
      <c r="U8" s="227"/>
      <c r="V8" s="227"/>
      <c r="W8" s="227"/>
      <c r="X8" s="227"/>
      <c r="Y8" s="1084"/>
      <c r="Z8" s="1085"/>
      <c r="AA8" s="1085"/>
      <c r="AB8" s="1085"/>
      <c r="AC8" s="1085"/>
      <c r="AD8" s="1085"/>
      <c r="AE8" s="1086"/>
    </row>
    <row r="9" spans="1:31" ht="20.25" customHeight="1" x14ac:dyDescent="0.25">
      <c r="A9" s="224"/>
      <c r="B9" s="1076" t="s">
        <v>384</v>
      </c>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7"/>
      <c r="AE9" s="1078"/>
    </row>
    <row r="10" spans="1:31" ht="20.25" customHeight="1" x14ac:dyDescent="0.25">
      <c r="A10" s="224"/>
      <c r="B10" s="1076" t="s">
        <v>256</v>
      </c>
      <c r="C10" s="1077"/>
      <c r="D10" s="1077"/>
      <c r="E10" s="1077"/>
      <c r="F10" s="1077"/>
      <c r="G10" s="1077"/>
      <c r="H10" s="1077"/>
      <c r="I10" s="1077"/>
      <c r="J10" s="1077"/>
      <c r="K10" s="1077"/>
      <c r="L10" s="1077"/>
      <c r="M10" s="1077"/>
      <c r="N10" s="1077"/>
      <c r="O10" s="1077"/>
      <c r="P10" s="1077"/>
      <c r="Q10" s="1077"/>
      <c r="R10" s="1077"/>
      <c r="S10" s="1077"/>
      <c r="T10" s="1077"/>
      <c r="U10" s="1077"/>
      <c r="V10" s="1077"/>
      <c r="W10" s="1077"/>
      <c r="X10" s="1077"/>
      <c r="Y10" s="1077"/>
      <c r="Z10" s="1077"/>
      <c r="AA10" s="1077"/>
      <c r="AB10" s="1077"/>
      <c r="AC10" s="1077"/>
      <c r="AD10" s="1077"/>
      <c r="AE10" s="1078"/>
    </row>
    <row r="11" spans="1:31" ht="13.5" customHeight="1" x14ac:dyDescent="0.25">
      <c r="A11" s="224"/>
      <c r="B11" s="1079"/>
      <c r="C11" s="1080"/>
      <c r="D11" s="1080"/>
      <c r="E11" s="1081"/>
      <c r="F11" s="228"/>
      <c r="G11" s="229"/>
      <c r="H11" s="230"/>
      <c r="I11" s="1009"/>
      <c r="J11" s="1009"/>
      <c r="K11" s="231"/>
      <c r="L11" s="1082"/>
      <c r="M11" s="1082"/>
      <c r="N11" s="1082"/>
      <c r="O11" s="1082"/>
      <c r="P11" s="1083"/>
      <c r="Q11" s="1083"/>
      <c r="R11" s="1083"/>
      <c r="S11" s="1082"/>
      <c r="T11" s="1082"/>
      <c r="U11" s="1082"/>
      <c r="V11" s="1082"/>
      <c r="W11" s="1082"/>
      <c r="X11" s="1082"/>
      <c r="Y11" s="1084"/>
      <c r="Z11" s="1085"/>
      <c r="AA11" s="1085"/>
      <c r="AB11" s="1085"/>
      <c r="AC11" s="1085"/>
      <c r="AD11" s="1085"/>
      <c r="AE11" s="1086"/>
    </row>
    <row r="12" spans="1:31" ht="18" customHeight="1" x14ac:dyDescent="0.2">
      <c r="A12" s="224"/>
      <c r="B12" s="1067" t="s">
        <v>257</v>
      </c>
      <c r="C12" s="1064"/>
      <c r="D12" s="1064"/>
      <c r="E12" s="1064"/>
      <c r="F12" s="1064"/>
      <c r="G12" s="1064"/>
      <c r="H12" s="1064"/>
      <c r="I12" s="1064"/>
      <c r="J12" s="1064"/>
      <c r="K12" s="1064"/>
      <c r="L12" s="1064"/>
      <c r="M12" s="1064"/>
      <c r="N12" s="1064"/>
      <c r="O12" s="1064"/>
      <c r="P12" s="1064"/>
      <c r="Q12" s="1064"/>
      <c r="R12" s="1064"/>
      <c r="S12" s="1064"/>
      <c r="T12" s="1064"/>
      <c r="U12" s="1064"/>
      <c r="V12" s="1064"/>
      <c r="W12" s="1064"/>
      <c r="X12" s="1064"/>
      <c r="Y12" s="1064"/>
      <c r="Z12" s="1064"/>
      <c r="AA12" s="1064"/>
      <c r="AB12" s="1064"/>
      <c r="AC12" s="1064"/>
      <c r="AD12" s="1064"/>
      <c r="AE12" s="1068"/>
    </row>
    <row r="13" spans="1:31" ht="10.5" customHeight="1" x14ac:dyDescent="0.2">
      <c r="A13" s="224"/>
      <c r="B13" s="232"/>
      <c r="C13" s="233"/>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c r="AC13" s="233"/>
      <c r="AD13" s="233"/>
      <c r="AE13" s="234"/>
    </row>
    <row r="14" spans="1:31" ht="14.25" customHeight="1" x14ac:dyDescent="0.2">
      <c r="A14" s="224"/>
      <c r="B14" s="232"/>
      <c r="C14" s="233"/>
      <c r="D14" s="233"/>
      <c r="E14" s="1069"/>
      <c r="F14" s="1069"/>
      <c r="G14" s="1069"/>
      <c r="H14" s="1069"/>
      <c r="I14" s="1069"/>
      <c r="J14" s="1069"/>
      <c r="K14" s="1069"/>
      <c r="L14" s="1069"/>
      <c r="M14" s="1069"/>
      <c r="N14" s="1069"/>
      <c r="O14" s="1069"/>
      <c r="P14" s="1069"/>
      <c r="Q14" s="1069"/>
      <c r="R14" s="1069"/>
      <c r="S14" s="1069"/>
      <c r="T14" s="1069"/>
      <c r="U14" s="1069"/>
      <c r="V14" s="1069"/>
      <c r="W14" s="1069"/>
      <c r="X14" s="233"/>
      <c r="Y14" s="233"/>
      <c r="Z14" s="233"/>
      <c r="AA14" s="233"/>
      <c r="AB14" s="233"/>
      <c r="AC14" s="233"/>
      <c r="AD14" s="233"/>
      <c r="AE14" s="234"/>
    </row>
    <row r="15" spans="1:31" ht="14.25" customHeight="1" x14ac:dyDescent="0.2">
      <c r="A15" s="224"/>
      <c r="B15" s="232"/>
      <c r="C15" s="233"/>
      <c r="D15" s="233"/>
      <c r="E15" s="1070"/>
      <c r="F15" s="1070"/>
      <c r="G15" s="1070"/>
      <c r="H15" s="1070"/>
      <c r="I15" s="1070"/>
      <c r="J15" s="1070"/>
      <c r="K15" s="1070"/>
      <c r="L15" s="1070"/>
      <c r="M15" s="1070"/>
      <c r="N15" s="1070"/>
      <c r="O15" s="1070"/>
      <c r="P15" s="1070"/>
      <c r="Q15" s="1070"/>
      <c r="R15" s="1070"/>
      <c r="S15" s="1070"/>
      <c r="T15" s="1070"/>
      <c r="U15" s="1070"/>
      <c r="V15" s="1070"/>
      <c r="W15" s="1070"/>
      <c r="X15" s="233"/>
      <c r="Y15" s="233"/>
      <c r="Z15" s="233"/>
      <c r="AA15" s="233"/>
      <c r="AB15" s="233"/>
      <c r="AC15" s="233"/>
      <c r="AD15" s="233"/>
      <c r="AE15" s="234"/>
    </row>
    <row r="16" spans="1:31" ht="14.25" customHeight="1" x14ac:dyDescent="0.25">
      <c r="A16" s="224"/>
      <c r="B16" s="235"/>
      <c r="C16" s="226"/>
      <c r="D16" s="226"/>
      <c r="E16" s="1071" t="s">
        <v>351</v>
      </c>
      <c r="F16" s="1071"/>
      <c r="G16" s="1071"/>
      <c r="H16" s="1071"/>
      <c r="I16" s="1071"/>
      <c r="J16" s="1071"/>
      <c r="K16" s="1071"/>
      <c r="L16" s="1071"/>
      <c r="M16" s="1071"/>
      <c r="N16" s="1071"/>
      <c r="O16" s="1071"/>
      <c r="P16" s="1071"/>
      <c r="Q16" s="1071"/>
      <c r="R16" s="1071"/>
      <c r="S16" s="1071"/>
      <c r="T16" s="1071"/>
      <c r="U16" s="1071"/>
      <c r="V16" s="1071"/>
      <c r="W16" s="1071"/>
      <c r="X16" s="236"/>
      <c r="Y16" s="237"/>
      <c r="Z16" s="237"/>
      <c r="AA16" s="237"/>
      <c r="AB16" s="237"/>
      <c r="AC16" s="237"/>
      <c r="AD16" s="237"/>
      <c r="AE16" s="238"/>
    </row>
    <row r="17" spans="1:35" ht="14.25" customHeight="1" x14ac:dyDescent="0.2">
      <c r="A17" s="224"/>
      <c r="B17" s="1073"/>
      <c r="C17" s="1074"/>
      <c r="D17" s="239"/>
      <c r="E17" s="1072"/>
      <c r="F17" s="1072"/>
      <c r="G17" s="1072"/>
      <c r="H17" s="1072"/>
      <c r="I17" s="1072"/>
      <c r="J17" s="1072"/>
      <c r="K17" s="1072"/>
      <c r="L17" s="1072"/>
      <c r="M17" s="1072"/>
      <c r="N17" s="1072"/>
      <c r="O17" s="1072"/>
      <c r="P17" s="1072"/>
      <c r="Q17" s="1072"/>
      <c r="R17" s="1072"/>
      <c r="S17" s="1072"/>
      <c r="T17" s="1072"/>
      <c r="U17" s="1072"/>
      <c r="V17" s="1072"/>
      <c r="W17" s="1072"/>
      <c r="X17" s="236"/>
      <c r="Y17" s="237"/>
      <c r="Z17" s="237"/>
      <c r="AA17" s="237"/>
      <c r="AB17" s="237"/>
      <c r="AC17" s="237"/>
      <c r="AD17" s="237"/>
      <c r="AE17" s="238"/>
    </row>
    <row r="18" spans="1:35" ht="14.25" customHeight="1" x14ac:dyDescent="0.2">
      <c r="A18" s="224"/>
      <c r="B18" s="1073"/>
      <c r="C18" s="1074"/>
      <c r="D18" s="239"/>
      <c r="E18" s="240"/>
      <c r="F18" s="228"/>
      <c r="G18" s="229"/>
      <c r="H18" s="1075"/>
      <c r="I18" s="1075"/>
      <c r="J18" s="1075"/>
      <c r="K18" s="1075"/>
      <c r="L18" s="241"/>
      <c r="M18" s="241"/>
      <c r="N18" s="241"/>
      <c r="O18" s="241"/>
      <c r="P18" s="241"/>
      <c r="Q18" s="241"/>
      <c r="R18" s="242"/>
      <c r="S18" s="241"/>
      <c r="T18" s="241"/>
      <c r="U18" s="241"/>
      <c r="V18" s="241"/>
      <c r="W18" s="242"/>
      <c r="X18" s="242"/>
      <c r="Y18" s="241"/>
      <c r="Z18" s="241"/>
      <c r="AA18" s="241"/>
      <c r="AB18" s="241"/>
      <c r="AC18" s="241"/>
      <c r="AD18" s="241"/>
      <c r="AE18" s="243"/>
      <c r="AF18" s="244"/>
    </row>
    <row r="19" spans="1:35" ht="14.25" customHeight="1" x14ac:dyDescent="0.2">
      <c r="A19" s="224"/>
      <c r="B19" s="245"/>
      <c r="C19" s="246"/>
      <c r="D19" s="240"/>
      <c r="E19" s="1062" t="s">
        <v>248</v>
      </c>
      <c r="F19" s="1062"/>
      <c r="G19" s="1063" t="str">
        <f>IF(ISBLANK('WASCOB 1'!B9),"",'WASCOB 1'!B9)</f>
        <v/>
      </c>
      <c r="H19" s="1063"/>
      <c r="I19" s="233"/>
      <c r="J19" s="247" t="s">
        <v>5</v>
      </c>
      <c r="K19" s="248" t="str">
        <f>IF(ISBLANK('WASCOB 1'!D9),"",'WASCOB 1'!D9)</f>
        <v/>
      </c>
      <c r="L19" s="247" t="s">
        <v>258</v>
      </c>
      <c r="M19" s="233"/>
      <c r="N19" s="249" t="s">
        <v>259</v>
      </c>
      <c r="O19" s="233"/>
      <c r="P19" s="1063" t="str">
        <f>IF(ISBLANK('WASCOB 1'!F9),"",'WASCOB 1'!F9)</f>
        <v/>
      </c>
      <c r="Q19" s="1063"/>
      <c r="R19" s="1063"/>
      <c r="S19" s="1064" t="s">
        <v>107</v>
      </c>
      <c r="T19" s="1064"/>
      <c r="U19" s="247"/>
      <c r="V19" s="247"/>
      <c r="W19" s="247"/>
      <c r="X19" s="233"/>
      <c r="Y19" s="237"/>
      <c r="Z19" s="237"/>
      <c r="AA19" s="237"/>
      <c r="AB19" s="237"/>
      <c r="AC19" s="237"/>
      <c r="AD19" s="237"/>
      <c r="AE19" s="238"/>
    </row>
    <row r="20" spans="1:35" x14ac:dyDescent="0.2">
      <c r="A20" s="224"/>
      <c r="B20" s="245"/>
      <c r="C20" s="241"/>
      <c r="D20" s="241"/>
      <c r="E20" s="242"/>
      <c r="F20" s="242"/>
      <c r="G20" s="241"/>
      <c r="H20" s="241"/>
      <c r="I20" s="242"/>
      <c r="J20" s="242"/>
      <c r="K20" s="241"/>
      <c r="L20" s="241"/>
      <c r="M20" s="241"/>
      <c r="N20" s="241"/>
      <c r="O20" s="241"/>
      <c r="P20" s="241"/>
      <c r="Q20" s="241"/>
      <c r="R20" s="242"/>
      <c r="S20" s="241"/>
      <c r="T20" s="241"/>
      <c r="U20" s="241"/>
      <c r="V20" s="241"/>
      <c r="W20" s="242"/>
      <c r="X20" s="242"/>
      <c r="Y20" s="241"/>
      <c r="Z20" s="241"/>
      <c r="AA20" s="241"/>
      <c r="AB20" s="241"/>
      <c r="AC20" s="241"/>
      <c r="AD20" s="241"/>
      <c r="AE20" s="243"/>
    </row>
    <row r="21" spans="1:35" ht="14.25" customHeight="1" x14ac:dyDescent="0.2">
      <c r="A21" s="224"/>
      <c r="B21" s="250"/>
      <c r="C21" s="251"/>
      <c r="D21" s="251"/>
      <c r="E21" s="252"/>
      <c r="F21" s="252"/>
      <c r="G21" s="1065" t="str">
        <f>IF(ISBLANK('WASCOB 1'!B5),"",'WASCOB 1'!B5)</f>
        <v/>
      </c>
      <c r="H21" s="1065"/>
      <c r="I21" s="1065"/>
      <c r="J21" s="1065"/>
      <c r="K21" s="1065"/>
      <c r="L21" s="253" t="s">
        <v>260</v>
      </c>
      <c r="M21" s="253"/>
      <c r="N21" s="253"/>
      <c r="O21" s="253"/>
      <c r="P21" s="253"/>
      <c r="Q21" s="253"/>
      <c r="R21" s="253"/>
      <c r="S21" s="253"/>
      <c r="T21" s="253"/>
      <c r="U21" s="251"/>
      <c r="V21" s="251"/>
      <c r="W21" s="251"/>
      <c r="X21" s="251"/>
      <c r="Y21" s="251"/>
      <c r="Z21" s="251"/>
      <c r="AA21" s="251"/>
      <c r="AB21" s="251"/>
      <c r="AC21" s="251"/>
      <c r="AD21" s="251"/>
      <c r="AE21" s="254"/>
    </row>
    <row r="22" spans="1:35" ht="12.75" customHeight="1" x14ac:dyDescent="0.2">
      <c r="A22" s="224"/>
      <c r="B22" s="250"/>
      <c r="C22" s="251"/>
      <c r="D22" s="251"/>
      <c r="E22" s="251"/>
      <c r="F22" s="251"/>
      <c r="G22" s="251"/>
      <c r="H22" s="1066"/>
      <c r="I22" s="1066"/>
      <c r="J22" s="1066"/>
      <c r="K22" s="1066"/>
      <c r="L22" s="251"/>
      <c r="M22" s="251"/>
      <c r="N22" s="1066"/>
      <c r="O22" s="1066"/>
      <c r="P22" s="1066"/>
      <c r="Q22" s="1066"/>
      <c r="R22" s="1066"/>
      <c r="S22" s="1066"/>
      <c r="T22" s="1066"/>
      <c r="U22" s="1066"/>
      <c r="V22" s="1066"/>
      <c r="W22" s="1066"/>
      <c r="X22" s="1066"/>
      <c r="Y22" s="251"/>
      <c r="Z22" s="251"/>
      <c r="AA22" s="251"/>
      <c r="AB22" s="251"/>
      <c r="AC22" s="251"/>
      <c r="AD22" s="251"/>
      <c r="AE22" s="254"/>
    </row>
    <row r="23" spans="1:35" ht="15.75" customHeight="1" x14ac:dyDescent="0.25">
      <c r="A23" s="224"/>
      <c r="B23" s="255"/>
      <c r="C23" s="256"/>
      <c r="D23" s="257"/>
      <c r="E23" s="257"/>
      <c r="F23" s="257"/>
      <c r="G23" s="257"/>
      <c r="H23" s="257"/>
      <c r="I23" s="1047"/>
      <c r="J23" s="1047"/>
      <c r="K23" s="258"/>
      <c r="L23" s="259"/>
      <c r="M23" s="259"/>
      <c r="N23" s="259"/>
      <c r="O23" s="259"/>
      <c r="P23" s="259"/>
      <c r="Q23" s="259"/>
      <c r="R23" s="259"/>
      <c r="S23" s="259"/>
      <c r="T23" s="259"/>
      <c r="U23" s="259"/>
      <c r="V23" s="259"/>
      <c r="W23" s="259"/>
      <c r="X23" s="259"/>
      <c r="Y23" s="259"/>
      <c r="Z23" s="259"/>
      <c r="AA23" s="259"/>
      <c r="AB23" s="259"/>
      <c r="AC23" s="259"/>
      <c r="AD23" s="259"/>
      <c r="AE23" s="260"/>
      <c r="AH23" s="261"/>
    </row>
    <row r="24" spans="1:35" ht="13.5" customHeight="1" x14ac:dyDescent="0.25">
      <c r="A24" s="224"/>
      <c r="B24" s="262"/>
      <c r="C24" s="263"/>
      <c r="D24" s="264"/>
      <c r="E24" s="265"/>
      <c r="F24" s="1048"/>
      <c r="G24" s="1048"/>
      <c r="H24" s="266"/>
      <c r="I24" s="266"/>
      <c r="J24" s="266"/>
      <c r="K24" s="1049" t="s">
        <v>261</v>
      </c>
      <c r="L24" s="1050"/>
      <c r="M24" s="1050"/>
      <c r="N24" s="1050"/>
      <c r="O24" s="1050"/>
      <c r="P24" s="1050"/>
      <c r="Q24" s="1050"/>
      <c r="R24" s="1050"/>
      <c r="S24" s="1050"/>
      <c r="T24" s="1050"/>
      <c r="U24" s="1050"/>
      <c r="V24" s="1050"/>
      <c r="W24" s="1050"/>
      <c r="X24" s="1050"/>
      <c r="Y24" s="1050"/>
      <c r="Z24" s="1050"/>
      <c r="AA24" s="1050"/>
      <c r="AB24" s="1051"/>
      <c r="AC24" s="224"/>
      <c r="AD24" s="267"/>
      <c r="AE24" s="268"/>
      <c r="AF24" s="224"/>
    </row>
    <row r="25" spans="1:35" ht="13.5" customHeight="1" x14ac:dyDescent="0.25">
      <c r="A25" s="224"/>
      <c r="B25" s="262"/>
      <c r="C25" s="263"/>
      <c r="D25" s="264"/>
      <c r="E25" s="265"/>
      <c r="F25" s="1048"/>
      <c r="G25" s="1048"/>
      <c r="H25" s="266"/>
      <c r="I25" s="266"/>
      <c r="J25" s="266"/>
      <c r="K25" s="1052"/>
      <c r="L25" s="1053"/>
      <c r="M25" s="1053"/>
      <c r="N25" s="1053"/>
      <c r="O25" s="1053"/>
      <c r="P25" s="1053"/>
      <c r="Q25" s="1053"/>
      <c r="R25" s="1053"/>
      <c r="S25" s="1053"/>
      <c r="T25" s="1053"/>
      <c r="U25" s="1053"/>
      <c r="V25" s="1053"/>
      <c r="W25" s="1053"/>
      <c r="X25" s="1053"/>
      <c r="Y25" s="1053"/>
      <c r="Z25" s="1053"/>
      <c r="AA25" s="1053"/>
      <c r="AB25" s="1054"/>
      <c r="AC25" s="224"/>
      <c r="AD25" s="267"/>
      <c r="AE25" s="268"/>
      <c r="AF25" s="224"/>
    </row>
    <row r="26" spans="1:35" ht="13.5" customHeight="1" x14ac:dyDescent="0.25">
      <c r="A26" s="224"/>
      <c r="B26" s="269"/>
      <c r="C26" s="270"/>
      <c r="D26" s="264"/>
      <c r="E26" s="265"/>
      <c r="F26" s="1055"/>
      <c r="G26" s="1055"/>
      <c r="H26" s="266"/>
      <c r="I26" s="266"/>
      <c r="J26" s="266"/>
      <c r="K26" s="1056" t="s">
        <v>262</v>
      </c>
      <c r="L26" s="1057"/>
      <c r="M26" s="1057"/>
      <c r="N26" s="1057"/>
      <c r="O26" s="1057"/>
      <c r="P26" s="1057"/>
      <c r="Q26" s="1057"/>
      <c r="R26" s="1057"/>
      <c r="S26" s="1057"/>
      <c r="T26" s="1057"/>
      <c r="U26" s="1057"/>
      <c r="V26" s="1057"/>
      <c r="W26" s="1058"/>
      <c r="X26" s="1059" t="s">
        <v>263</v>
      </c>
      <c r="Y26" s="1060"/>
      <c r="Z26" s="1060"/>
      <c r="AA26" s="1060"/>
      <c r="AB26" s="1061"/>
      <c r="AC26" s="224"/>
      <c r="AD26" s="242"/>
      <c r="AE26" s="271"/>
      <c r="AF26" s="224"/>
    </row>
    <row r="27" spans="1:35" ht="14.25" customHeight="1" x14ac:dyDescent="0.25">
      <c r="A27" s="224"/>
      <c r="B27" s="272"/>
      <c r="C27" s="273"/>
      <c r="D27" s="264"/>
      <c r="E27" s="274"/>
      <c r="F27" s="1042"/>
      <c r="G27" s="1042"/>
      <c r="H27" s="275"/>
      <c r="I27" s="275"/>
      <c r="J27" s="275"/>
      <c r="K27" s="1043" t="s">
        <v>264</v>
      </c>
      <c r="L27" s="1043"/>
      <c r="M27" s="1043"/>
      <c r="N27" s="1043"/>
      <c r="O27" s="1043"/>
      <c r="P27" s="1043"/>
      <c r="Q27" s="1043"/>
      <c r="R27" s="1043"/>
      <c r="S27" s="1043"/>
      <c r="T27" s="1043"/>
      <c r="U27" s="1043"/>
      <c r="V27" s="1043"/>
      <c r="W27" s="1043"/>
      <c r="X27" s="1044">
        <v>1</v>
      </c>
      <c r="Y27" s="1044"/>
      <c r="Z27" s="1044"/>
      <c r="AA27" s="1044"/>
      <c r="AB27" s="1044"/>
      <c r="AC27" s="224"/>
      <c r="AD27" s="276"/>
      <c r="AE27" s="277"/>
      <c r="AF27" s="224"/>
      <c r="AH27" s="261"/>
      <c r="AI27" s="278"/>
    </row>
    <row r="28" spans="1:35" ht="14.25" customHeight="1" x14ac:dyDescent="0.25">
      <c r="A28" s="224"/>
      <c r="B28" s="279"/>
      <c r="C28" s="280"/>
      <c r="D28" s="264"/>
      <c r="E28" s="281"/>
      <c r="F28" s="1042"/>
      <c r="G28" s="1042"/>
      <c r="H28" s="275"/>
      <c r="I28" s="275"/>
      <c r="J28" s="275"/>
      <c r="K28" s="1043" t="s">
        <v>265</v>
      </c>
      <c r="L28" s="1043"/>
      <c r="M28" s="1043"/>
      <c r="N28" s="1043"/>
      <c r="O28" s="1043"/>
      <c r="P28" s="1043"/>
      <c r="Q28" s="1043"/>
      <c r="R28" s="1043"/>
      <c r="S28" s="1043"/>
      <c r="T28" s="1043"/>
      <c r="U28" s="1043"/>
      <c r="V28" s="1043"/>
      <c r="W28" s="1043"/>
      <c r="X28" s="1044">
        <v>2</v>
      </c>
      <c r="Y28" s="1044"/>
      <c r="Z28" s="1044"/>
      <c r="AA28" s="1044"/>
      <c r="AB28" s="1044"/>
      <c r="AC28" s="224"/>
      <c r="AD28" s="276"/>
      <c r="AE28" s="277"/>
      <c r="AF28" s="224"/>
      <c r="AH28" s="261"/>
      <c r="AI28" s="278"/>
    </row>
    <row r="29" spans="1:35" ht="14.25" customHeight="1" x14ac:dyDescent="0.2">
      <c r="A29" s="224"/>
      <c r="B29" s="279"/>
      <c r="C29" s="282"/>
      <c r="D29" s="283"/>
      <c r="E29" s="281"/>
      <c r="F29" s="229"/>
      <c r="G29" s="229"/>
      <c r="H29" s="284"/>
      <c r="I29" s="282"/>
      <c r="J29" s="282"/>
      <c r="K29" s="1043" t="s">
        <v>315</v>
      </c>
      <c r="L29" s="1043"/>
      <c r="M29" s="1043"/>
      <c r="N29" s="1043"/>
      <c r="O29" s="1043"/>
      <c r="P29" s="1043"/>
      <c r="Q29" s="1043"/>
      <c r="R29" s="1043"/>
      <c r="S29" s="1043"/>
      <c r="T29" s="1043"/>
      <c r="U29" s="1043"/>
      <c r="V29" s="1043"/>
      <c r="W29" s="1043"/>
      <c r="X29" s="1044">
        <v>3</v>
      </c>
      <c r="Y29" s="1044"/>
      <c r="Z29" s="1044"/>
      <c r="AA29" s="1044"/>
      <c r="AB29" s="1044"/>
      <c r="AC29" s="224"/>
      <c r="AD29" s="276"/>
      <c r="AE29" s="277"/>
      <c r="AF29" s="224"/>
      <c r="AH29" s="261"/>
      <c r="AI29" s="278"/>
    </row>
    <row r="30" spans="1:35" ht="14.25" customHeight="1" x14ac:dyDescent="0.25">
      <c r="A30" s="224"/>
      <c r="B30" s="279"/>
      <c r="C30" s="263"/>
      <c r="D30" s="264"/>
      <c r="E30" s="265"/>
      <c r="F30" s="274"/>
      <c r="G30" s="274"/>
      <c r="H30" s="266"/>
      <c r="I30" s="266"/>
      <c r="J30" s="266"/>
      <c r="K30" s="1043"/>
      <c r="L30" s="1043"/>
      <c r="M30" s="1043"/>
      <c r="N30" s="1043"/>
      <c r="O30" s="1043"/>
      <c r="P30" s="1043"/>
      <c r="Q30" s="1043"/>
      <c r="R30" s="1043"/>
      <c r="S30" s="1043"/>
      <c r="T30" s="1043"/>
      <c r="U30" s="1043"/>
      <c r="V30" s="1043"/>
      <c r="W30" s="1043"/>
      <c r="X30" s="1044"/>
      <c r="Y30" s="1044"/>
      <c r="Z30" s="1044"/>
      <c r="AA30" s="1044"/>
      <c r="AB30" s="1044"/>
      <c r="AC30" s="224"/>
      <c r="AD30" s="276"/>
      <c r="AE30" s="277"/>
      <c r="AF30" s="224"/>
      <c r="AH30" s="261"/>
      <c r="AI30" s="278"/>
    </row>
    <row r="31" spans="1:35" ht="14.25" customHeight="1" x14ac:dyDescent="0.25">
      <c r="A31" s="224"/>
      <c r="B31" s="279"/>
      <c r="C31" s="263"/>
      <c r="D31" s="264"/>
      <c r="E31" s="265"/>
      <c r="F31" s="274"/>
      <c r="G31" s="274"/>
      <c r="H31" s="266"/>
      <c r="I31" s="266"/>
      <c r="J31" s="266"/>
      <c r="K31" s="1043"/>
      <c r="L31" s="1043"/>
      <c r="M31" s="1043"/>
      <c r="N31" s="1043"/>
      <c r="O31" s="1043"/>
      <c r="P31" s="1043"/>
      <c r="Q31" s="1043"/>
      <c r="R31" s="1043"/>
      <c r="S31" s="1043"/>
      <c r="T31" s="1043"/>
      <c r="U31" s="1043"/>
      <c r="V31" s="1043"/>
      <c r="W31" s="1043"/>
      <c r="X31" s="1044"/>
      <c r="Y31" s="1044"/>
      <c r="Z31" s="1044"/>
      <c r="AA31" s="1044"/>
      <c r="AB31" s="1044"/>
      <c r="AC31" s="224"/>
      <c r="AD31" s="276"/>
      <c r="AE31" s="277"/>
      <c r="AF31" s="224"/>
      <c r="AH31" s="261"/>
      <c r="AI31" s="278"/>
    </row>
    <row r="32" spans="1:35" ht="14.25" customHeight="1" x14ac:dyDescent="0.25">
      <c r="A32" s="224"/>
      <c r="B32" s="279"/>
      <c r="C32" s="270"/>
      <c r="D32" s="264"/>
      <c r="E32" s="265"/>
      <c r="F32" s="285"/>
      <c r="G32" s="285"/>
      <c r="H32" s="266"/>
      <c r="I32" s="266"/>
      <c r="J32" s="266"/>
      <c r="K32" s="1043"/>
      <c r="L32" s="1043"/>
      <c r="M32" s="1043"/>
      <c r="N32" s="1043"/>
      <c r="O32" s="1043"/>
      <c r="P32" s="1043"/>
      <c r="Q32" s="1043"/>
      <c r="R32" s="1043"/>
      <c r="S32" s="1043"/>
      <c r="T32" s="1043"/>
      <c r="U32" s="1043"/>
      <c r="V32" s="1043"/>
      <c r="W32" s="1043"/>
      <c r="X32" s="1044"/>
      <c r="Y32" s="1044"/>
      <c r="Z32" s="1044"/>
      <c r="AA32" s="1044"/>
      <c r="AB32" s="1044"/>
      <c r="AC32" s="224"/>
      <c r="AD32" s="276"/>
      <c r="AE32" s="277"/>
      <c r="AF32" s="224"/>
      <c r="AH32" s="261"/>
      <c r="AI32" s="278"/>
    </row>
    <row r="33" spans="1:35" ht="14.25" customHeight="1" x14ac:dyDescent="0.25">
      <c r="A33" s="224"/>
      <c r="B33" s="279"/>
      <c r="C33" s="273"/>
      <c r="D33" s="264"/>
      <c r="E33" s="274"/>
      <c r="F33" s="283"/>
      <c r="G33" s="283"/>
      <c r="H33" s="275"/>
      <c r="I33" s="275"/>
      <c r="J33" s="275"/>
      <c r="K33" s="1043"/>
      <c r="L33" s="1043"/>
      <c r="M33" s="1043"/>
      <c r="N33" s="1043"/>
      <c r="O33" s="1043"/>
      <c r="P33" s="1043"/>
      <c r="Q33" s="1043"/>
      <c r="R33" s="1043"/>
      <c r="S33" s="1043"/>
      <c r="T33" s="1043"/>
      <c r="U33" s="1043"/>
      <c r="V33" s="1043"/>
      <c r="W33" s="1043"/>
      <c r="X33" s="1044"/>
      <c r="Y33" s="1044"/>
      <c r="Z33" s="1044"/>
      <c r="AA33" s="1044"/>
      <c r="AB33" s="1044"/>
      <c r="AC33" s="224"/>
      <c r="AD33" s="276"/>
      <c r="AE33" s="277"/>
      <c r="AF33" s="224"/>
      <c r="AH33" s="261"/>
      <c r="AI33" s="278"/>
    </row>
    <row r="34" spans="1:35" ht="14.25" customHeight="1" x14ac:dyDescent="0.25">
      <c r="A34" s="224"/>
      <c r="B34" s="279"/>
      <c r="C34" s="280"/>
      <c r="D34" s="264"/>
      <c r="E34" s="281"/>
      <c r="F34" s="1042"/>
      <c r="G34" s="1042"/>
      <c r="H34" s="275"/>
      <c r="I34" s="275"/>
      <c r="J34" s="275"/>
      <c r="K34" s="1043"/>
      <c r="L34" s="1043"/>
      <c r="M34" s="1043"/>
      <c r="N34" s="1043"/>
      <c r="O34" s="1043"/>
      <c r="P34" s="1043"/>
      <c r="Q34" s="1043"/>
      <c r="R34" s="1043"/>
      <c r="S34" s="1043"/>
      <c r="T34" s="1043"/>
      <c r="U34" s="1043"/>
      <c r="V34" s="1043"/>
      <c r="W34" s="1043"/>
      <c r="X34" s="1044"/>
      <c r="Y34" s="1044"/>
      <c r="Z34" s="1044"/>
      <c r="AA34" s="1044"/>
      <c r="AB34" s="1044"/>
      <c r="AC34" s="224"/>
      <c r="AD34" s="276"/>
      <c r="AE34" s="277"/>
      <c r="AF34" s="224"/>
      <c r="AH34" s="261"/>
      <c r="AI34" s="278"/>
    </row>
    <row r="35" spans="1:35" ht="14.25" customHeight="1" x14ac:dyDescent="0.25">
      <c r="A35" s="224"/>
      <c r="B35" s="279"/>
      <c r="C35" s="280"/>
      <c r="D35" s="264"/>
      <c r="E35" s="281"/>
      <c r="F35" s="1042"/>
      <c r="G35" s="1042"/>
      <c r="H35" s="275"/>
      <c r="I35" s="275"/>
      <c r="J35" s="275"/>
      <c r="K35" s="1043"/>
      <c r="L35" s="1043"/>
      <c r="M35" s="1043"/>
      <c r="N35" s="1043"/>
      <c r="O35" s="1043"/>
      <c r="P35" s="1043"/>
      <c r="Q35" s="1043"/>
      <c r="R35" s="1043"/>
      <c r="S35" s="1043"/>
      <c r="T35" s="1043"/>
      <c r="U35" s="1043"/>
      <c r="V35" s="1043"/>
      <c r="W35" s="1043"/>
      <c r="X35" s="1044"/>
      <c r="Y35" s="1044"/>
      <c r="Z35" s="1044"/>
      <c r="AA35" s="1044"/>
      <c r="AB35" s="1044"/>
      <c r="AC35" s="224"/>
      <c r="AD35" s="276"/>
      <c r="AE35" s="277"/>
      <c r="AF35" s="224"/>
      <c r="AH35" s="261"/>
      <c r="AI35" s="278"/>
    </row>
    <row r="36" spans="1:35" ht="14.25" customHeight="1" x14ac:dyDescent="0.25">
      <c r="A36" s="224"/>
      <c r="B36" s="286" t="str">
        <f>IF(AND(ISNUMBER(D27),ISNUMBER(F27),ISNUMBER(#REF!)),MIN(AJ27:AJ37),"")</f>
        <v/>
      </c>
      <c r="C36" s="263"/>
      <c r="D36" s="264"/>
      <c r="E36" s="265"/>
      <c r="F36" s="274"/>
      <c r="G36" s="274"/>
      <c r="H36" s="266"/>
      <c r="I36" s="266"/>
      <c r="J36" s="266"/>
      <c r="K36" s="1043"/>
      <c r="L36" s="1043"/>
      <c r="M36" s="1043"/>
      <c r="N36" s="1043"/>
      <c r="O36" s="1043"/>
      <c r="P36" s="1043"/>
      <c r="Q36" s="1043"/>
      <c r="R36" s="1043"/>
      <c r="S36" s="1043"/>
      <c r="T36" s="1043"/>
      <c r="U36" s="1043"/>
      <c r="V36" s="1043"/>
      <c r="W36" s="1043"/>
      <c r="X36" s="1044"/>
      <c r="Y36" s="1044"/>
      <c r="Z36" s="1044"/>
      <c r="AA36" s="1044"/>
      <c r="AB36" s="1044"/>
      <c r="AC36" s="224"/>
      <c r="AD36" s="237"/>
      <c r="AE36" s="238"/>
      <c r="AF36" s="224"/>
      <c r="AH36" s="261"/>
      <c r="AI36" s="278"/>
    </row>
    <row r="37" spans="1:35" ht="14.25" customHeight="1" x14ac:dyDescent="0.25">
      <c r="A37" s="224"/>
      <c r="B37" s="287"/>
      <c r="C37" s="1045" t="s">
        <v>266</v>
      </c>
      <c r="D37" s="1046"/>
      <c r="E37" s="1046"/>
      <c r="F37" s="1046"/>
      <c r="G37" s="1046"/>
      <c r="H37" s="1046"/>
      <c r="I37" s="1046"/>
      <c r="J37" s="266"/>
      <c r="K37" s="1006"/>
      <c r="L37" s="1006"/>
      <c r="M37" s="1006"/>
      <c r="N37" s="1006"/>
      <c r="O37" s="1006"/>
      <c r="P37" s="1006"/>
      <c r="Q37" s="1006"/>
      <c r="R37" s="1006"/>
      <c r="S37" s="1006"/>
      <c r="T37" s="1006"/>
      <c r="U37" s="1006"/>
      <c r="V37" s="1006"/>
      <c r="W37" s="1006"/>
      <c r="X37" s="1007"/>
      <c r="Y37" s="1007"/>
      <c r="Z37" s="1007"/>
      <c r="AA37" s="1007"/>
      <c r="AB37" s="1007"/>
      <c r="AC37" s="224"/>
      <c r="AD37" s="237"/>
      <c r="AE37" s="238"/>
      <c r="AF37" s="224"/>
      <c r="AH37" s="261"/>
      <c r="AI37" s="278"/>
    </row>
    <row r="38" spans="1:35" ht="14.25" customHeight="1" x14ac:dyDescent="0.25">
      <c r="A38" s="224"/>
      <c r="B38" s="287"/>
      <c r="C38" s="270"/>
      <c r="D38" s="264"/>
      <c r="E38" s="265"/>
      <c r="F38" s="285"/>
      <c r="G38" s="285"/>
      <c r="H38" s="266"/>
      <c r="I38" s="266"/>
      <c r="J38" s="266"/>
      <c r="K38" s="1006"/>
      <c r="L38" s="1006"/>
      <c r="M38" s="1006"/>
      <c r="N38" s="1006"/>
      <c r="O38" s="1006"/>
      <c r="P38" s="1006"/>
      <c r="Q38" s="1006"/>
      <c r="R38" s="1006"/>
      <c r="S38" s="1006"/>
      <c r="T38" s="1006"/>
      <c r="U38" s="1006"/>
      <c r="V38" s="1006"/>
      <c r="W38" s="1006"/>
      <c r="X38" s="1007"/>
      <c r="Y38" s="1007"/>
      <c r="Z38" s="1007"/>
      <c r="AA38" s="1007"/>
      <c r="AB38" s="1007"/>
      <c r="AC38" s="224"/>
      <c r="AD38" s="237"/>
      <c r="AE38" s="238"/>
      <c r="AF38" s="224"/>
      <c r="AH38" s="288"/>
      <c r="AI38" s="278"/>
    </row>
    <row r="39" spans="1:35" ht="14.25" customHeight="1" x14ac:dyDescent="0.2">
      <c r="A39" s="224"/>
      <c r="B39" s="287"/>
      <c r="C39" s="1040" t="s">
        <v>412</v>
      </c>
      <c r="D39" s="1040"/>
      <c r="E39" s="1040"/>
      <c r="F39" s="1040"/>
      <c r="G39" s="1040"/>
      <c r="H39" s="1040"/>
      <c r="I39" s="1040"/>
      <c r="J39" s="275"/>
      <c r="K39" s="275"/>
      <c r="L39" s="289"/>
      <c r="M39" s="290"/>
      <c r="N39" s="290"/>
      <c r="O39" s="290"/>
      <c r="P39" s="290"/>
      <c r="Q39" s="290"/>
      <c r="R39" s="290"/>
      <c r="S39" s="290"/>
      <c r="T39" s="290"/>
      <c r="U39" s="290"/>
      <c r="V39" s="290"/>
      <c r="W39" s="290"/>
      <c r="X39" s="290"/>
      <c r="Y39" s="290"/>
      <c r="Z39" s="290"/>
      <c r="AA39" s="237"/>
      <c r="AB39" s="237"/>
      <c r="AC39" s="237"/>
      <c r="AD39" s="237"/>
      <c r="AE39" s="238"/>
      <c r="AF39" s="224"/>
    </row>
    <row r="40" spans="1:35" ht="14.25" customHeight="1" x14ac:dyDescent="0.2">
      <c r="A40" s="224"/>
      <c r="B40" s="287"/>
      <c r="C40" s="1040"/>
      <c r="D40" s="1040"/>
      <c r="E40" s="1040"/>
      <c r="F40" s="1040"/>
      <c r="G40" s="1040"/>
      <c r="H40" s="1040"/>
      <c r="I40" s="1040"/>
      <c r="J40" s="275"/>
      <c r="K40" s="224"/>
      <c r="L40" s="291"/>
      <c r="M40" s="291"/>
      <c r="N40" s="291"/>
      <c r="O40" s="291"/>
      <c r="P40" s="291"/>
      <c r="Q40" s="291"/>
      <c r="R40" s="291"/>
      <c r="S40" s="291"/>
      <c r="T40" s="291"/>
      <c r="U40" s="291"/>
      <c r="V40" s="291"/>
      <c r="W40" s="291"/>
      <c r="X40" s="291"/>
      <c r="Y40" s="291"/>
      <c r="Z40" s="291"/>
      <c r="AA40" s="291"/>
      <c r="AB40" s="291"/>
      <c r="AC40" s="237"/>
      <c r="AD40" s="237"/>
      <c r="AE40" s="238"/>
      <c r="AF40" s="241"/>
      <c r="AG40" s="224"/>
      <c r="AI40" s="278"/>
    </row>
    <row r="41" spans="1:35" ht="12.75" customHeight="1" x14ac:dyDescent="0.2">
      <c r="A41" s="224"/>
      <c r="B41" s="287"/>
      <c r="C41" s="1040"/>
      <c r="D41" s="1040"/>
      <c r="E41" s="1040"/>
      <c r="F41" s="1040"/>
      <c r="G41" s="1040"/>
      <c r="H41" s="1040"/>
      <c r="I41" s="1040"/>
      <c r="J41" s="289"/>
      <c r="K41" s="291"/>
      <c r="L41" s="1041" t="s">
        <v>413</v>
      </c>
      <c r="M41" s="1041"/>
      <c r="N41" s="1041"/>
      <c r="O41" s="1041"/>
      <c r="P41" s="1041"/>
      <c r="Q41" s="1041"/>
      <c r="R41" s="1041"/>
      <c r="S41" s="1041"/>
      <c r="T41" s="1041"/>
      <c r="U41" s="1041"/>
      <c r="V41" s="1041"/>
      <c r="W41" s="1041"/>
      <c r="X41" s="1041"/>
      <c r="Y41" s="1041"/>
      <c r="Z41" s="1041"/>
      <c r="AA41" s="1041"/>
      <c r="AB41" s="1041"/>
      <c r="AC41" s="237"/>
      <c r="AD41" s="237"/>
      <c r="AE41" s="238"/>
      <c r="AF41" s="241"/>
      <c r="AG41" s="224"/>
    </row>
    <row r="42" spans="1:35" x14ac:dyDescent="0.2">
      <c r="A42" s="224"/>
      <c r="B42" s="287"/>
      <c r="C42" s="1040"/>
      <c r="D42" s="1040"/>
      <c r="E42" s="1040"/>
      <c r="F42" s="1040"/>
      <c r="G42" s="1040"/>
      <c r="H42" s="1040"/>
      <c r="I42" s="1040"/>
      <c r="J42" s="289"/>
      <c r="K42" s="289"/>
      <c r="L42" s="1041"/>
      <c r="M42" s="1041"/>
      <c r="N42" s="1041"/>
      <c r="O42" s="1041"/>
      <c r="P42" s="1041"/>
      <c r="Q42" s="1041"/>
      <c r="R42" s="1041"/>
      <c r="S42" s="1041"/>
      <c r="T42" s="1041"/>
      <c r="U42" s="1041"/>
      <c r="V42" s="1041"/>
      <c r="W42" s="1041"/>
      <c r="X42" s="1041"/>
      <c r="Y42" s="1041"/>
      <c r="Z42" s="1041"/>
      <c r="AA42" s="1041"/>
      <c r="AB42" s="1041"/>
      <c r="AC42" s="237"/>
      <c r="AD42" s="237"/>
      <c r="AE42" s="292"/>
      <c r="AF42" s="241"/>
      <c r="AG42" s="224"/>
    </row>
    <row r="43" spans="1:35" ht="8.25" customHeight="1" x14ac:dyDescent="0.2">
      <c r="A43" s="224"/>
      <c r="B43" s="287"/>
      <c r="C43" s="1040"/>
      <c r="D43" s="1040"/>
      <c r="E43" s="1040"/>
      <c r="F43" s="1040"/>
      <c r="G43" s="1040"/>
      <c r="H43" s="1040"/>
      <c r="I43" s="1040"/>
      <c r="J43" s="237"/>
      <c r="K43" s="237"/>
      <c r="L43" s="1041"/>
      <c r="M43" s="1041"/>
      <c r="N43" s="1041"/>
      <c r="O43" s="1041"/>
      <c r="P43" s="1041"/>
      <c r="Q43" s="1041"/>
      <c r="R43" s="1041"/>
      <c r="S43" s="1041"/>
      <c r="T43" s="1041"/>
      <c r="U43" s="1041"/>
      <c r="V43" s="1041"/>
      <c r="W43" s="1041"/>
      <c r="X43" s="1041"/>
      <c r="Y43" s="1041"/>
      <c r="Z43" s="1041"/>
      <c r="AA43" s="1041"/>
      <c r="AB43" s="1041"/>
      <c r="AC43" s="237"/>
      <c r="AD43" s="237"/>
      <c r="AE43" s="292"/>
      <c r="AF43" s="241"/>
      <c r="AG43" s="224"/>
    </row>
    <row r="44" spans="1:35" x14ac:dyDescent="0.2">
      <c r="A44" s="224"/>
      <c r="B44" s="287"/>
      <c r="C44" s="1040"/>
      <c r="D44" s="1040"/>
      <c r="E44" s="1040"/>
      <c r="F44" s="1040"/>
      <c r="G44" s="1040"/>
      <c r="H44" s="1040"/>
      <c r="I44" s="1040"/>
      <c r="J44" s="293"/>
      <c r="K44" s="293"/>
      <c r="L44" s="1041"/>
      <c r="M44" s="1041"/>
      <c r="N44" s="1041"/>
      <c r="O44" s="1041"/>
      <c r="P44" s="1041"/>
      <c r="Q44" s="1041"/>
      <c r="R44" s="1041"/>
      <c r="S44" s="1041"/>
      <c r="T44" s="1041"/>
      <c r="U44" s="1041"/>
      <c r="V44" s="1041"/>
      <c r="W44" s="1041"/>
      <c r="X44" s="1041"/>
      <c r="Y44" s="1041"/>
      <c r="Z44" s="1041"/>
      <c r="AA44" s="1041"/>
      <c r="AB44" s="1041"/>
      <c r="AC44" s="293"/>
      <c r="AD44" s="237"/>
      <c r="AE44" s="292"/>
      <c r="AF44" s="241"/>
      <c r="AG44" s="224"/>
    </row>
    <row r="45" spans="1:35" ht="15" customHeight="1" x14ac:dyDescent="0.2">
      <c r="A45" s="224"/>
      <c r="B45" s="287"/>
      <c r="C45" s="1040"/>
      <c r="D45" s="1040"/>
      <c r="E45" s="1040"/>
      <c r="F45" s="1040"/>
      <c r="G45" s="1040"/>
      <c r="H45" s="1040"/>
      <c r="I45" s="1040"/>
      <c r="J45" s="293"/>
      <c r="K45" s="293"/>
      <c r="L45" s="294"/>
      <c r="M45" s="294"/>
      <c r="N45" s="294"/>
      <c r="O45" s="294"/>
      <c r="P45" s="294"/>
      <c r="Q45" s="294"/>
      <c r="R45" s="294"/>
      <c r="S45" s="294"/>
      <c r="T45" s="294"/>
      <c r="U45" s="294"/>
      <c r="V45" s="294"/>
      <c r="W45" s="294"/>
      <c r="X45" s="294"/>
      <c r="Y45" s="294"/>
      <c r="Z45" s="294"/>
      <c r="AA45" s="294"/>
      <c r="AB45" s="293"/>
      <c r="AC45" s="293"/>
      <c r="AD45" s="237"/>
      <c r="AE45" s="292"/>
      <c r="AF45" s="241"/>
      <c r="AG45" s="224"/>
    </row>
    <row r="46" spans="1:35" ht="14.25" customHeight="1" x14ac:dyDescent="0.2">
      <c r="A46" s="224"/>
      <c r="B46" s="287"/>
      <c r="C46" s="1040"/>
      <c r="D46" s="1040"/>
      <c r="E46" s="1040"/>
      <c r="F46" s="1040"/>
      <c r="G46" s="1040"/>
      <c r="H46" s="1040"/>
      <c r="I46" s="1040"/>
      <c r="J46" s="282"/>
      <c r="K46" s="295"/>
      <c r="L46" s="289"/>
      <c r="M46" s="289"/>
      <c r="N46" s="289"/>
      <c r="O46" s="289"/>
      <c r="P46" s="289"/>
      <c r="Q46" s="289"/>
      <c r="R46" s="289"/>
      <c r="S46" s="276"/>
      <c r="T46" s="276"/>
      <c r="U46" s="276"/>
      <c r="V46" s="276"/>
      <c r="W46" s="276"/>
      <c r="X46" s="276"/>
      <c r="Y46" s="276"/>
      <c r="Z46" s="276"/>
      <c r="AA46" s="276"/>
      <c r="AB46" s="276"/>
      <c r="AC46" s="276"/>
      <c r="AD46" s="237"/>
      <c r="AE46" s="292"/>
      <c r="AF46" s="241"/>
      <c r="AG46" s="224"/>
    </row>
    <row r="47" spans="1:35" ht="11.25" customHeight="1" x14ac:dyDescent="0.2">
      <c r="A47" s="1008"/>
      <c r="B47" s="287"/>
      <c r="C47" s="1009"/>
      <c r="D47" s="1009"/>
      <c r="E47" s="1009"/>
      <c r="F47" s="237"/>
      <c r="G47" s="237"/>
      <c r="H47" s="1009"/>
      <c r="I47" s="1009"/>
      <c r="J47" s="237"/>
      <c r="K47" s="237"/>
      <c r="L47" s="237"/>
      <c r="M47" s="237"/>
      <c r="N47" s="237"/>
      <c r="O47" s="237"/>
      <c r="P47" s="237"/>
      <c r="Q47" s="237"/>
      <c r="R47" s="237"/>
      <c r="S47" s="237"/>
      <c r="T47" s="237"/>
      <c r="U47" s="237"/>
      <c r="V47" s="237"/>
      <c r="W47" s="237"/>
      <c r="X47" s="237"/>
      <c r="Y47" s="237"/>
      <c r="Z47" s="237"/>
      <c r="AA47" s="237"/>
      <c r="AB47" s="237"/>
      <c r="AC47" s="237"/>
      <c r="AD47" s="237"/>
      <c r="AE47" s="292"/>
      <c r="AF47" s="241"/>
      <c r="AG47" s="224"/>
    </row>
    <row r="48" spans="1:35" ht="7.5" customHeight="1" x14ac:dyDescent="0.2">
      <c r="A48" s="1008"/>
      <c r="B48" s="245"/>
      <c r="C48" s="1010"/>
      <c r="D48" s="1010"/>
      <c r="E48" s="1010"/>
      <c r="F48" s="296"/>
      <c r="G48" s="296"/>
      <c r="H48" s="1010"/>
      <c r="I48" s="1010"/>
      <c r="J48" s="242"/>
      <c r="K48" s="241"/>
      <c r="L48" s="241"/>
      <c r="M48" s="297"/>
      <c r="N48" s="297"/>
      <c r="O48" s="297"/>
      <c r="P48" s="297"/>
      <c r="Q48" s="297"/>
      <c r="R48" s="297"/>
      <c r="S48" s="297"/>
      <c r="T48" s="297"/>
      <c r="U48" s="297"/>
      <c r="V48" s="297"/>
      <c r="W48" s="297"/>
      <c r="X48" s="297"/>
      <c r="Y48" s="297"/>
      <c r="Z48" s="297"/>
      <c r="AA48" s="297"/>
      <c r="AB48" s="297"/>
      <c r="AC48" s="297"/>
      <c r="AD48" s="297"/>
      <c r="AE48" s="298"/>
      <c r="AF48" s="241"/>
      <c r="AG48" s="224"/>
    </row>
    <row r="49" spans="1:36" ht="6" customHeight="1" x14ac:dyDescent="0.2">
      <c r="A49" s="1008"/>
      <c r="B49" s="245"/>
      <c r="C49" s="1011" t="s">
        <v>267</v>
      </c>
      <c r="D49" s="1011"/>
      <c r="E49" s="1011"/>
      <c r="F49" s="236"/>
      <c r="G49" s="1012" t="s">
        <v>268</v>
      </c>
      <c r="H49" s="1012"/>
      <c r="I49" s="1012"/>
      <c r="J49" s="296"/>
      <c r="K49" s="296"/>
      <c r="L49" s="296"/>
      <c r="M49" s="296"/>
      <c r="N49" s="1013" t="s">
        <v>269</v>
      </c>
      <c r="O49" s="1013"/>
      <c r="P49" s="1013"/>
      <c r="Q49" s="1013"/>
      <c r="R49" s="1013"/>
      <c r="S49" s="1013"/>
      <c r="T49" s="1013"/>
      <c r="U49" s="1013"/>
      <c r="V49" s="296"/>
      <c r="W49" s="1014"/>
      <c r="X49" s="1014"/>
      <c r="Y49" s="1014"/>
      <c r="Z49" s="296"/>
      <c r="AA49" s="297"/>
      <c r="AB49" s="297"/>
      <c r="AC49" s="297"/>
      <c r="AD49" s="297"/>
      <c r="AE49" s="298"/>
      <c r="AF49" s="241"/>
      <c r="AG49" s="224"/>
    </row>
    <row r="50" spans="1:36" ht="8.25" customHeight="1" x14ac:dyDescent="0.2">
      <c r="A50" s="1008"/>
      <c r="B50" s="245"/>
      <c r="C50" s="1012"/>
      <c r="D50" s="1012"/>
      <c r="E50" s="1012"/>
      <c r="F50" s="236"/>
      <c r="G50" s="1012"/>
      <c r="H50" s="1012"/>
      <c r="I50" s="1012"/>
      <c r="J50" s="296"/>
      <c r="K50" s="296"/>
      <c r="L50" s="296"/>
      <c r="M50" s="296"/>
      <c r="N50" s="1013"/>
      <c r="O50" s="1013"/>
      <c r="P50" s="1013"/>
      <c r="Q50" s="1013"/>
      <c r="R50" s="1013"/>
      <c r="S50" s="1013"/>
      <c r="T50" s="1013"/>
      <c r="U50" s="1013"/>
      <c r="V50" s="296"/>
      <c r="W50" s="1015"/>
      <c r="X50" s="1015"/>
      <c r="Y50" s="1015"/>
      <c r="Z50" s="296"/>
      <c r="AA50" s="299"/>
      <c r="AB50" s="299"/>
      <c r="AC50" s="299"/>
      <c r="AD50" s="299"/>
      <c r="AE50" s="300"/>
      <c r="AF50" s="241"/>
      <c r="AG50" s="224"/>
    </row>
    <row r="51" spans="1:36" ht="36.75" customHeight="1" thickBot="1" x14ac:dyDescent="0.25">
      <c r="A51" s="1008"/>
      <c r="B51" s="301"/>
      <c r="C51" s="302"/>
      <c r="D51" s="302"/>
      <c r="E51" s="302"/>
      <c r="F51" s="302"/>
      <c r="G51" s="302"/>
      <c r="H51" s="303"/>
      <c r="I51" s="304"/>
      <c r="J51" s="302"/>
      <c r="K51" s="305"/>
      <c r="L51" s="305"/>
      <c r="M51" s="306"/>
      <c r="N51" s="306"/>
      <c r="O51" s="306"/>
      <c r="P51" s="306"/>
      <c r="Q51" s="306"/>
      <c r="R51" s="306"/>
      <c r="S51" s="306"/>
      <c r="T51" s="306"/>
      <c r="U51" s="306"/>
      <c r="V51" s="306"/>
      <c r="W51" s="306"/>
      <c r="X51" s="306"/>
      <c r="Y51" s="306"/>
      <c r="Z51" s="306"/>
      <c r="AA51" s="306"/>
      <c r="AB51" s="306"/>
      <c r="AC51" s="306"/>
      <c r="AD51" s="306"/>
      <c r="AE51" s="307"/>
      <c r="AF51" s="241"/>
      <c r="AG51" s="224"/>
    </row>
    <row r="52" spans="1:36" ht="9" customHeight="1" x14ac:dyDescent="0.2">
      <c r="A52" s="1008"/>
      <c r="B52" s="244"/>
      <c r="C52" s="308"/>
      <c r="D52" s="308"/>
      <c r="E52" s="308"/>
      <c r="F52" s="308"/>
      <c r="G52" s="1016" t="str">
        <f>IF(ISBLANK(E14),"",UPPER(E14))</f>
        <v/>
      </c>
      <c r="H52" s="1017"/>
      <c r="I52" s="1017"/>
      <c r="J52" s="1017"/>
      <c r="K52" s="1017"/>
      <c r="L52" s="1017"/>
      <c r="M52" s="1017"/>
      <c r="N52" s="1018"/>
      <c r="O52" s="1022" t="s">
        <v>270</v>
      </c>
      <c r="P52" s="1023"/>
      <c r="Q52" s="1023"/>
      <c r="R52" s="1024" t="str">
        <f>IF(ISBLANK('WASCOB 1'!H5),"",'WASCOB 1'!H5)</f>
        <v/>
      </c>
      <c r="S52" s="1024"/>
      <c r="T52" s="1024"/>
      <c r="U52" s="1024"/>
      <c r="V52" s="309"/>
      <c r="W52" s="1026" t="s">
        <v>271</v>
      </c>
      <c r="X52" s="1026"/>
      <c r="Y52" s="1026"/>
      <c r="Z52" s="310"/>
      <c r="AA52" s="1027" t="s">
        <v>272</v>
      </c>
      <c r="AB52" s="1028"/>
      <c r="AC52" s="1028"/>
      <c r="AD52" s="1028"/>
      <c r="AE52" s="1029"/>
      <c r="AF52" s="311"/>
      <c r="AG52" s="312"/>
    </row>
    <row r="53" spans="1:36" ht="12" customHeight="1" x14ac:dyDescent="0.2">
      <c r="A53" s="1008"/>
      <c r="B53" s="244"/>
      <c r="C53" s="308"/>
      <c r="D53" s="308"/>
      <c r="E53" s="308"/>
      <c r="F53" s="308"/>
      <c r="G53" s="1019"/>
      <c r="H53" s="1020"/>
      <c r="I53" s="1020"/>
      <c r="J53" s="1020"/>
      <c r="K53" s="1020"/>
      <c r="L53" s="1020"/>
      <c r="M53" s="1020"/>
      <c r="N53" s="1021"/>
      <c r="O53" s="1002"/>
      <c r="P53" s="1003"/>
      <c r="Q53" s="1003"/>
      <c r="R53" s="1025"/>
      <c r="S53" s="1025"/>
      <c r="T53" s="1025"/>
      <c r="U53" s="1025"/>
      <c r="V53" s="308"/>
      <c r="W53" s="1030">
        <f ca="1">TODAY()</f>
        <v>43899</v>
      </c>
      <c r="X53" s="1030"/>
      <c r="Y53" s="1030"/>
      <c r="Z53" s="313"/>
      <c r="AA53" s="999"/>
      <c r="AB53" s="1000"/>
      <c r="AC53" s="1000"/>
      <c r="AD53" s="1000"/>
      <c r="AE53" s="1001"/>
      <c r="AF53" s="312"/>
    </row>
    <row r="54" spans="1:36" ht="9" customHeight="1" x14ac:dyDescent="0.2">
      <c r="A54" s="1008"/>
      <c r="B54" s="244"/>
      <c r="C54" s="308"/>
      <c r="D54" s="308"/>
      <c r="E54" s="308"/>
      <c r="F54" s="308"/>
      <c r="G54" s="1019"/>
      <c r="H54" s="1020"/>
      <c r="I54" s="1020"/>
      <c r="J54" s="1020"/>
      <c r="K54" s="1020"/>
      <c r="L54" s="1020"/>
      <c r="M54" s="1020"/>
      <c r="N54" s="1021"/>
      <c r="O54" s="1002" t="s">
        <v>273</v>
      </c>
      <c r="P54" s="1003"/>
      <c r="Q54" s="1003"/>
      <c r="R54" s="1031" t="str">
        <f>IF(ISBLANK('WASCOB 1'!H5),"",'WASCOB 1'!H5)</f>
        <v/>
      </c>
      <c r="S54" s="1031"/>
      <c r="T54" s="1031"/>
      <c r="U54" s="1031"/>
      <c r="V54" s="314"/>
      <c r="W54" s="987">
        <f ca="1">TODAY()</f>
        <v>43899</v>
      </c>
      <c r="X54" s="987"/>
      <c r="Y54" s="987"/>
      <c r="Z54" s="313"/>
      <c r="AA54" s="989" t="s">
        <v>274</v>
      </c>
      <c r="AB54" s="990"/>
      <c r="AC54" s="990"/>
      <c r="AD54" s="990"/>
      <c r="AE54" s="991"/>
      <c r="AF54" s="312"/>
    </row>
    <row r="55" spans="1:36" ht="6" customHeight="1" x14ac:dyDescent="0.2">
      <c r="A55" s="1008"/>
      <c r="B55" s="244"/>
      <c r="C55" s="308"/>
      <c r="D55" s="308"/>
      <c r="E55" s="308"/>
      <c r="F55" s="308"/>
      <c r="G55" s="992" t="s">
        <v>264</v>
      </c>
      <c r="H55" s="993"/>
      <c r="I55" s="993"/>
      <c r="J55" s="993"/>
      <c r="K55" s="993"/>
      <c r="L55" s="993"/>
      <c r="M55" s="993"/>
      <c r="N55" s="994"/>
      <c r="O55" s="1002"/>
      <c r="P55" s="1003"/>
      <c r="Q55" s="1003"/>
      <c r="R55" s="1032"/>
      <c r="S55" s="1032"/>
      <c r="T55" s="1032"/>
      <c r="U55" s="1032"/>
      <c r="V55" s="315"/>
      <c r="W55" s="988"/>
      <c r="X55" s="988"/>
      <c r="Y55" s="988"/>
      <c r="Z55" s="316"/>
      <c r="AA55" s="996"/>
      <c r="AB55" s="997"/>
      <c r="AC55" s="997"/>
      <c r="AD55" s="997"/>
      <c r="AE55" s="998"/>
      <c r="AF55" s="312"/>
    </row>
    <row r="56" spans="1:36" ht="9.75" customHeight="1" x14ac:dyDescent="0.2">
      <c r="A56" s="1008"/>
      <c r="B56" s="244"/>
      <c r="C56" s="308"/>
      <c r="D56" s="317"/>
      <c r="E56" s="317"/>
      <c r="F56" s="317"/>
      <c r="G56" s="995"/>
      <c r="H56" s="993"/>
      <c r="I56" s="993"/>
      <c r="J56" s="993"/>
      <c r="K56" s="993"/>
      <c r="L56" s="993"/>
      <c r="M56" s="993"/>
      <c r="N56" s="994"/>
      <c r="O56" s="1002" t="s">
        <v>275</v>
      </c>
      <c r="P56" s="1003"/>
      <c r="Q56" s="1003"/>
      <c r="R56" s="1004"/>
      <c r="S56" s="1004"/>
      <c r="T56" s="1004"/>
      <c r="U56" s="1004"/>
      <c r="V56" s="318"/>
      <c r="W56" s="980"/>
      <c r="X56" s="981"/>
      <c r="Y56" s="981"/>
      <c r="Z56" s="313"/>
      <c r="AA56" s="996"/>
      <c r="AB56" s="997"/>
      <c r="AC56" s="997"/>
      <c r="AD56" s="997"/>
      <c r="AE56" s="998"/>
      <c r="AF56" s="312"/>
    </row>
    <row r="57" spans="1:36" ht="3" customHeight="1" x14ac:dyDescent="0.2">
      <c r="A57" s="1008"/>
      <c r="B57" s="244"/>
      <c r="C57" s="308"/>
      <c r="D57" s="317"/>
      <c r="E57" s="317"/>
      <c r="F57" s="317"/>
      <c r="G57" s="995"/>
      <c r="H57" s="993"/>
      <c r="I57" s="993"/>
      <c r="J57" s="993"/>
      <c r="K57" s="993"/>
      <c r="L57" s="993"/>
      <c r="M57" s="993"/>
      <c r="N57" s="994"/>
      <c r="O57" s="1002"/>
      <c r="P57" s="1003"/>
      <c r="Q57" s="1003"/>
      <c r="R57" s="1005"/>
      <c r="S57" s="1005"/>
      <c r="T57" s="1005"/>
      <c r="U57" s="1005"/>
      <c r="V57" s="319"/>
      <c r="W57" s="982"/>
      <c r="X57" s="982"/>
      <c r="Y57" s="982"/>
      <c r="Z57" s="316"/>
      <c r="AA57" s="999"/>
      <c r="AB57" s="1000"/>
      <c r="AC57" s="1000"/>
      <c r="AD57" s="1000"/>
      <c r="AE57" s="1001"/>
      <c r="AF57" s="312"/>
    </row>
    <row r="58" spans="1:36" ht="6.75" customHeight="1" x14ac:dyDescent="0.2">
      <c r="A58" s="1008"/>
      <c r="B58" s="244"/>
      <c r="C58" s="308"/>
      <c r="D58" s="317"/>
      <c r="E58" s="317"/>
      <c r="F58" s="317"/>
      <c r="G58" s="1037" t="str">
        <f>IF(ISBLANK(G21),"",CONCATENATE(G21," County "))</f>
        <v xml:space="preserve"> County </v>
      </c>
      <c r="H58" s="1038"/>
      <c r="I58" s="1038"/>
      <c r="J58" s="1038"/>
      <c r="K58" s="1038"/>
      <c r="L58" s="1038"/>
      <c r="M58" s="1038"/>
      <c r="N58" s="1039"/>
      <c r="O58" s="1002" t="s">
        <v>276</v>
      </c>
      <c r="P58" s="1003"/>
      <c r="Q58" s="1003"/>
      <c r="R58" s="978"/>
      <c r="S58" s="978"/>
      <c r="T58" s="978"/>
      <c r="U58" s="978"/>
      <c r="V58" s="318"/>
      <c r="W58" s="980"/>
      <c r="X58" s="981"/>
      <c r="Y58" s="981"/>
      <c r="Z58" s="320"/>
      <c r="AA58" s="321"/>
      <c r="AB58" s="322"/>
      <c r="AC58" s="322"/>
      <c r="AD58" s="322"/>
      <c r="AE58" s="323"/>
      <c r="AF58" s="312"/>
    </row>
    <row r="59" spans="1:36" ht="6" customHeight="1" x14ac:dyDescent="0.2">
      <c r="A59" s="1008"/>
      <c r="B59" s="244"/>
      <c r="C59" s="308"/>
      <c r="D59" s="317"/>
      <c r="E59" s="317"/>
      <c r="F59" s="317"/>
      <c r="G59" s="1037"/>
      <c r="H59" s="1038"/>
      <c r="I59" s="1038"/>
      <c r="J59" s="1038"/>
      <c r="K59" s="1038"/>
      <c r="L59" s="1038"/>
      <c r="M59" s="1038"/>
      <c r="N59" s="1039"/>
      <c r="O59" s="1002"/>
      <c r="P59" s="1003"/>
      <c r="Q59" s="1003"/>
      <c r="R59" s="979"/>
      <c r="S59" s="979"/>
      <c r="T59" s="979"/>
      <c r="U59" s="979"/>
      <c r="V59" s="324"/>
      <c r="W59" s="982"/>
      <c r="X59" s="982"/>
      <c r="Y59" s="982"/>
      <c r="Z59" s="325"/>
      <c r="AA59" s="983" t="s">
        <v>277</v>
      </c>
      <c r="AB59" s="985">
        <v>1</v>
      </c>
      <c r="AC59" s="1033" t="s">
        <v>278</v>
      </c>
      <c r="AD59" s="1035"/>
      <c r="AE59" s="320"/>
      <c r="AF59" s="312"/>
    </row>
    <row r="60" spans="1:36" ht="12" customHeight="1" thickBot="1" x14ac:dyDescent="0.25">
      <c r="A60" s="224"/>
      <c r="B60" s="326"/>
      <c r="C60" s="327"/>
      <c r="D60" s="327"/>
      <c r="E60" s="328"/>
      <c r="F60" s="328"/>
      <c r="G60" s="329"/>
      <c r="H60" s="330"/>
      <c r="I60" s="330"/>
      <c r="J60" s="330"/>
      <c r="K60" s="330"/>
      <c r="L60" s="330"/>
      <c r="M60" s="330"/>
      <c r="N60" s="331"/>
      <c r="O60" s="327"/>
      <c r="P60" s="327"/>
      <c r="Q60" s="327"/>
      <c r="R60" s="328"/>
      <c r="S60" s="327"/>
      <c r="T60" s="327"/>
      <c r="U60" s="327"/>
      <c r="V60" s="332"/>
      <c r="W60" s="333"/>
      <c r="X60" s="334"/>
      <c r="Y60" s="334"/>
      <c r="Z60" s="335"/>
      <c r="AA60" s="984"/>
      <c r="AB60" s="986"/>
      <c r="AC60" s="1034"/>
      <c r="AD60" s="1036"/>
      <c r="AE60" s="336"/>
      <c r="AF60" s="312"/>
    </row>
    <row r="61" spans="1:36" x14ac:dyDescent="0.2">
      <c r="A61" s="224"/>
      <c r="C61" s="224"/>
      <c r="D61" s="224"/>
      <c r="E61" s="226"/>
      <c r="F61" s="226"/>
      <c r="G61" s="224"/>
      <c r="H61" s="224"/>
      <c r="I61" s="226"/>
      <c r="J61" s="226"/>
      <c r="K61" s="224"/>
      <c r="L61" s="224"/>
      <c r="M61" s="224"/>
      <c r="N61" s="224"/>
      <c r="O61" s="224"/>
      <c r="P61" s="224"/>
      <c r="Q61" s="224"/>
      <c r="R61" s="226"/>
      <c r="S61" s="224"/>
      <c r="T61" s="224"/>
      <c r="U61" s="224"/>
      <c r="V61" s="224"/>
      <c r="W61" s="226"/>
      <c r="X61" s="226"/>
      <c r="Y61" s="337"/>
      <c r="Z61" s="337"/>
      <c r="AA61" s="337"/>
      <c r="AB61" s="224"/>
      <c r="AC61" s="224"/>
      <c r="AD61" s="224"/>
      <c r="AE61" s="224"/>
      <c r="AF61" s="224"/>
      <c r="AG61" s="224"/>
      <c r="AH61" s="224"/>
      <c r="AI61" s="224"/>
      <c r="AJ61" s="224"/>
    </row>
    <row r="62" spans="1:36" x14ac:dyDescent="0.2">
      <c r="A62" s="224"/>
      <c r="C62" s="224"/>
      <c r="D62" s="224"/>
      <c r="E62" s="226"/>
      <c r="F62" s="226"/>
      <c r="G62" s="224"/>
      <c r="H62" s="224"/>
      <c r="I62" s="226"/>
      <c r="J62" s="226"/>
      <c r="K62" s="224"/>
      <c r="L62" s="224"/>
      <c r="M62" s="224"/>
      <c r="N62" s="224"/>
      <c r="O62" s="224"/>
      <c r="P62" s="224"/>
      <c r="Q62" s="224"/>
      <c r="R62" s="226"/>
      <c r="S62" s="224"/>
      <c r="T62" s="224"/>
      <c r="U62" s="224"/>
      <c r="V62" s="224"/>
      <c r="W62" s="226"/>
      <c r="X62" s="226"/>
      <c r="Y62" s="224"/>
      <c r="Z62" s="224"/>
      <c r="AA62" s="224"/>
      <c r="AB62" s="224"/>
      <c r="AC62" s="224"/>
      <c r="AD62" s="224"/>
      <c r="AE62" s="224"/>
      <c r="AF62" s="224"/>
      <c r="AG62" s="224"/>
      <c r="AH62" s="224"/>
      <c r="AI62" s="224"/>
      <c r="AJ62" s="224"/>
    </row>
    <row r="63" spans="1:36" x14ac:dyDescent="0.2">
      <c r="A63" s="224"/>
      <c r="C63" s="224"/>
      <c r="D63" s="241"/>
      <c r="E63" s="242"/>
      <c r="F63" s="242"/>
      <c r="G63" s="241"/>
      <c r="H63" s="241"/>
      <c r="I63" s="242"/>
      <c r="J63" s="242"/>
      <c r="K63" s="241"/>
      <c r="L63" s="241"/>
      <c r="M63" s="241"/>
      <c r="N63" s="241"/>
      <c r="O63" s="241"/>
      <c r="P63" s="241"/>
      <c r="Q63" s="241"/>
      <c r="R63" s="242"/>
      <c r="S63" s="241"/>
      <c r="T63" s="241"/>
      <c r="U63" s="241"/>
      <c r="V63" s="241"/>
      <c r="W63" s="242"/>
      <c r="X63" s="242"/>
      <c r="Y63" s="241"/>
      <c r="Z63" s="241"/>
      <c r="AA63" s="241"/>
      <c r="AB63" s="241"/>
      <c r="AC63" s="241"/>
      <c r="AD63" s="224"/>
      <c r="AE63" s="224"/>
      <c r="AF63" s="224"/>
      <c r="AG63" s="224"/>
      <c r="AH63" s="224"/>
      <c r="AI63" s="224"/>
      <c r="AJ63" s="224"/>
    </row>
    <row r="64" spans="1:36" x14ac:dyDescent="0.2">
      <c r="A64" s="224"/>
      <c r="C64" s="241"/>
      <c r="D64" s="241"/>
      <c r="E64" s="241"/>
      <c r="F64" s="241"/>
      <c r="G64" s="241"/>
      <c r="H64" s="241"/>
      <c r="I64" s="338"/>
      <c r="J64" s="338"/>
      <c r="K64" s="338"/>
      <c r="L64" s="338"/>
      <c r="M64" s="338"/>
      <c r="N64" s="338"/>
      <c r="O64" s="338"/>
      <c r="P64" s="338"/>
      <c r="Q64" s="339"/>
      <c r="R64" s="340"/>
      <c r="S64" s="341"/>
      <c r="T64" s="341"/>
      <c r="U64" s="341"/>
      <c r="V64" s="341"/>
      <c r="W64" s="342"/>
      <c r="X64" s="343"/>
      <c r="Y64" s="343"/>
      <c r="Z64" s="343"/>
      <c r="AA64" s="343"/>
      <c r="AB64" s="343"/>
      <c r="AC64" s="343"/>
      <c r="AD64" s="344"/>
      <c r="AE64" s="345"/>
      <c r="AF64" s="345"/>
      <c r="AG64" s="345"/>
      <c r="AH64" s="345"/>
      <c r="AI64" s="345"/>
      <c r="AJ64" s="224"/>
    </row>
    <row r="65" spans="3:36" x14ac:dyDescent="0.2">
      <c r="C65" s="241"/>
      <c r="D65" s="241"/>
      <c r="E65" s="241"/>
      <c r="F65" s="241"/>
      <c r="G65" s="241"/>
      <c r="H65" s="241"/>
      <c r="I65" s="338"/>
      <c r="J65" s="338"/>
      <c r="K65" s="338"/>
      <c r="L65" s="338"/>
      <c r="M65" s="338"/>
      <c r="N65" s="338"/>
      <c r="O65" s="338"/>
      <c r="P65" s="338"/>
      <c r="Q65" s="339"/>
      <c r="R65" s="340"/>
      <c r="S65" s="341"/>
      <c r="T65" s="341"/>
      <c r="U65" s="341"/>
      <c r="V65" s="341"/>
      <c r="W65" s="342"/>
      <c r="X65" s="346"/>
      <c r="Y65" s="346"/>
      <c r="Z65" s="346"/>
      <c r="AA65" s="346"/>
      <c r="AB65" s="346"/>
      <c r="AC65" s="346"/>
      <c r="AD65" s="347"/>
      <c r="AE65" s="348"/>
      <c r="AF65" s="348"/>
      <c r="AG65" s="348"/>
      <c r="AH65" s="348"/>
      <c r="AI65" s="348"/>
      <c r="AJ65" s="224"/>
    </row>
    <row r="66" spans="3:36" x14ac:dyDescent="0.2">
      <c r="C66" s="241"/>
      <c r="D66" s="241"/>
      <c r="E66" s="241"/>
      <c r="F66" s="241"/>
      <c r="G66" s="241"/>
      <c r="H66" s="241"/>
      <c r="I66" s="338"/>
      <c r="J66" s="338"/>
      <c r="K66" s="338"/>
      <c r="L66" s="338"/>
      <c r="M66" s="338"/>
      <c r="N66" s="338"/>
      <c r="O66" s="338"/>
      <c r="P66" s="338"/>
      <c r="Q66" s="339"/>
      <c r="R66" s="340"/>
      <c r="S66" s="341"/>
      <c r="T66" s="341"/>
      <c r="U66" s="341"/>
      <c r="V66" s="341"/>
      <c r="W66" s="342"/>
      <c r="X66" s="346"/>
      <c r="Y66" s="346"/>
      <c r="Z66" s="346"/>
      <c r="AA66" s="346"/>
      <c r="AB66" s="346"/>
      <c r="AC66" s="346"/>
      <c r="AD66" s="347"/>
      <c r="AE66" s="345"/>
      <c r="AF66" s="345"/>
      <c r="AG66" s="345"/>
      <c r="AH66" s="345"/>
      <c r="AI66" s="345"/>
      <c r="AJ66" s="224"/>
    </row>
    <row r="67" spans="3:36" x14ac:dyDescent="0.2">
      <c r="C67" s="241"/>
      <c r="D67" s="241"/>
      <c r="E67" s="241"/>
      <c r="F67" s="241"/>
      <c r="G67" s="241"/>
      <c r="H67" s="241"/>
      <c r="I67" s="349"/>
      <c r="J67" s="349"/>
      <c r="K67" s="349"/>
      <c r="L67" s="349"/>
      <c r="M67" s="349"/>
      <c r="N67" s="349"/>
      <c r="O67" s="349"/>
      <c r="P67" s="349"/>
      <c r="Q67" s="350"/>
      <c r="R67" s="340"/>
      <c r="S67" s="341"/>
      <c r="T67" s="341"/>
      <c r="U67" s="341"/>
      <c r="V67" s="341"/>
      <c r="W67" s="342"/>
      <c r="X67" s="346"/>
      <c r="Y67" s="346"/>
      <c r="Z67" s="346"/>
      <c r="AA67" s="346"/>
      <c r="AB67" s="346"/>
      <c r="AC67" s="346"/>
      <c r="AD67" s="347"/>
      <c r="AE67" s="348"/>
      <c r="AF67" s="348"/>
      <c r="AG67" s="348"/>
      <c r="AH67" s="348"/>
      <c r="AI67" s="348"/>
      <c r="AJ67" s="224"/>
    </row>
    <row r="68" spans="3:36" x14ac:dyDescent="0.2">
      <c r="C68" s="241"/>
      <c r="D68" s="241"/>
      <c r="E68" s="241"/>
      <c r="F68" s="241"/>
      <c r="G68" s="241"/>
      <c r="H68" s="241"/>
      <c r="I68" s="349"/>
      <c r="J68" s="349"/>
      <c r="K68" s="349"/>
      <c r="L68" s="349"/>
      <c r="M68" s="349"/>
      <c r="N68" s="349"/>
      <c r="O68" s="349"/>
      <c r="P68" s="349"/>
      <c r="Q68" s="350"/>
      <c r="R68" s="340"/>
      <c r="S68" s="341"/>
      <c r="T68" s="341"/>
      <c r="U68" s="341"/>
      <c r="V68" s="341"/>
      <c r="W68" s="342"/>
      <c r="X68" s="346"/>
      <c r="Y68" s="346"/>
      <c r="Z68" s="346"/>
      <c r="AA68" s="346"/>
      <c r="AB68" s="346"/>
      <c r="AC68" s="346"/>
      <c r="AD68" s="240"/>
      <c r="AE68" s="348"/>
      <c r="AF68" s="348"/>
      <c r="AG68" s="348"/>
      <c r="AH68" s="348"/>
      <c r="AI68" s="348"/>
      <c r="AJ68" s="224"/>
    </row>
    <row r="69" spans="3:36" x14ac:dyDescent="0.2">
      <c r="C69" s="241"/>
      <c r="D69" s="241"/>
      <c r="E69" s="241"/>
      <c r="F69" s="241"/>
      <c r="G69" s="241"/>
      <c r="H69" s="241"/>
      <c r="I69" s="349"/>
      <c r="J69" s="349"/>
      <c r="K69" s="349"/>
      <c r="L69" s="349"/>
      <c r="M69" s="349"/>
      <c r="N69" s="349"/>
      <c r="O69" s="349"/>
      <c r="P69" s="349"/>
      <c r="Q69" s="350"/>
      <c r="R69" s="340"/>
      <c r="S69" s="341"/>
      <c r="T69" s="341"/>
      <c r="U69" s="341"/>
      <c r="V69" s="341"/>
      <c r="W69" s="342"/>
      <c r="X69" s="346"/>
      <c r="Y69" s="346"/>
      <c r="Z69" s="346"/>
      <c r="AA69" s="346"/>
      <c r="AB69" s="346"/>
      <c r="AC69" s="346"/>
      <c r="AD69" s="240"/>
      <c r="AE69" s="348"/>
      <c r="AF69" s="348"/>
      <c r="AG69" s="348"/>
      <c r="AH69" s="348"/>
      <c r="AI69" s="348"/>
      <c r="AJ69" s="224"/>
    </row>
    <row r="70" spans="3:36" x14ac:dyDescent="0.2">
      <c r="C70" s="241"/>
      <c r="D70" s="351"/>
      <c r="E70" s="351"/>
      <c r="F70" s="351"/>
      <c r="G70" s="351"/>
      <c r="H70" s="351"/>
      <c r="I70" s="352"/>
      <c r="J70" s="352"/>
      <c r="K70" s="352"/>
      <c r="L70" s="352"/>
      <c r="M70" s="352"/>
      <c r="N70" s="352"/>
      <c r="O70" s="352"/>
      <c r="P70" s="352"/>
      <c r="Q70" s="353"/>
      <c r="R70" s="340"/>
      <c r="S70" s="341"/>
      <c r="T70" s="341"/>
      <c r="U70" s="341"/>
      <c r="V70" s="341"/>
      <c r="W70" s="342"/>
      <c r="X70" s="346"/>
      <c r="Y70" s="346"/>
      <c r="Z70" s="346"/>
      <c r="AA70" s="346"/>
      <c r="AB70" s="346"/>
      <c r="AC70" s="346"/>
      <c r="AD70" s="240"/>
      <c r="AE70" s="354"/>
      <c r="AF70" s="354"/>
      <c r="AG70" s="354"/>
      <c r="AH70" s="354"/>
      <c r="AI70" s="354"/>
      <c r="AJ70" s="224"/>
    </row>
    <row r="71" spans="3:36" x14ac:dyDescent="0.2">
      <c r="C71" s="241"/>
      <c r="D71" s="351"/>
      <c r="E71" s="351"/>
      <c r="F71" s="351"/>
      <c r="G71" s="351"/>
      <c r="H71" s="351"/>
      <c r="I71" s="352"/>
      <c r="J71" s="352"/>
      <c r="K71" s="352"/>
      <c r="L71" s="352"/>
      <c r="M71" s="352"/>
      <c r="N71" s="352"/>
      <c r="O71" s="352"/>
      <c r="P71" s="352"/>
      <c r="Q71" s="353"/>
      <c r="R71" s="340"/>
      <c r="S71" s="341"/>
      <c r="T71" s="341"/>
      <c r="U71" s="341"/>
      <c r="V71" s="341"/>
      <c r="W71" s="342"/>
      <c r="X71" s="346"/>
      <c r="Y71" s="346"/>
      <c r="Z71" s="346"/>
      <c r="AA71" s="346"/>
      <c r="AB71" s="346"/>
      <c r="AC71" s="346"/>
      <c r="AD71" s="240"/>
      <c r="AE71" s="345"/>
      <c r="AF71" s="355"/>
      <c r="AG71" s="345"/>
      <c r="AH71" s="355"/>
      <c r="AI71" s="354"/>
      <c r="AJ71" s="224"/>
    </row>
    <row r="72" spans="3:36" x14ac:dyDescent="0.2">
      <c r="C72" s="241"/>
      <c r="D72" s="241"/>
      <c r="E72" s="241"/>
      <c r="F72" s="241"/>
      <c r="G72" s="241"/>
      <c r="H72" s="241"/>
      <c r="I72" s="241"/>
      <c r="J72" s="241"/>
      <c r="K72" s="241"/>
      <c r="L72" s="241"/>
      <c r="M72" s="241"/>
      <c r="N72" s="241"/>
      <c r="O72" s="241"/>
      <c r="P72" s="241"/>
      <c r="Q72" s="241"/>
      <c r="R72" s="241"/>
      <c r="S72" s="241"/>
      <c r="T72" s="241"/>
      <c r="U72" s="242"/>
      <c r="V72" s="241"/>
      <c r="W72" s="241"/>
      <c r="X72" s="241"/>
      <c r="Y72" s="241"/>
      <c r="Z72" s="241"/>
      <c r="AA72" s="241"/>
      <c r="AB72" s="241"/>
      <c r="AC72" s="241"/>
      <c r="AD72" s="241"/>
      <c r="AE72" s="345"/>
      <c r="AF72" s="355"/>
      <c r="AG72" s="345"/>
      <c r="AH72" s="355"/>
      <c r="AI72" s="354"/>
      <c r="AJ72" s="224"/>
    </row>
    <row r="73" spans="3:36" x14ac:dyDescent="0.2">
      <c r="C73" s="224"/>
      <c r="D73" s="224"/>
      <c r="E73" s="226"/>
      <c r="F73" s="226"/>
      <c r="G73" s="224"/>
      <c r="H73" s="224"/>
      <c r="I73" s="226"/>
      <c r="J73" s="226"/>
      <c r="K73" s="224"/>
      <c r="L73" s="224"/>
      <c r="M73" s="224"/>
      <c r="N73" s="224"/>
      <c r="O73" s="224"/>
      <c r="P73" s="224"/>
      <c r="Q73" s="224"/>
      <c r="R73" s="226"/>
      <c r="S73" s="224"/>
      <c r="T73" s="224"/>
      <c r="U73" s="224"/>
      <c r="V73" s="224"/>
      <c r="W73" s="226"/>
      <c r="X73" s="226"/>
      <c r="Y73" s="224"/>
      <c r="Z73" s="224"/>
      <c r="AA73" s="224"/>
      <c r="AB73" s="224"/>
      <c r="AC73" s="224"/>
      <c r="AD73" s="241"/>
      <c r="AE73" s="224"/>
      <c r="AF73" s="224"/>
      <c r="AG73" s="224"/>
      <c r="AH73" s="224"/>
      <c r="AI73" s="224"/>
      <c r="AJ73" s="224"/>
    </row>
    <row r="74" spans="3:36" x14ac:dyDescent="0.2">
      <c r="C74" s="224"/>
      <c r="D74" s="224"/>
      <c r="E74" s="226"/>
      <c r="F74" s="226"/>
      <c r="G74" s="224"/>
      <c r="H74" s="224"/>
      <c r="I74" s="226"/>
      <c r="J74" s="226"/>
      <c r="K74" s="224"/>
      <c r="L74" s="224"/>
      <c r="M74" s="224"/>
      <c r="N74" s="224"/>
      <c r="O74" s="224"/>
      <c r="P74" s="224"/>
      <c r="Q74" s="224"/>
      <c r="R74" s="226"/>
      <c r="S74" s="224"/>
      <c r="T74" s="224"/>
      <c r="U74" s="224"/>
      <c r="V74" s="224"/>
      <c r="W74" s="226"/>
      <c r="X74" s="226"/>
      <c r="Y74" s="224"/>
      <c r="Z74" s="224"/>
      <c r="AA74" s="224"/>
      <c r="AB74" s="224"/>
      <c r="AC74" s="224"/>
      <c r="AD74" s="224"/>
      <c r="AE74" s="224"/>
      <c r="AF74" s="224"/>
      <c r="AG74" s="224"/>
      <c r="AH74" s="224"/>
      <c r="AI74" s="224"/>
      <c r="AJ74" s="224"/>
    </row>
    <row r="75" spans="3:36" x14ac:dyDescent="0.2">
      <c r="C75" s="224"/>
      <c r="D75" s="224"/>
      <c r="E75" s="226"/>
      <c r="F75" s="226"/>
      <c r="G75" s="224"/>
      <c r="H75" s="224"/>
      <c r="I75" s="226"/>
      <c r="J75" s="226"/>
      <c r="K75" s="224"/>
      <c r="L75" s="224"/>
      <c r="M75" s="224"/>
      <c r="N75" s="224"/>
      <c r="O75" s="224"/>
      <c r="P75" s="224"/>
      <c r="Q75" s="224"/>
      <c r="R75" s="226"/>
      <c r="S75" s="224"/>
      <c r="T75" s="224"/>
      <c r="U75" s="224"/>
      <c r="V75" s="224"/>
      <c r="W75" s="226"/>
      <c r="X75" s="226"/>
      <c r="Y75" s="224"/>
      <c r="Z75" s="224"/>
      <c r="AA75" s="224"/>
      <c r="AB75" s="224"/>
      <c r="AC75" s="224"/>
      <c r="AD75" s="224"/>
      <c r="AE75" s="224"/>
      <c r="AF75" s="224"/>
      <c r="AG75" s="224"/>
      <c r="AH75" s="224"/>
      <c r="AI75" s="224"/>
      <c r="AJ75" s="224"/>
    </row>
    <row r="76" spans="3:36" x14ac:dyDescent="0.2">
      <c r="C76" s="224"/>
      <c r="D76" s="224"/>
      <c r="E76" s="226"/>
      <c r="F76" s="226"/>
      <c r="G76" s="224"/>
      <c r="H76" s="224"/>
      <c r="I76" s="226"/>
      <c r="J76" s="226"/>
      <c r="K76" s="224"/>
      <c r="L76" s="224"/>
      <c r="M76" s="224"/>
      <c r="N76" s="224"/>
      <c r="O76" s="224"/>
      <c r="P76" s="224"/>
      <c r="Q76" s="224"/>
      <c r="R76" s="226"/>
      <c r="S76" s="224"/>
      <c r="T76" s="224"/>
      <c r="U76" s="224"/>
      <c r="V76" s="224"/>
      <c r="W76" s="226"/>
      <c r="X76" s="226"/>
      <c r="Y76" s="224"/>
      <c r="Z76" s="224"/>
      <c r="AA76" s="224"/>
      <c r="AB76" s="224"/>
      <c r="AC76" s="224"/>
      <c r="AD76" s="224"/>
      <c r="AE76" s="224"/>
      <c r="AF76" s="224"/>
      <c r="AG76" s="224"/>
      <c r="AH76" s="224"/>
      <c r="AI76" s="224"/>
      <c r="AJ76" s="224"/>
    </row>
    <row r="77" spans="3:36" x14ac:dyDescent="0.2">
      <c r="C77" s="224"/>
      <c r="D77" s="224"/>
      <c r="E77" s="226"/>
      <c r="F77" s="226"/>
      <c r="G77" s="224"/>
      <c r="H77" s="224"/>
      <c r="I77" s="226"/>
      <c r="J77" s="226"/>
      <c r="K77" s="224"/>
      <c r="L77" s="224"/>
      <c r="M77" s="224"/>
      <c r="N77" s="224"/>
      <c r="O77" s="224"/>
      <c r="P77" s="224"/>
      <c r="Q77" s="224"/>
      <c r="R77" s="226"/>
      <c r="S77" s="224"/>
      <c r="T77" s="224"/>
      <c r="U77" s="224"/>
      <c r="V77" s="224"/>
      <c r="W77" s="226"/>
      <c r="X77" s="226"/>
      <c r="Y77" s="224"/>
      <c r="Z77" s="224"/>
      <c r="AA77" s="224"/>
      <c r="AB77" s="224"/>
      <c r="AC77" s="224"/>
      <c r="AD77" s="224"/>
      <c r="AE77" s="224"/>
      <c r="AF77" s="224"/>
      <c r="AG77" s="224"/>
      <c r="AH77" s="224"/>
      <c r="AI77" s="224"/>
      <c r="AJ77" s="224"/>
    </row>
    <row r="78" spans="3:36" x14ac:dyDescent="0.2">
      <c r="C78" s="224"/>
      <c r="D78" s="224"/>
      <c r="E78" s="226"/>
      <c r="F78" s="226"/>
      <c r="G78" s="224"/>
      <c r="H78" s="224"/>
      <c r="I78" s="226"/>
      <c r="J78" s="226"/>
      <c r="K78" s="224"/>
      <c r="L78" s="224"/>
      <c r="M78" s="224"/>
      <c r="N78" s="224"/>
      <c r="O78" s="224"/>
      <c r="P78" s="224"/>
      <c r="Q78" s="224"/>
      <c r="R78" s="226"/>
      <c r="S78" s="224"/>
      <c r="T78" s="224"/>
      <c r="U78" s="224"/>
      <c r="V78" s="224"/>
      <c r="W78" s="226"/>
      <c r="X78" s="226"/>
      <c r="Y78" s="224"/>
      <c r="Z78" s="224"/>
      <c r="AA78" s="224"/>
      <c r="AB78" s="224"/>
      <c r="AC78" s="224"/>
      <c r="AD78" s="224"/>
      <c r="AE78" s="224"/>
      <c r="AF78" s="224"/>
      <c r="AG78" s="224"/>
      <c r="AH78" s="224"/>
      <c r="AI78" s="224"/>
      <c r="AJ78" s="224"/>
    </row>
    <row r="79" spans="3:36" x14ac:dyDescent="0.2">
      <c r="C79" s="224"/>
      <c r="D79" s="224"/>
      <c r="E79" s="226"/>
      <c r="F79" s="226"/>
      <c r="G79" s="224"/>
      <c r="H79" s="224"/>
      <c r="I79" s="226"/>
      <c r="J79" s="226"/>
      <c r="K79" s="224"/>
      <c r="L79" s="224"/>
      <c r="M79" s="224"/>
      <c r="N79" s="224"/>
      <c r="O79" s="224"/>
      <c r="P79" s="224"/>
      <c r="Q79" s="224"/>
      <c r="R79" s="226"/>
      <c r="S79" s="224"/>
      <c r="T79" s="224"/>
      <c r="U79" s="224"/>
      <c r="V79" s="224"/>
      <c r="W79" s="226"/>
      <c r="X79" s="226"/>
      <c r="Y79" s="224"/>
      <c r="Z79" s="224"/>
      <c r="AA79" s="224"/>
      <c r="AB79" s="224"/>
      <c r="AC79" s="224"/>
      <c r="AD79" s="224"/>
      <c r="AE79" s="224"/>
      <c r="AF79" s="224"/>
      <c r="AG79" s="224"/>
      <c r="AH79" s="224"/>
      <c r="AI79" s="224"/>
      <c r="AJ79" s="224"/>
    </row>
    <row r="80" spans="3:36" x14ac:dyDescent="0.2">
      <c r="C80" s="224"/>
      <c r="D80" s="224"/>
      <c r="E80" s="226"/>
      <c r="F80" s="226"/>
      <c r="G80" s="224"/>
      <c r="H80" s="224"/>
      <c r="I80" s="226"/>
      <c r="J80" s="226"/>
      <c r="K80" s="224"/>
      <c r="L80" s="224"/>
      <c r="M80" s="224"/>
      <c r="N80" s="224"/>
      <c r="O80" s="224"/>
      <c r="P80" s="224"/>
      <c r="Q80" s="224"/>
      <c r="R80" s="226"/>
      <c r="S80" s="224"/>
      <c r="T80" s="224"/>
      <c r="U80" s="224"/>
      <c r="V80" s="224"/>
      <c r="W80" s="226"/>
      <c r="X80" s="226"/>
      <c r="Y80" s="224"/>
      <c r="Z80" s="224"/>
      <c r="AA80" s="224"/>
      <c r="AB80" s="224"/>
      <c r="AC80" s="224"/>
      <c r="AD80" s="224"/>
      <c r="AE80" s="224"/>
      <c r="AF80" s="224"/>
      <c r="AG80" s="224"/>
      <c r="AH80" s="224"/>
      <c r="AI80" s="224"/>
      <c r="AJ80" s="224"/>
    </row>
    <row r="81" spans="3:36" x14ac:dyDescent="0.2">
      <c r="C81" s="224"/>
      <c r="D81" s="224"/>
      <c r="E81" s="226"/>
      <c r="F81" s="226"/>
      <c r="G81" s="224"/>
      <c r="H81" s="224"/>
      <c r="I81" s="226"/>
      <c r="J81" s="226"/>
      <c r="K81" s="224"/>
      <c r="L81" s="224"/>
      <c r="M81" s="224"/>
      <c r="N81" s="224"/>
      <c r="O81" s="224"/>
      <c r="P81" s="224"/>
      <c r="Q81" s="224"/>
      <c r="R81" s="226"/>
      <c r="S81" s="224"/>
      <c r="T81" s="224"/>
      <c r="U81" s="224"/>
      <c r="V81" s="224"/>
      <c r="W81" s="226"/>
      <c r="X81" s="226"/>
      <c r="Y81" s="224"/>
      <c r="Z81" s="224"/>
      <c r="AA81" s="224"/>
      <c r="AB81" s="224"/>
      <c r="AC81" s="224"/>
      <c r="AD81" s="224"/>
      <c r="AE81" s="224"/>
      <c r="AF81" s="224"/>
      <c r="AG81" s="224"/>
      <c r="AH81" s="224"/>
      <c r="AI81" s="224"/>
      <c r="AJ81" s="224"/>
    </row>
    <row r="82" spans="3:36" x14ac:dyDescent="0.2">
      <c r="C82" s="224"/>
      <c r="D82" s="224"/>
      <c r="E82" s="226"/>
      <c r="F82" s="226"/>
      <c r="G82" s="224"/>
      <c r="H82" s="224"/>
      <c r="I82" s="226"/>
      <c r="J82" s="226"/>
      <c r="K82" s="224"/>
      <c r="L82" s="224"/>
      <c r="M82" s="224"/>
      <c r="N82" s="224"/>
      <c r="O82" s="224"/>
      <c r="P82" s="224"/>
      <c r="Q82" s="224"/>
      <c r="R82" s="226"/>
      <c r="S82" s="224"/>
      <c r="T82" s="224"/>
      <c r="U82" s="224"/>
      <c r="V82" s="224"/>
      <c r="W82" s="226"/>
      <c r="X82" s="226"/>
      <c r="Y82" s="224"/>
      <c r="Z82" s="224"/>
      <c r="AA82" s="224"/>
      <c r="AB82" s="224"/>
      <c r="AC82" s="224"/>
      <c r="AD82" s="224"/>
      <c r="AE82" s="224"/>
      <c r="AF82" s="224"/>
      <c r="AG82" s="224"/>
      <c r="AH82" s="224"/>
      <c r="AI82" s="224"/>
      <c r="AJ82" s="224"/>
    </row>
  </sheetData>
  <sheetProtection algorithmName="SHA-512" hashValue="9fk/7Dr7yahgtuAkqStOXKG01rROQXh4lfD1iI5fQGl3C6gO0R5XCsfjSRbAX196sqUSR8TnTT8F4RRpF6x7dw==" saltValue="04G+7NH/EvM6xU7meEDeGA==" spinCount="100000" sheet="1" objects="1" scenarios="1" selectLockedCells="1"/>
  <mergeCells count="104">
    <mergeCell ref="B7:C7"/>
    <mergeCell ref="Y7:AE7"/>
    <mergeCell ref="B8:C8"/>
    <mergeCell ref="D8:E8"/>
    <mergeCell ref="Y8:AE8"/>
    <mergeCell ref="B9:AE9"/>
    <mergeCell ref="B2:AE3"/>
    <mergeCell ref="B4:AE5"/>
    <mergeCell ref="B6:C6"/>
    <mergeCell ref="F6:G6"/>
    <mergeCell ref="I6:J6"/>
    <mergeCell ref="L6:O6"/>
    <mergeCell ref="P6:R6"/>
    <mergeCell ref="S6:X6"/>
    <mergeCell ref="Y6:AE6"/>
    <mergeCell ref="B12:AE12"/>
    <mergeCell ref="E14:W15"/>
    <mergeCell ref="E16:W17"/>
    <mergeCell ref="B17:C17"/>
    <mergeCell ref="B18:C18"/>
    <mergeCell ref="H18:K18"/>
    <mergeCell ref="B10:AE10"/>
    <mergeCell ref="B11:E11"/>
    <mergeCell ref="I11:J11"/>
    <mergeCell ref="L11:O11"/>
    <mergeCell ref="P11:R11"/>
    <mergeCell ref="S11:X11"/>
    <mergeCell ref="Y11:AE11"/>
    <mergeCell ref="I23:J23"/>
    <mergeCell ref="F24:G24"/>
    <mergeCell ref="K24:AB25"/>
    <mergeCell ref="F25:G25"/>
    <mergeCell ref="F26:G26"/>
    <mergeCell ref="K26:W26"/>
    <mergeCell ref="X26:AB26"/>
    <mergeCell ref="E19:F19"/>
    <mergeCell ref="G19:H19"/>
    <mergeCell ref="P19:R19"/>
    <mergeCell ref="S19:T19"/>
    <mergeCell ref="G21:K21"/>
    <mergeCell ref="H22:K22"/>
    <mergeCell ref="N22:X22"/>
    <mergeCell ref="K29:W29"/>
    <mergeCell ref="X29:AB29"/>
    <mergeCell ref="K30:W30"/>
    <mergeCell ref="X30:AB30"/>
    <mergeCell ref="K31:W31"/>
    <mergeCell ref="X31:AB31"/>
    <mergeCell ref="F27:G27"/>
    <mergeCell ref="K27:W27"/>
    <mergeCell ref="X27:AB27"/>
    <mergeCell ref="F28:G28"/>
    <mergeCell ref="K28:W28"/>
    <mergeCell ref="X28:AB28"/>
    <mergeCell ref="F35:G35"/>
    <mergeCell ref="K35:W35"/>
    <mergeCell ref="X35:AB35"/>
    <mergeCell ref="K36:W36"/>
    <mergeCell ref="X36:AB36"/>
    <mergeCell ref="C37:I37"/>
    <mergeCell ref="K37:W37"/>
    <mergeCell ref="X37:AB37"/>
    <mergeCell ref="K32:W32"/>
    <mergeCell ref="X32:AB32"/>
    <mergeCell ref="K33:W33"/>
    <mergeCell ref="X33:AB33"/>
    <mergeCell ref="F34:G34"/>
    <mergeCell ref="K34:W34"/>
    <mergeCell ref="X34:AB34"/>
    <mergeCell ref="K38:W38"/>
    <mergeCell ref="X38:AB38"/>
    <mergeCell ref="A47:A59"/>
    <mergeCell ref="C47:E48"/>
    <mergeCell ref="H47:I48"/>
    <mergeCell ref="C49:E50"/>
    <mergeCell ref="G49:I50"/>
    <mergeCell ref="N49:U50"/>
    <mergeCell ref="W49:Y50"/>
    <mergeCell ref="G52:N54"/>
    <mergeCell ref="O52:Q53"/>
    <mergeCell ref="R52:U53"/>
    <mergeCell ref="W52:Y52"/>
    <mergeCell ref="AA52:AE52"/>
    <mergeCell ref="W53:Y53"/>
    <mergeCell ref="AA53:AE53"/>
    <mergeCell ref="O54:Q55"/>
    <mergeCell ref="R54:U55"/>
    <mergeCell ref="AC59:AC60"/>
    <mergeCell ref="AD59:AD60"/>
    <mergeCell ref="G58:N59"/>
    <mergeCell ref="O58:Q59"/>
    <mergeCell ref="C39:I46"/>
    <mergeCell ref="L41:AB44"/>
    <mergeCell ref="R58:U59"/>
    <mergeCell ref="W58:Y59"/>
    <mergeCell ref="AA59:AA60"/>
    <mergeCell ref="AB59:AB60"/>
    <mergeCell ref="W54:Y55"/>
    <mergeCell ref="AA54:AE54"/>
    <mergeCell ref="G55:N57"/>
    <mergeCell ref="AA55:AE57"/>
    <mergeCell ref="O56:Q57"/>
    <mergeCell ref="R56:U57"/>
    <mergeCell ref="W56:Y57"/>
  </mergeCells>
  <pageMargins left="0.75" right="0.4" top="0.5" bottom="0.5" header="0" footer="0"/>
  <pageSetup scale="96" orientation="portrait" r:id="rId1"/>
  <headerFooter alignWithMargins="0"/>
  <drawing r:id="rId2"/>
  <legacyDrawing r:id="rId3"/>
  <controls>
    <mc:AlternateContent xmlns:mc="http://schemas.openxmlformats.org/markup-compatibility/2006">
      <mc:Choice Requires="x14">
        <control shapeId="9219" r:id="rId4" name="CommandButton1">
          <controlPr defaultSize="0" autoLine="0" r:id="rId5">
            <anchor moveWithCells="1">
              <from>
                <xdr:col>31</xdr:col>
                <xdr:colOff>276225</xdr:colOff>
                <xdr:row>8</xdr:row>
                <xdr:rowOff>85725</xdr:rowOff>
              </from>
              <to>
                <xdr:col>33</xdr:col>
                <xdr:colOff>247650</xdr:colOff>
                <xdr:row>9</xdr:row>
                <xdr:rowOff>123825</xdr:rowOff>
              </to>
            </anchor>
          </controlPr>
        </control>
      </mc:Choice>
      <mc:Fallback>
        <control shapeId="9219" r:id="rId4" name="CommandButton1"/>
      </mc:Fallback>
    </mc:AlternateContent>
    <mc:AlternateContent xmlns:mc="http://schemas.openxmlformats.org/markup-compatibility/2006">
      <mc:Choice Requires="x14">
        <control shapeId="9220" r:id="rId6" name="CommandButton2">
          <controlPr defaultSize="0" autoLine="0" r:id="rId7">
            <anchor moveWithCells="1">
              <from>
                <xdr:col>31</xdr:col>
                <xdr:colOff>276225</xdr:colOff>
                <xdr:row>6</xdr:row>
                <xdr:rowOff>66675</xdr:rowOff>
              </from>
              <to>
                <xdr:col>33</xdr:col>
                <xdr:colOff>247650</xdr:colOff>
                <xdr:row>8</xdr:row>
                <xdr:rowOff>9525</xdr:rowOff>
              </to>
            </anchor>
          </controlPr>
        </control>
      </mc:Choice>
      <mc:Fallback>
        <control shapeId="9220" r:id="rId6" name="CommandButton2"/>
      </mc:Fallback>
    </mc:AlternateContent>
  </control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7">
    <tabColor rgb="FF4BACC6"/>
    <pageSetUpPr fitToPage="1"/>
  </sheetPr>
  <dimension ref="A1:BB67"/>
  <sheetViews>
    <sheetView showGridLines="0" showRowColHeaders="0" topLeftCell="B1" zoomScaleNormal="100" workbookViewId="0">
      <selection activeCell="C9" sqref="C9:D9"/>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4.85546875" style="222" customWidth="1"/>
    <col min="8" max="8" width="6.42578125" style="222" customWidth="1"/>
    <col min="9" max="9" width="6.140625" style="223" customWidth="1"/>
    <col min="10" max="10" width="2.5703125" style="223" customWidth="1"/>
    <col min="11" max="11" width="8.7109375" style="222" customWidth="1"/>
    <col min="12" max="12" width="4.28515625" style="222" customWidth="1"/>
    <col min="13" max="13" width="0.42578125" style="222" customWidth="1"/>
    <col min="14" max="14" width="2.7109375" style="222" customWidth="1"/>
    <col min="15" max="15" width="0.5703125" style="222" customWidth="1"/>
    <col min="16" max="16" width="4.5703125" style="222" customWidth="1"/>
    <col min="17" max="17" width="0.5703125" style="222" customWidth="1"/>
    <col min="18" max="18" width="4.85546875" style="223" customWidth="1"/>
    <col min="19" max="19" width="1" style="222" customWidth="1"/>
    <col min="20" max="20" width="2.85546875" style="222" customWidth="1"/>
    <col min="21" max="21" width="1.5703125" style="222" customWidth="1"/>
    <col min="22" max="22" width="0.7109375" style="222" customWidth="1"/>
    <col min="23" max="23" width="2.5703125" style="223" customWidth="1"/>
    <col min="24" max="24" width="1.85546875" style="223" customWidth="1"/>
    <col min="25" max="25" width="0.85546875" style="222" customWidth="1"/>
    <col min="26" max="26" width="0.7109375" style="222" customWidth="1"/>
    <col min="27" max="27" width="5" style="222" customWidth="1"/>
    <col min="28" max="28" width="2"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54" ht="3.75" customHeight="1" thickBot="1" x14ac:dyDescent="0.25"/>
    <row r="2" spans="1:54" ht="11.25" customHeight="1" x14ac:dyDescent="0.25">
      <c r="A2" s="610"/>
      <c r="B2" s="412"/>
      <c r="C2" s="413"/>
      <c r="D2" s="413"/>
      <c r="E2" s="413"/>
      <c r="F2" s="413"/>
      <c r="G2" s="413"/>
      <c r="H2" s="413"/>
      <c r="I2" s="413"/>
      <c r="J2" s="413"/>
      <c r="K2" s="413"/>
      <c r="L2" s="413"/>
      <c r="M2" s="413"/>
      <c r="N2" s="413"/>
      <c r="O2" s="413"/>
      <c r="P2" s="413"/>
      <c r="Q2" s="413"/>
      <c r="R2" s="413"/>
      <c r="S2" s="413"/>
      <c r="T2" s="413"/>
      <c r="U2" s="413"/>
      <c r="V2" s="413"/>
      <c r="W2" s="413"/>
      <c r="X2" s="413"/>
      <c r="Y2" s="413"/>
      <c r="Z2" s="413"/>
      <c r="AA2" s="413"/>
      <c r="AB2" s="413"/>
      <c r="AC2" s="413"/>
      <c r="AD2" s="413"/>
      <c r="AE2" s="414"/>
    </row>
    <row r="3" spans="1:54" ht="11.25" customHeight="1" x14ac:dyDescent="0.25">
      <c r="A3" s="610"/>
      <c r="B3" s="415"/>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7"/>
    </row>
    <row r="4" spans="1:54" ht="13.5" customHeight="1" x14ac:dyDescent="0.25">
      <c r="A4" s="610"/>
      <c r="B4" s="415"/>
      <c r="C4" s="416"/>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7"/>
    </row>
    <row r="5" spans="1:54" ht="13.5" customHeight="1" x14ac:dyDescent="0.25">
      <c r="A5" s="610"/>
      <c r="B5" s="415"/>
      <c r="C5" s="416"/>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7"/>
    </row>
    <row r="6" spans="1:54" ht="13.5" customHeight="1" x14ac:dyDescent="0.2">
      <c r="A6" s="610"/>
      <c r="B6" s="262"/>
      <c r="C6" s="242"/>
      <c r="D6" s="612"/>
      <c r="E6" s="612"/>
      <c r="F6" s="418"/>
      <c r="G6" s="418"/>
      <c r="H6" s="612"/>
      <c r="I6" s="418"/>
      <c r="J6" s="418"/>
      <c r="K6" s="612"/>
      <c r="L6" s="418"/>
      <c r="M6" s="418"/>
      <c r="N6" s="418"/>
      <c r="O6" s="418"/>
      <c r="P6" s="418"/>
      <c r="Q6" s="418"/>
      <c r="R6" s="418"/>
      <c r="S6" s="418"/>
      <c r="T6" s="418"/>
      <c r="U6" s="418"/>
      <c r="V6" s="418"/>
      <c r="W6" s="418"/>
      <c r="X6" s="418"/>
      <c r="Y6" s="242"/>
      <c r="Z6" s="242"/>
      <c r="AA6" s="242"/>
      <c r="AB6" s="242"/>
      <c r="AC6" s="242"/>
      <c r="AD6" s="242"/>
      <c r="AE6" s="271"/>
      <c r="AH6" s="665"/>
      <c r="AI6" s="665"/>
      <c r="AJ6" s="665"/>
      <c r="AK6" s="665"/>
      <c r="AL6" s="665"/>
      <c r="AM6" s="665"/>
      <c r="AN6" s="665"/>
    </row>
    <row r="7" spans="1:54" ht="18.95" customHeight="1" x14ac:dyDescent="0.25">
      <c r="A7" s="610"/>
      <c r="B7" s="262"/>
      <c r="C7" s="1110" t="s">
        <v>365</v>
      </c>
      <c r="D7" s="1111"/>
      <c r="E7" s="1111"/>
      <c r="F7" s="1111"/>
      <c r="G7" s="1111"/>
      <c r="H7" s="1111"/>
      <c r="I7" s="1111"/>
      <c r="J7" s="1111"/>
      <c r="K7" s="1111"/>
      <c r="L7" s="1111"/>
      <c r="M7" s="1111"/>
      <c r="N7" s="1111"/>
      <c r="O7" s="1111"/>
      <c r="P7" s="1111"/>
      <c r="Q7" s="1111"/>
      <c r="R7" s="1111"/>
      <c r="S7" s="1111"/>
      <c r="T7" s="1111"/>
      <c r="U7" s="1111"/>
      <c r="V7" s="1111"/>
      <c r="W7" s="1111"/>
      <c r="X7" s="1111"/>
      <c r="Y7" s="1111"/>
      <c r="Z7" s="1111"/>
      <c r="AA7" s="1112"/>
      <c r="AB7" s="242"/>
      <c r="AC7" s="242"/>
      <c r="AD7" s="242"/>
      <c r="AE7" s="271"/>
      <c r="AH7" s="666"/>
      <c r="AI7" s="666"/>
      <c r="AJ7" s="666"/>
      <c r="AK7" s="666"/>
      <c r="AL7" s="666"/>
      <c r="AM7" s="666"/>
      <c r="AN7" s="666"/>
    </row>
    <row r="8" spans="1:54" ht="18.95" customHeight="1" x14ac:dyDescent="0.25">
      <c r="A8" s="610"/>
      <c r="B8" s="232"/>
      <c r="C8" s="1113" t="s">
        <v>366</v>
      </c>
      <c r="D8" s="1113"/>
      <c r="E8" s="1114" t="s">
        <v>367</v>
      </c>
      <c r="F8" s="1115"/>
      <c r="G8" s="1116"/>
      <c r="H8" s="1117" t="s">
        <v>368</v>
      </c>
      <c r="I8" s="1118"/>
      <c r="J8" s="1118"/>
      <c r="K8" s="1118"/>
      <c r="L8" s="1118"/>
      <c r="M8" s="1118"/>
      <c r="N8" s="1118"/>
      <c r="O8" s="1118"/>
      <c r="P8" s="1118"/>
      <c r="Q8" s="1118"/>
      <c r="R8" s="1118"/>
      <c r="S8" s="1118"/>
      <c r="T8" s="1118"/>
      <c r="U8" s="1118"/>
      <c r="V8" s="1118"/>
      <c r="W8" s="1118"/>
      <c r="X8" s="1118"/>
      <c r="Y8" s="1118"/>
      <c r="Z8" s="1118"/>
      <c r="AA8" s="1119"/>
      <c r="AB8" s="237"/>
      <c r="AC8" s="237"/>
      <c r="AD8" s="237"/>
      <c r="AE8" s="238"/>
      <c r="AG8" s="610"/>
      <c r="AH8" s="428"/>
      <c r="AI8" s="428"/>
      <c r="AJ8" s="428"/>
      <c r="AK8" s="428"/>
      <c r="AL8" s="428"/>
      <c r="AM8" s="428"/>
      <c r="AN8" s="428"/>
      <c r="AO8" s="610"/>
    </row>
    <row r="9" spans="1:54" ht="18.95" customHeight="1" x14ac:dyDescent="0.2">
      <c r="A9" s="610"/>
      <c r="B9" s="232"/>
      <c r="C9" s="1106"/>
      <c r="D9" s="1106"/>
      <c r="E9" s="1106"/>
      <c r="F9" s="1106"/>
      <c r="G9" s="1106"/>
      <c r="H9" s="1107"/>
      <c r="I9" s="1108"/>
      <c r="J9" s="1108"/>
      <c r="K9" s="1108"/>
      <c r="L9" s="1108"/>
      <c r="M9" s="1108"/>
      <c r="N9" s="1108"/>
      <c r="O9" s="1108"/>
      <c r="P9" s="1108"/>
      <c r="Q9" s="1108"/>
      <c r="R9" s="1108"/>
      <c r="S9" s="1108"/>
      <c r="T9" s="1108"/>
      <c r="U9" s="1108"/>
      <c r="V9" s="1108"/>
      <c r="W9" s="1108"/>
      <c r="X9" s="1108"/>
      <c r="Y9" s="1108"/>
      <c r="Z9" s="1108"/>
      <c r="AA9" s="1109"/>
      <c r="AB9" s="237"/>
      <c r="AC9" s="237"/>
      <c r="AD9" s="237"/>
      <c r="AE9" s="238"/>
      <c r="AG9" s="610"/>
      <c r="AH9" s="1096" t="s">
        <v>371</v>
      </c>
      <c r="AI9" s="1096"/>
      <c r="AJ9" s="1096"/>
      <c r="AK9" s="1096"/>
      <c r="AL9" s="1096"/>
      <c r="AM9" s="1096"/>
      <c r="AN9" s="1096"/>
      <c r="AO9" s="667"/>
      <c r="AP9" s="667"/>
      <c r="AQ9" s="667"/>
      <c r="AR9" s="667"/>
      <c r="AS9" s="667"/>
      <c r="AT9" s="667"/>
      <c r="AU9" s="667"/>
      <c r="AV9" s="667"/>
      <c r="AW9" s="667"/>
      <c r="AX9" s="667"/>
      <c r="AY9" s="667"/>
      <c r="AZ9" s="667"/>
      <c r="BA9" s="667"/>
      <c r="BB9" s="312"/>
    </row>
    <row r="10" spans="1:54" ht="18.95" customHeight="1" x14ac:dyDescent="0.2">
      <c r="A10" s="610"/>
      <c r="B10" s="232"/>
      <c r="C10" s="1106"/>
      <c r="D10" s="1106"/>
      <c r="E10" s="1106"/>
      <c r="F10" s="1106"/>
      <c r="G10" s="1106"/>
      <c r="H10" s="1107"/>
      <c r="I10" s="1108"/>
      <c r="J10" s="1108"/>
      <c r="K10" s="1108"/>
      <c r="L10" s="1108"/>
      <c r="M10" s="1108"/>
      <c r="N10" s="1108"/>
      <c r="O10" s="1108"/>
      <c r="P10" s="1108"/>
      <c r="Q10" s="1108"/>
      <c r="R10" s="1108"/>
      <c r="S10" s="1108"/>
      <c r="T10" s="1108"/>
      <c r="U10" s="1108"/>
      <c r="V10" s="1108"/>
      <c r="W10" s="1108"/>
      <c r="X10" s="1108"/>
      <c r="Y10" s="1108"/>
      <c r="Z10" s="1108"/>
      <c r="AA10" s="1109"/>
      <c r="AB10" s="237"/>
      <c r="AC10" s="237"/>
      <c r="AD10" s="237"/>
      <c r="AE10" s="238"/>
      <c r="AG10" s="610"/>
      <c r="AH10" s="1096" t="s">
        <v>372</v>
      </c>
      <c r="AI10" s="1096"/>
      <c r="AJ10" s="1096"/>
      <c r="AK10" s="1096"/>
      <c r="AL10" s="1096"/>
      <c r="AM10" s="1096"/>
      <c r="AN10" s="1096"/>
      <c r="AO10" s="667"/>
      <c r="AP10" s="667"/>
      <c r="AQ10" s="667"/>
      <c r="AR10" s="667"/>
      <c r="AS10" s="667"/>
      <c r="AT10" s="667"/>
      <c r="AU10" s="667"/>
      <c r="AV10" s="667"/>
      <c r="AW10" s="667"/>
      <c r="AX10" s="667"/>
      <c r="AY10" s="667"/>
      <c r="AZ10" s="667"/>
      <c r="BA10" s="667"/>
      <c r="BB10" s="312"/>
    </row>
    <row r="11" spans="1:54" ht="18.95" customHeight="1" x14ac:dyDescent="0.25">
      <c r="A11" s="610"/>
      <c r="B11" s="615"/>
      <c r="C11" s="1106"/>
      <c r="D11" s="1106"/>
      <c r="E11" s="1106"/>
      <c r="F11" s="1106"/>
      <c r="G11" s="1106"/>
      <c r="H11" s="1107"/>
      <c r="I11" s="1108"/>
      <c r="J11" s="1108"/>
      <c r="K11" s="1108"/>
      <c r="L11" s="1108"/>
      <c r="M11" s="1108"/>
      <c r="N11" s="1108"/>
      <c r="O11" s="1108"/>
      <c r="P11" s="1108"/>
      <c r="Q11" s="1108"/>
      <c r="R11" s="1108"/>
      <c r="S11" s="1108"/>
      <c r="T11" s="1108"/>
      <c r="U11" s="1108"/>
      <c r="V11" s="1108"/>
      <c r="W11" s="1108"/>
      <c r="X11" s="1108"/>
      <c r="Y11" s="1108"/>
      <c r="Z11" s="1108"/>
      <c r="AA11" s="1109"/>
      <c r="AB11" s="237"/>
      <c r="AC11" s="237"/>
      <c r="AD11" s="237"/>
      <c r="AE11" s="238"/>
      <c r="AG11" s="610"/>
      <c r="AH11" s="1096" t="s">
        <v>373</v>
      </c>
      <c r="AI11" s="1096"/>
      <c r="AJ11" s="1096"/>
      <c r="AK11" s="1096"/>
      <c r="AL11" s="1096"/>
      <c r="AM11" s="1096"/>
      <c r="AN11" s="1096"/>
      <c r="AO11" s="667"/>
      <c r="AP11" s="667"/>
      <c r="AQ11" s="667"/>
      <c r="AR11" s="667"/>
      <c r="AS11" s="667"/>
      <c r="AT11" s="667"/>
      <c r="AU11" s="667"/>
      <c r="AV11" s="667"/>
      <c r="AW11" s="667"/>
      <c r="AX11" s="667"/>
      <c r="AY11" s="667"/>
      <c r="AZ11" s="667"/>
      <c r="BA11" s="667"/>
      <c r="BB11" s="312"/>
    </row>
    <row r="12" spans="1:54" ht="18.95" customHeight="1" x14ac:dyDescent="0.2">
      <c r="A12" s="610"/>
      <c r="B12" s="279"/>
      <c r="C12" s="1106"/>
      <c r="D12" s="1106"/>
      <c r="E12" s="1106"/>
      <c r="F12" s="1106"/>
      <c r="G12" s="1106"/>
      <c r="H12" s="1107"/>
      <c r="I12" s="1108"/>
      <c r="J12" s="1108"/>
      <c r="K12" s="1108"/>
      <c r="L12" s="1108"/>
      <c r="M12" s="1108"/>
      <c r="N12" s="1108"/>
      <c r="O12" s="1108"/>
      <c r="P12" s="1108"/>
      <c r="Q12" s="1108"/>
      <c r="R12" s="1108"/>
      <c r="S12" s="1108"/>
      <c r="T12" s="1108"/>
      <c r="U12" s="1108"/>
      <c r="V12" s="1108"/>
      <c r="W12" s="1108"/>
      <c r="X12" s="1108"/>
      <c r="Y12" s="1108"/>
      <c r="Z12" s="1108"/>
      <c r="AA12" s="1109"/>
      <c r="AB12" s="237"/>
      <c r="AC12" s="237"/>
      <c r="AD12" s="237"/>
      <c r="AE12" s="238"/>
      <c r="AG12" s="610"/>
      <c r="AH12" s="1096"/>
      <c r="AI12" s="1096"/>
      <c r="AJ12" s="1096"/>
      <c r="AK12" s="1096"/>
      <c r="AL12" s="1096"/>
      <c r="AM12" s="1096"/>
      <c r="AN12" s="1096"/>
      <c r="AO12" s="667"/>
      <c r="AP12" s="667"/>
      <c r="AQ12" s="667"/>
      <c r="AR12" s="667"/>
      <c r="AS12" s="667"/>
      <c r="AT12" s="667"/>
      <c r="AU12" s="667"/>
      <c r="AV12" s="667"/>
      <c r="AW12" s="667"/>
      <c r="AX12" s="667"/>
      <c r="AY12" s="667"/>
      <c r="AZ12" s="667"/>
      <c r="BA12" s="667"/>
      <c r="BB12" s="312"/>
    </row>
    <row r="13" spans="1:54" ht="18.95" customHeight="1" x14ac:dyDescent="0.2">
      <c r="A13" s="610"/>
      <c r="B13" s="279"/>
      <c r="C13" s="1106"/>
      <c r="D13" s="1106"/>
      <c r="E13" s="1106"/>
      <c r="F13" s="1106"/>
      <c r="G13" s="1106"/>
      <c r="H13" s="1107"/>
      <c r="I13" s="1108"/>
      <c r="J13" s="1108"/>
      <c r="K13" s="1108"/>
      <c r="L13" s="1108"/>
      <c r="M13" s="1108"/>
      <c r="N13" s="1108"/>
      <c r="O13" s="1108"/>
      <c r="P13" s="1108"/>
      <c r="Q13" s="1108"/>
      <c r="R13" s="1108"/>
      <c r="S13" s="1108"/>
      <c r="T13" s="1108"/>
      <c r="U13" s="1108"/>
      <c r="V13" s="1108"/>
      <c r="W13" s="1108"/>
      <c r="X13" s="1108"/>
      <c r="Y13" s="1108"/>
      <c r="Z13" s="1108"/>
      <c r="AA13" s="1109"/>
      <c r="AB13" s="237"/>
      <c r="AC13" s="237"/>
      <c r="AD13" s="237"/>
      <c r="AE13" s="238"/>
      <c r="AG13" s="610"/>
      <c r="AH13" s="1096" t="s">
        <v>374</v>
      </c>
      <c r="AI13" s="1096"/>
      <c r="AJ13" s="1096"/>
      <c r="AK13" s="1096"/>
      <c r="AL13" s="1096"/>
      <c r="AM13" s="1096"/>
      <c r="AN13" s="1096"/>
      <c r="AO13" s="668"/>
      <c r="AP13" s="668"/>
      <c r="AQ13" s="668"/>
      <c r="AR13" s="668"/>
      <c r="AS13" s="668"/>
      <c r="AT13" s="668"/>
      <c r="AU13" s="668"/>
      <c r="AV13" s="668"/>
      <c r="AW13" s="668"/>
      <c r="AX13" s="668"/>
      <c r="AY13" s="668"/>
      <c r="AZ13" s="668"/>
      <c r="BA13" s="668"/>
      <c r="BB13" s="312"/>
    </row>
    <row r="14" spans="1:54" ht="18.95" customHeight="1" x14ac:dyDescent="0.2">
      <c r="A14" s="610"/>
      <c r="B14" s="279"/>
      <c r="C14" s="1106"/>
      <c r="D14" s="1106"/>
      <c r="E14" s="1106"/>
      <c r="F14" s="1106"/>
      <c r="G14" s="1106"/>
      <c r="H14" s="1107"/>
      <c r="I14" s="1108"/>
      <c r="J14" s="1108"/>
      <c r="K14" s="1108"/>
      <c r="L14" s="1108"/>
      <c r="M14" s="1108"/>
      <c r="N14" s="1108"/>
      <c r="O14" s="1108"/>
      <c r="P14" s="1108"/>
      <c r="Q14" s="1108"/>
      <c r="R14" s="1108"/>
      <c r="S14" s="1108"/>
      <c r="T14" s="1108"/>
      <c r="U14" s="1108"/>
      <c r="V14" s="1108"/>
      <c r="W14" s="1108"/>
      <c r="X14" s="1108"/>
      <c r="Y14" s="1108"/>
      <c r="Z14" s="1108"/>
      <c r="AA14" s="1109"/>
      <c r="AB14" s="237"/>
      <c r="AC14" s="237"/>
      <c r="AD14" s="237"/>
      <c r="AE14" s="238"/>
      <c r="AG14" s="610"/>
      <c r="AH14" s="1096" t="s">
        <v>380</v>
      </c>
      <c r="AI14" s="1096"/>
      <c r="AJ14" s="1096"/>
      <c r="AK14" s="1096"/>
      <c r="AL14" s="1096"/>
      <c r="AM14" s="1096"/>
      <c r="AN14" s="1096"/>
      <c r="AO14" s="667"/>
      <c r="AP14" s="667"/>
      <c r="AQ14" s="667"/>
      <c r="AR14" s="667"/>
      <c r="AS14" s="667"/>
      <c r="AT14" s="667"/>
      <c r="AU14" s="667"/>
      <c r="AV14" s="667"/>
      <c r="AW14" s="667"/>
      <c r="AX14" s="667"/>
      <c r="AY14" s="667"/>
      <c r="AZ14" s="667"/>
      <c r="BA14" s="667"/>
      <c r="BB14" s="312"/>
    </row>
    <row r="15" spans="1:54" ht="18.95" customHeight="1" x14ac:dyDescent="0.2">
      <c r="A15" s="610"/>
      <c r="B15" s="279"/>
      <c r="C15" s="1106"/>
      <c r="D15" s="1106"/>
      <c r="E15" s="1106"/>
      <c r="F15" s="1106"/>
      <c r="G15" s="1106"/>
      <c r="H15" s="1107"/>
      <c r="I15" s="1108"/>
      <c r="J15" s="1108"/>
      <c r="K15" s="1108"/>
      <c r="L15" s="1108"/>
      <c r="M15" s="1108"/>
      <c r="N15" s="1108"/>
      <c r="O15" s="1108"/>
      <c r="P15" s="1108"/>
      <c r="Q15" s="1108"/>
      <c r="R15" s="1108"/>
      <c r="S15" s="1108"/>
      <c r="T15" s="1108"/>
      <c r="U15" s="1108"/>
      <c r="V15" s="1108"/>
      <c r="W15" s="1108"/>
      <c r="X15" s="1108"/>
      <c r="Y15" s="1108"/>
      <c r="Z15" s="1108"/>
      <c r="AA15" s="1109"/>
      <c r="AB15" s="237"/>
      <c r="AC15" s="237"/>
      <c r="AD15" s="237"/>
      <c r="AE15" s="238"/>
      <c r="AG15" s="610"/>
      <c r="AH15" s="1096"/>
      <c r="AI15" s="1096"/>
      <c r="AJ15" s="1096"/>
      <c r="AK15" s="1096"/>
      <c r="AL15" s="1096"/>
      <c r="AM15" s="1096"/>
      <c r="AN15" s="1096"/>
      <c r="AO15" s="667"/>
      <c r="AP15" s="667"/>
      <c r="AQ15" s="667"/>
      <c r="AR15" s="667"/>
      <c r="AS15" s="667"/>
      <c r="AT15" s="667"/>
      <c r="AU15" s="667"/>
      <c r="AV15" s="667"/>
      <c r="AW15" s="667"/>
      <c r="AX15" s="667"/>
      <c r="AY15" s="667"/>
      <c r="AZ15" s="667"/>
      <c r="BA15" s="667"/>
      <c r="BB15" s="312"/>
    </row>
    <row r="16" spans="1:54" ht="18.95" customHeight="1" x14ac:dyDescent="0.25">
      <c r="A16" s="610"/>
      <c r="B16" s="615"/>
      <c r="C16" s="1106"/>
      <c r="D16" s="1106"/>
      <c r="E16" s="1106"/>
      <c r="F16" s="1106"/>
      <c r="G16" s="1106"/>
      <c r="H16" s="1107"/>
      <c r="I16" s="1108"/>
      <c r="J16" s="1108"/>
      <c r="K16" s="1108"/>
      <c r="L16" s="1108"/>
      <c r="M16" s="1108"/>
      <c r="N16" s="1108"/>
      <c r="O16" s="1108"/>
      <c r="P16" s="1108"/>
      <c r="Q16" s="1108"/>
      <c r="R16" s="1108"/>
      <c r="S16" s="1108"/>
      <c r="T16" s="1108"/>
      <c r="U16" s="1108"/>
      <c r="V16" s="1108"/>
      <c r="W16" s="1108"/>
      <c r="X16" s="1108"/>
      <c r="Y16" s="1108"/>
      <c r="Z16" s="1108"/>
      <c r="AA16" s="1109"/>
      <c r="AB16" s="237"/>
      <c r="AC16" s="237"/>
      <c r="AD16" s="237"/>
      <c r="AE16" s="238"/>
      <c r="AG16" s="610"/>
      <c r="AH16" s="1096" t="s">
        <v>370</v>
      </c>
      <c r="AI16" s="1096"/>
      <c r="AJ16" s="1096"/>
      <c r="AK16" s="1096"/>
      <c r="AL16" s="1096"/>
      <c r="AM16" s="1096"/>
      <c r="AN16" s="1096"/>
      <c r="AO16" s="667"/>
      <c r="AP16" s="667"/>
      <c r="AQ16" s="667"/>
      <c r="AR16" s="667"/>
      <c r="AS16" s="667"/>
      <c r="AT16" s="667"/>
      <c r="AU16" s="667"/>
      <c r="AV16" s="667"/>
      <c r="AW16" s="667"/>
      <c r="AX16" s="667"/>
      <c r="AY16" s="667"/>
      <c r="AZ16" s="667"/>
      <c r="BA16" s="667"/>
      <c r="BB16" s="312"/>
    </row>
    <row r="17" spans="1:54" ht="18.95" customHeight="1" x14ac:dyDescent="0.2">
      <c r="A17" s="610"/>
      <c r="B17" s="279"/>
      <c r="C17" s="1106"/>
      <c r="D17" s="1106"/>
      <c r="E17" s="1106"/>
      <c r="F17" s="1106"/>
      <c r="G17" s="1106"/>
      <c r="H17" s="1107"/>
      <c r="I17" s="1108"/>
      <c r="J17" s="1108"/>
      <c r="K17" s="1108"/>
      <c r="L17" s="1108"/>
      <c r="M17" s="1108"/>
      <c r="N17" s="1108"/>
      <c r="O17" s="1108"/>
      <c r="P17" s="1108"/>
      <c r="Q17" s="1108"/>
      <c r="R17" s="1108"/>
      <c r="S17" s="1108"/>
      <c r="T17" s="1108"/>
      <c r="U17" s="1108"/>
      <c r="V17" s="1108"/>
      <c r="W17" s="1108"/>
      <c r="X17" s="1108"/>
      <c r="Y17" s="1108"/>
      <c r="Z17" s="1108"/>
      <c r="AA17" s="1109"/>
      <c r="AB17" s="237"/>
      <c r="AC17" s="237"/>
      <c r="AD17" s="237"/>
      <c r="AE17" s="238"/>
      <c r="AF17" s="610"/>
      <c r="AG17" s="616"/>
      <c r="AH17" s="1096"/>
      <c r="AI17" s="1096"/>
      <c r="AJ17" s="1096"/>
      <c r="AK17" s="1096"/>
      <c r="AL17" s="1096"/>
      <c r="AM17" s="1096"/>
      <c r="AN17" s="1096"/>
      <c r="AO17" s="667"/>
      <c r="AP17" s="667"/>
      <c r="AQ17" s="667"/>
      <c r="AR17" s="667"/>
      <c r="AS17" s="667"/>
      <c r="AT17" s="667"/>
      <c r="AU17" s="667"/>
      <c r="AV17" s="667"/>
      <c r="AW17" s="667"/>
      <c r="AX17" s="667"/>
      <c r="AY17" s="667"/>
      <c r="AZ17" s="667"/>
      <c r="BA17" s="667"/>
      <c r="BB17" s="312"/>
    </row>
    <row r="18" spans="1:54" ht="18.95" customHeight="1" x14ac:dyDescent="0.25">
      <c r="A18" s="610"/>
      <c r="B18" s="618"/>
      <c r="C18" s="1106"/>
      <c r="D18" s="1106"/>
      <c r="E18" s="1106"/>
      <c r="F18" s="1106"/>
      <c r="G18" s="1106"/>
      <c r="H18" s="1107"/>
      <c r="I18" s="1108"/>
      <c r="J18" s="1108"/>
      <c r="K18" s="1108"/>
      <c r="L18" s="1108"/>
      <c r="M18" s="1108"/>
      <c r="N18" s="1108"/>
      <c r="O18" s="1108"/>
      <c r="P18" s="1108"/>
      <c r="Q18" s="1108"/>
      <c r="R18" s="1108"/>
      <c r="S18" s="1108"/>
      <c r="T18" s="1108"/>
      <c r="U18" s="1108"/>
      <c r="V18" s="1108"/>
      <c r="W18" s="1108"/>
      <c r="X18" s="1108"/>
      <c r="Y18" s="1108"/>
      <c r="Z18" s="1108"/>
      <c r="AA18" s="1109"/>
      <c r="AB18" s="611"/>
      <c r="AC18" s="611"/>
      <c r="AD18" s="611"/>
      <c r="AE18" s="243"/>
      <c r="AF18" s="245"/>
      <c r="AG18" s="616"/>
      <c r="AH18" s="1096" t="s">
        <v>378</v>
      </c>
      <c r="AI18" s="1096"/>
      <c r="AJ18" s="1096"/>
      <c r="AK18" s="1096"/>
      <c r="AL18" s="1096"/>
      <c r="AM18" s="1096"/>
      <c r="AN18" s="1096"/>
      <c r="AO18" s="667"/>
      <c r="AP18" s="667"/>
      <c r="AQ18" s="667"/>
      <c r="AR18" s="667"/>
      <c r="AS18" s="667"/>
      <c r="AT18" s="667"/>
      <c r="AU18" s="667"/>
      <c r="AV18" s="667"/>
      <c r="AW18" s="667"/>
      <c r="AX18" s="667"/>
      <c r="AY18" s="667"/>
      <c r="AZ18" s="667"/>
      <c r="BA18" s="667"/>
      <c r="BB18" s="312"/>
    </row>
    <row r="19" spans="1:54" ht="18.95" customHeight="1" x14ac:dyDescent="0.25">
      <c r="A19" s="610"/>
      <c r="B19" s="618"/>
      <c r="C19" s="1106"/>
      <c r="D19" s="1106"/>
      <c r="E19" s="1106"/>
      <c r="F19" s="1106"/>
      <c r="G19" s="1106"/>
      <c r="H19" s="1107"/>
      <c r="I19" s="1108"/>
      <c r="J19" s="1108"/>
      <c r="K19" s="1108"/>
      <c r="L19" s="1108"/>
      <c r="M19" s="1108"/>
      <c r="N19" s="1108"/>
      <c r="O19" s="1108"/>
      <c r="P19" s="1108"/>
      <c r="Q19" s="1108"/>
      <c r="R19" s="1108"/>
      <c r="S19" s="1108"/>
      <c r="T19" s="1108"/>
      <c r="U19" s="1108"/>
      <c r="V19" s="1108"/>
      <c r="W19" s="1108"/>
      <c r="X19" s="1108"/>
      <c r="Y19" s="1108"/>
      <c r="Z19" s="1108"/>
      <c r="AA19" s="1109"/>
      <c r="AB19" s="237"/>
      <c r="AC19" s="237"/>
      <c r="AD19" s="237"/>
      <c r="AE19" s="238"/>
      <c r="AF19" s="610"/>
      <c r="AG19" s="616"/>
      <c r="AH19" s="1096" t="s">
        <v>377</v>
      </c>
      <c r="AI19" s="1096"/>
      <c r="AJ19" s="1096"/>
      <c r="AK19" s="1096"/>
      <c r="AL19" s="1096"/>
      <c r="AM19" s="1096"/>
      <c r="AN19" s="1096"/>
      <c r="AO19" s="667"/>
      <c r="AP19" s="667"/>
      <c r="AQ19" s="667"/>
      <c r="AR19" s="667"/>
      <c r="AS19" s="667"/>
      <c r="AT19" s="667"/>
      <c r="AU19" s="667"/>
      <c r="AV19" s="667"/>
      <c r="AW19" s="667"/>
      <c r="AX19" s="667"/>
      <c r="AY19" s="667"/>
      <c r="AZ19" s="667"/>
      <c r="BA19" s="667"/>
      <c r="BB19" s="312"/>
    </row>
    <row r="20" spans="1:54" ht="18.95" customHeight="1" x14ac:dyDescent="0.25">
      <c r="A20" s="610"/>
      <c r="B20" s="618"/>
      <c r="C20" s="1106"/>
      <c r="D20" s="1106"/>
      <c r="E20" s="1106"/>
      <c r="F20" s="1106"/>
      <c r="G20" s="1106"/>
      <c r="H20" s="1107"/>
      <c r="I20" s="1108"/>
      <c r="J20" s="1108"/>
      <c r="K20" s="1108"/>
      <c r="L20" s="1108"/>
      <c r="M20" s="1108"/>
      <c r="N20" s="1108"/>
      <c r="O20" s="1108"/>
      <c r="P20" s="1108"/>
      <c r="Q20" s="1108"/>
      <c r="R20" s="1108"/>
      <c r="S20" s="1108"/>
      <c r="T20" s="1108"/>
      <c r="U20" s="1108"/>
      <c r="V20" s="1108"/>
      <c r="W20" s="1108"/>
      <c r="X20" s="1108"/>
      <c r="Y20" s="1108"/>
      <c r="Z20" s="1108"/>
      <c r="AA20" s="1109"/>
      <c r="AB20" s="611"/>
      <c r="AC20" s="611"/>
      <c r="AD20" s="611"/>
      <c r="AE20" s="243"/>
      <c r="AF20" s="610"/>
      <c r="AG20" s="616"/>
      <c r="AH20" s="1096"/>
      <c r="AI20" s="1096"/>
      <c r="AJ20" s="1096"/>
      <c r="AK20" s="1096"/>
      <c r="AL20" s="1096"/>
      <c r="AM20" s="1096"/>
      <c r="AN20" s="1096"/>
      <c r="AO20" s="667"/>
      <c r="AP20" s="667"/>
      <c r="AQ20" s="667"/>
      <c r="AR20" s="667"/>
      <c r="AS20" s="667"/>
      <c r="AT20" s="667"/>
      <c r="AU20" s="667"/>
      <c r="AV20" s="667"/>
      <c r="AW20" s="667"/>
      <c r="AX20" s="667"/>
      <c r="AY20" s="667"/>
      <c r="AZ20" s="667"/>
      <c r="BA20" s="667"/>
      <c r="BB20" s="312"/>
    </row>
    <row r="21" spans="1:54" ht="18.95" customHeight="1" x14ac:dyDescent="0.25">
      <c r="A21" s="610"/>
      <c r="B21" s="618"/>
      <c r="C21" s="1106"/>
      <c r="D21" s="1106"/>
      <c r="E21" s="1106"/>
      <c r="F21" s="1106"/>
      <c r="G21" s="1106"/>
      <c r="H21" s="1107"/>
      <c r="I21" s="1108"/>
      <c r="J21" s="1108"/>
      <c r="K21" s="1108"/>
      <c r="L21" s="1108"/>
      <c r="M21" s="1108"/>
      <c r="N21" s="1108"/>
      <c r="O21" s="1108"/>
      <c r="P21" s="1108"/>
      <c r="Q21" s="1108"/>
      <c r="R21" s="1108"/>
      <c r="S21" s="1108"/>
      <c r="T21" s="1108"/>
      <c r="U21" s="1108"/>
      <c r="V21" s="1108"/>
      <c r="W21" s="1108"/>
      <c r="X21" s="1108"/>
      <c r="Y21" s="1108"/>
      <c r="Z21" s="1108"/>
      <c r="AA21" s="1109"/>
      <c r="AB21" s="251"/>
      <c r="AC21" s="251"/>
      <c r="AD21" s="251"/>
      <c r="AE21" s="254"/>
      <c r="AF21" s="610"/>
      <c r="AG21" s="616"/>
      <c r="AH21" s="1096" t="s">
        <v>375</v>
      </c>
      <c r="AI21" s="1096"/>
      <c r="AJ21" s="1096"/>
      <c r="AK21" s="1096"/>
      <c r="AL21" s="1096"/>
      <c r="AM21" s="1096"/>
      <c r="AN21" s="1096"/>
      <c r="AO21" s="667"/>
      <c r="AP21" s="667"/>
      <c r="AQ21" s="667"/>
      <c r="AR21" s="667"/>
      <c r="AS21" s="667"/>
      <c r="AT21" s="667"/>
      <c r="AU21" s="667"/>
      <c r="AV21" s="667"/>
      <c r="AW21" s="667"/>
      <c r="AX21" s="667"/>
      <c r="AY21" s="667"/>
      <c r="AZ21" s="667"/>
      <c r="BA21" s="667"/>
      <c r="BB21" s="312"/>
    </row>
    <row r="22" spans="1:54" ht="18.95" customHeight="1" x14ac:dyDescent="0.25">
      <c r="A22" s="610"/>
      <c r="B22" s="618"/>
      <c r="C22" s="1106"/>
      <c r="D22" s="1106"/>
      <c r="E22" s="1106"/>
      <c r="F22" s="1106"/>
      <c r="G22" s="1106"/>
      <c r="H22" s="1107"/>
      <c r="I22" s="1108"/>
      <c r="J22" s="1108"/>
      <c r="K22" s="1108"/>
      <c r="L22" s="1108"/>
      <c r="M22" s="1108"/>
      <c r="N22" s="1108"/>
      <c r="O22" s="1108"/>
      <c r="P22" s="1108"/>
      <c r="Q22" s="1108"/>
      <c r="R22" s="1108"/>
      <c r="S22" s="1108"/>
      <c r="T22" s="1108"/>
      <c r="U22" s="1108"/>
      <c r="V22" s="1108"/>
      <c r="W22" s="1108"/>
      <c r="X22" s="1108"/>
      <c r="Y22" s="1108"/>
      <c r="Z22" s="1108"/>
      <c r="AA22" s="1109"/>
      <c r="AB22" s="251"/>
      <c r="AC22" s="251"/>
      <c r="AD22" s="251"/>
      <c r="AE22" s="254"/>
      <c r="AF22" s="610"/>
      <c r="AG22" s="616"/>
      <c r="AH22" s="1096" t="s">
        <v>376</v>
      </c>
      <c r="AI22" s="1096"/>
      <c r="AJ22" s="1096"/>
      <c r="AK22" s="1096"/>
      <c r="AL22" s="1096"/>
      <c r="AM22" s="1096"/>
      <c r="AN22" s="1096"/>
      <c r="AO22" s="668"/>
      <c r="AP22" s="668"/>
      <c r="AQ22" s="668"/>
      <c r="AR22" s="668"/>
      <c r="AS22" s="668"/>
      <c r="AT22" s="668"/>
      <c r="AU22" s="668"/>
      <c r="AV22" s="668"/>
      <c r="AW22" s="668"/>
      <c r="AX22" s="668"/>
      <c r="AY22" s="668"/>
      <c r="AZ22" s="668"/>
      <c r="BA22" s="668"/>
      <c r="BB22" s="312"/>
    </row>
    <row r="23" spans="1:54" ht="18.95" customHeight="1" x14ac:dyDescent="0.25">
      <c r="A23" s="610"/>
      <c r="B23" s="622"/>
      <c r="C23" s="1106"/>
      <c r="D23" s="1106"/>
      <c r="E23" s="1106"/>
      <c r="F23" s="1106"/>
      <c r="G23" s="1106"/>
      <c r="H23" s="1107"/>
      <c r="I23" s="1108"/>
      <c r="J23" s="1108"/>
      <c r="K23" s="1108"/>
      <c r="L23" s="1108"/>
      <c r="M23" s="1108"/>
      <c r="N23" s="1108"/>
      <c r="O23" s="1108"/>
      <c r="P23" s="1108"/>
      <c r="Q23" s="1108"/>
      <c r="R23" s="1108"/>
      <c r="S23" s="1108"/>
      <c r="T23" s="1108"/>
      <c r="U23" s="1108"/>
      <c r="V23" s="1108"/>
      <c r="W23" s="1108"/>
      <c r="X23" s="1108"/>
      <c r="Y23" s="1108"/>
      <c r="Z23" s="1108"/>
      <c r="AA23" s="1109"/>
      <c r="AB23" s="266"/>
      <c r="AC23" s="266"/>
      <c r="AD23" s="266"/>
      <c r="AE23" s="586"/>
      <c r="AF23" s="610"/>
      <c r="AG23" s="616"/>
      <c r="AH23" s="1096" t="s">
        <v>381</v>
      </c>
      <c r="AI23" s="1096"/>
      <c r="AJ23" s="1096"/>
      <c r="AK23" s="1096"/>
      <c r="AL23" s="1096"/>
      <c r="AM23" s="1096"/>
      <c r="AN23" s="1096"/>
      <c r="AO23" s="667"/>
      <c r="AP23" s="667"/>
      <c r="AQ23" s="667"/>
      <c r="AR23" s="667"/>
      <c r="AS23" s="667"/>
      <c r="AT23" s="667"/>
      <c r="AU23" s="667"/>
      <c r="AV23" s="667"/>
      <c r="AW23" s="667"/>
      <c r="AX23" s="667"/>
      <c r="AY23" s="667"/>
      <c r="AZ23" s="667"/>
      <c r="BA23" s="667"/>
      <c r="BB23" s="312"/>
    </row>
    <row r="24" spans="1:54" ht="18.95" customHeight="1" x14ac:dyDescent="0.2">
      <c r="A24" s="610"/>
      <c r="B24" s="262"/>
      <c r="C24" s="1106"/>
      <c r="D24" s="1106"/>
      <c r="E24" s="1106"/>
      <c r="F24" s="1106"/>
      <c r="G24" s="1106"/>
      <c r="H24" s="1107"/>
      <c r="I24" s="1108"/>
      <c r="J24" s="1108"/>
      <c r="K24" s="1108"/>
      <c r="L24" s="1108"/>
      <c r="M24" s="1108"/>
      <c r="N24" s="1108"/>
      <c r="O24" s="1108"/>
      <c r="P24" s="1108"/>
      <c r="Q24" s="1108"/>
      <c r="R24" s="1108"/>
      <c r="S24" s="1108"/>
      <c r="T24" s="1108"/>
      <c r="U24" s="1108"/>
      <c r="V24" s="1108"/>
      <c r="W24" s="1108"/>
      <c r="X24" s="1108"/>
      <c r="Y24" s="1108"/>
      <c r="Z24" s="1108"/>
      <c r="AA24" s="1109"/>
      <c r="AB24" s="267"/>
      <c r="AC24" s="267"/>
      <c r="AD24" s="267"/>
      <c r="AE24" s="268"/>
      <c r="AF24" s="610"/>
      <c r="AG24" s="616"/>
      <c r="AH24" s="1096" t="s">
        <v>379</v>
      </c>
      <c r="AI24" s="1096"/>
      <c r="AJ24" s="1096"/>
      <c r="AK24" s="1096"/>
      <c r="AL24" s="1096"/>
      <c r="AM24" s="1096"/>
      <c r="AN24" s="1096"/>
      <c r="AO24" s="667"/>
      <c r="AP24" s="667"/>
      <c r="AQ24" s="667"/>
      <c r="AR24" s="667"/>
      <c r="AS24" s="667"/>
      <c r="AT24" s="667"/>
      <c r="AU24" s="667"/>
      <c r="AV24" s="667"/>
      <c r="AW24" s="667"/>
      <c r="AX24" s="667"/>
      <c r="AY24" s="667"/>
      <c r="AZ24" s="667"/>
      <c r="BA24" s="667"/>
      <c r="BB24" s="312"/>
    </row>
    <row r="25" spans="1:54" ht="15" customHeight="1" x14ac:dyDescent="0.25">
      <c r="A25" s="610"/>
      <c r="B25" s="269"/>
      <c r="C25" s="610"/>
      <c r="D25" s="624"/>
      <c r="E25" s="617"/>
      <c r="F25" s="617"/>
      <c r="G25" s="617"/>
      <c r="H25" s="617"/>
      <c r="I25" s="443"/>
      <c r="J25" s="443"/>
      <c r="K25" s="443"/>
      <c r="L25" s="619"/>
      <c r="M25" s="619"/>
      <c r="N25" s="619"/>
      <c r="O25" s="619"/>
      <c r="P25" s="619"/>
      <c r="Q25" s="619"/>
      <c r="R25" s="619"/>
      <c r="S25" s="619"/>
      <c r="T25" s="619"/>
      <c r="U25" s="619"/>
      <c r="V25" s="619"/>
      <c r="W25" s="619"/>
      <c r="X25" s="619"/>
      <c r="Y25" s="619"/>
      <c r="Z25" s="619"/>
      <c r="AA25" s="242"/>
      <c r="AB25" s="242"/>
      <c r="AC25" s="242"/>
      <c r="AD25" s="242"/>
      <c r="AE25" s="271"/>
      <c r="AF25" s="610"/>
      <c r="AG25" s="616"/>
      <c r="AH25" s="431"/>
      <c r="AI25" s="621"/>
      <c r="AJ25" s="621"/>
      <c r="AK25" s="621"/>
      <c r="AL25" s="430"/>
      <c r="AM25" s="430"/>
      <c r="AN25" s="431"/>
      <c r="AO25" s="610"/>
    </row>
    <row r="26" spans="1:54" ht="18.75" customHeight="1" x14ac:dyDescent="0.25">
      <c r="A26" s="610"/>
      <c r="B26" s="279"/>
      <c r="AB26" s="625"/>
      <c r="AC26" s="625"/>
      <c r="AD26" s="276"/>
      <c r="AE26" s="277"/>
      <c r="AF26" s="610"/>
      <c r="AG26" s="610"/>
      <c r="AH26" s="428"/>
      <c r="AI26" s="428"/>
      <c r="AJ26" s="428"/>
      <c r="AK26" s="428"/>
      <c r="AL26" s="428"/>
      <c r="AM26" s="428"/>
      <c r="AN26" s="428"/>
      <c r="AO26" s="610"/>
    </row>
    <row r="27" spans="1:54" ht="18.75" customHeight="1" x14ac:dyDescent="0.25">
      <c r="A27" s="610"/>
      <c r="B27" s="279"/>
      <c r="AB27" s="276"/>
      <c r="AC27" s="276"/>
      <c r="AD27" s="276"/>
      <c r="AE27" s="277"/>
      <c r="AF27" s="610"/>
      <c r="AG27" s="610"/>
      <c r="AH27" s="428"/>
      <c r="AI27" s="428"/>
      <c r="AJ27" s="428"/>
      <c r="AK27" s="428"/>
      <c r="AL27" s="428"/>
      <c r="AM27" s="428"/>
      <c r="AN27" s="428"/>
      <c r="AO27" s="610"/>
    </row>
    <row r="28" spans="1:54" ht="18.75" customHeight="1" x14ac:dyDescent="0.2">
      <c r="A28" s="610"/>
      <c r="B28" s="279"/>
      <c r="AB28" s="276"/>
      <c r="AC28" s="276"/>
      <c r="AD28" s="276"/>
      <c r="AE28" s="277"/>
      <c r="AF28" s="610"/>
      <c r="AG28" s="610"/>
      <c r="AH28" s="610"/>
      <c r="AI28" s="610"/>
      <c r="AJ28" s="610"/>
      <c r="AK28" s="610"/>
      <c r="AL28" s="610"/>
      <c r="AM28" s="610"/>
      <c r="AN28" s="610"/>
      <c r="AO28" s="610"/>
    </row>
    <row r="29" spans="1:54" ht="18.75" customHeight="1" x14ac:dyDescent="0.2">
      <c r="A29" s="610"/>
      <c r="B29" s="286" t="str">
        <f>IF(AND(ISNUMBER(#REF!),ISNUMBER(#REF!),ISNUMBER(#REF!)),MIN(AJ26:AJ30),"")</f>
        <v/>
      </c>
      <c r="AB29" s="237"/>
      <c r="AC29" s="237"/>
      <c r="AD29" s="237"/>
      <c r="AE29" s="238"/>
      <c r="AF29" s="610"/>
      <c r="AG29" s="610"/>
      <c r="AH29" s="610"/>
      <c r="AI29" s="610"/>
      <c r="AJ29" s="610"/>
      <c r="AK29" s="610"/>
      <c r="AL29" s="610"/>
      <c r="AM29" s="610"/>
      <c r="AN29" s="610"/>
      <c r="AO29" s="610"/>
    </row>
    <row r="30" spans="1:54" ht="14.25" customHeight="1" x14ac:dyDescent="0.2">
      <c r="A30" s="610"/>
      <c r="B30" s="286"/>
      <c r="AB30" s="237"/>
      <c r="AC30" s="237"/>
      <c r="AD30" s="237"/>
      <c r="AE30" s="238"/>
      <c r="AF30" s="610"/>
      <c r="AG30" s="610"/>
      <c r="AH30" s="610"/>
      <c r="AI30" s="610"/>
      <c r="AJ30" s="610"/>
      <c r="AK30" s="610"/>
      <c r="AL30" s="610"/>
      <c r="AM30" s="610"/>
      <c r="AN30" s="610"/>
      <c r="AO30" s="610"/>
    </row>
    <row r="31" spans="1:54" ht="18.75" customHeight="1" x14ac:dyDescent="0.25">
      <c r="A31" s="610"/>
      <c r="B31" s="286"/>
      <c r="AB31" s="237"/>
      <c r="AC31" s="237"/>
      <c r="AD31" s="237"/>
      <c r="AE31" s="238"/>
      <c r="AF31" s="610"/>
      <c r="AG31" s="610"/>
      <c r="AH31" s="626"/>
      <c r="AI31" s="627"/>
      <c r="AJ31" s="610"/>
      <c r="AK31" s="610"/>
      <c r="AL31" s="610"/>
      <c r="AM31" s="610"/>
      <c r="AN31" s="610"/>
      <c r="AO31" s="610"/>
    </row>
    <row r="32" spans="1:54" ht="25.5" customHeight="1" x14ac:dyDescent="0.25">
      <c r="A32" s="610"/>
      <c r="B32" s="286"/>
      <c r="AB32" s="237"/>
      <c r="AC32" s="237"/>
      <c r="AD32" s="237"/>
      <c r="AE32" s="238"/>
      <c r="AF32" s="610"/>
      <c r="AG32" s="610"/>
      <c r="AH32" s="628"/>
    </row>
    <row r="33" spans="1:35" ht="18" customHeight="1" x14ac:dyDescent="0.25">
      <c r="A33" s="610"/>
      <c r="B33" s="286"/>
      <c r="AB33" s="629"/>
      <c r="AC33" s="237"/>
      <c r="AD33" s="237"/>
      <c r="AE33" s="238"/>
      <c r="AF33" s="611"/>
      <c r="AG33" s="610"/>
      <c r="AH33" s="628"/>
      <c r="AI33" s="278"/>
    </row>
    <row r="34" spans="1:35" ht="4.5" customHeight="1" x14ac:dyDescent="0.25">
      <c r="A34" s="610"/>
      <c r="B34" s="286"/>
      <c r="C34" s="630"/>
      <c r="D34" s="629"/>
      <c r="E34" s="629"/>
      <c r="F34" s="629"/>
      <c r="G34" s="629"/>
      <c r="H34" s="629"/>
      <c r="I34" s="629"/>
      <c r="J34" s="629"/>
      <c r="K34" s="629"/>
      <c r="L34" s="629"/>
      <c r="M34" s="629"/>
      <c r="N34" s="629"/>
      <c r="O34" s="629"/>
      <c r="P34" s="629"/>
      <c r="Q34" s="629"/>
      <c r="R34" s="629"/>
      <c r="S34" s="629"/>
      <c r="T34" s="629"/>
      <c r="U34" s="629"/>
      <c r="V34" s="629"/>
      <c r="W34" s="629"/>
      <c r="X34" s="629"/>
      <c r="Y34" s="629"/>
      <c r="Z34" s="629"/>
      <c r="AA34" s="629"/>
      <c r="AB34" s="629"/>
      <c r="AC34" s="237"/>
      <c r="AD34" s="237"/>
      <c r="AE34" s="238"/>
      <c r="AF34" s="611"/>
      <c r="AG34" s="610"/>
      <c r="AH34" s="628"/>
    </row>
    <row r="35" spans="1:35" ht="14.25" customHeight="1" x14ac:dyDescent="0.25">
      <c r="A35" s="610"/>
      <c r="B35" s="286"/>
      <c r="C35" s="630"/>
      <c r="D35" s="629"/>
      <c r="E35" s="629"/>
      <c r="F35" s="629"/>
      <c r="G35" s="629"/>
      <c r="H35" s="629"/>
      <c r="I35" s="629"/>
      <c r="J35" s="443"/>
      <c r="K35" s="631"/>
      <c r="L35" s="631"/>
      <c r="M35" s="631"/>
      <c r="N35" s="631"/>
      <c r="O35" s="631"/>
      <c r="P35" s="631"/>
      <c r="Q35" s="631"/>
      <c r="R35" s="631"/>
      <c r="S35" s="631"/>
      <c r="T35" s="631"/>
      <c r="U35" s="631"/>
      <c r="V35" s="631"/>
      <c r="W35" s="631"/>
      <c r="X35" s="631"/>
      <c r="Y35" s="629"/>
      <c r="Z35" s="629"/>
      <c r="AA35" s="629"/>
      <c r="AB35" s="629"/>
      <c r="AC35" s="237"/>
      <c r="AD35" s="237"/>
      <c r="AE35" s="238"/>
      <c r="AF35" s="611"/>
      <c r="AG35" s="610"/>
      <c r="AH35" s="628"/>
    </row>
    <row r="36" spans="1:35" ht="8.25" customHeight="1" x14ac:dyDescent="0.25">
      <c r="A36" s="610"/>
      <c r="B36" s="286"/>
      <c r="C36" s="630"/>
      <c r="D36" s="629"/>
      <c r="E36" s="629"/>
      <c r="F36" s="629"/>
      <c r="G36" s="629"/>
      <c r="H36" s="629"/>
      <c r="I36" s="629"/>
      <c r="J36" s="443"/>
      <c r="K36" s="632"/>
      <c r="L36" s="632"/>
      <c r="M36" s="633"/>
      <c r="N36" s="633"/>
      <c r="O36" s="634"/>
      <c r="P36" s="634"/>
      <c r="Q36" s="634"/>
      <c r="R36" s="634"/>
      <c r="S36" s="634"/>
      <c r="T36" s="634"/>
      <c r="U36" s="634"/>
      <c r="V36" s="634"/>
      <c r="W36" s="634"/>
      <c r="X36" s="634"/>
      <c r="Y36" s="629"/>
      <c r="Z36" s="629"/>
      <c r="AA36" s="629"/>
      <c r="AB36" s="629"/>
      <c r="AC36" s="237"/>
      <c r="AD36" s="237"/>
      <c r="AE36" s="238"/>
      <c r="AF36" s="611"/>
      <c r="AG36" s="610"/>
    </row>
    <row r="37" spans="1:35" ht="15" customHeight="1" x14ac:dyDescent="0.25">
      <c r="A37" s="610"/>
      <c r="B37" s="286"/>
      <c r="C37" s="621"/>
      <c r="D37" s="629"/>
      <c r="E37" s="629"/>
      <c r="F37" s="629"/>
      <c r="G37" s="629"/>
      <c r="H37" s="629"/>
      <c r="I37" s="629"/>
      <c r="J37" s="443"/>
      <c r="K37" s="635"/>
      <c r="L37" s="635"/>
      <c r="M37" s="620"/>
      <c r="N37" s="620"/>
      <c r="O37" s="634"/>
      <c r="P37" s="634"/>
      <c r="Q37" s="634"/>
      <c r="R37" s="634"/>
      <c r="S37" s="634"/>
      <c r="T37" s="634"/>
      <c r="U37" s="634"/>
      <c r="V37" s="634"/>
      <c r="W37" s="634"/>
      <c r="X37" s="634"/>
      <c r="Y37" s="629"/>
      <c r="Z37" s="629"/>
      <c r="AA37" s="629"/>
      <c r="AB37" s="629"/>
      <c r="AC37" s="293"/>
      <c r="AD37" s="237"/>
      <c r="AE37" s="238"/>
      <c r="AF37" s="611"/>
      <c r="AG37" s="610"/>
    </row>
    <row r="38" spans="1:35" ht="15" customHeight="1" x14ac:dyDescent="0.2">
      <c r="A38" s="610"/>
      <c r="B38" s="286"/>
      <c r="C38" s="293"/>
      <c r="D38" s="629"/>
      <c r="E38" s="629"/>
      <c r="F38" s="629"/>
      <c r="G38" s="629"/>
      <c r="H38" s="629"/>
      <c r="I38" s="629"/>
      <c r="J38" s="443"/>
      <c r="K38" s="635"/>
      <c r="L38" s="635"/>
      <c r="M38" s="620"/>
      <c r="N38" s="620"/>
      <c r="O38" s="634"/>
      <c r="P38" s="634"/>
      <c r="Q38" s="634"/>
      <c r="R38" s="634"/>
      <c r="S38" s="634"/>
      <c r="T38" s="634"/>
      <c r="U38" s="634"/>
      <c r="V38" s="634"/>
      <c r="W38" s="634"/>
      <c r="X38" s="634"/>
      <c r="Y38" s="629"/>
      <c r="Z38" s="629"/>
      <c r="AA38" s="629"/>
      <c r="AB38" s="629"/>
      <c r="AC38" s="293"/>
      <c r="AD38" s="237"/>
      <c r="AE38" s="238"/>
      <c r="AF38" s="611"/>
      <c r="AG38" s="610"/>
    </row>
    <row r="39" spans="1:35" ht="14.25" customHeight="1" x14ac:dyDescent="0.25">
      <c r="A39" s="610"/>
      <c r="B39" s="286"/>
      <c r="C39" s="636"/>
      <c r="D39" s="629"/>
      <c r="E39" s="629"/>
      <c r="F39" s="629"/>
      <c r="G39" s="629"/>
      <c r="H39" s="629"/>
      <c r="I39" s="629"/>
      <c r="J39" s="443"/>
      <c r="K39" s="441"/>
      <c r="L39" s="441"/>
      <c r="M39" s="623"/>
      <c r="N39" s="623"/>
      <c r="O39" s="623"/>
      <c r="P39" s="623"/>
      <c r="Q39" s="623"/>
      <c r="R39" s="623"/>
      <c r="S39" s="623"/>
      <c r="T39" s="623"/>
      <c r="U39" s="623"/>
      <c r="V39" s="623"/>
      <c r="W39" s="623"/>
      <c r="X39" s="623"/>
      <c r="Y39" s="629"/>
      <c r="Z39" s="629"/>
      <c r="AA39" s="629"/>
      <c r="AB39" s="629"/>
      <c r="AC39" s="625"/>
      <c r="AD39" s="237"/>
      <c r="AE39" s="238"/>
      <c r="AF39" s="611"/>
      <c r="AG39" s="610"/>
    </row>
    <row r="40" spans="1:35" ht="14.25" customHeight="1" x14ac:dyDescent="0.2">
      <c r="A40" s="610"/>
      <c r="B40" s="286"/>
      <c r="C40" s="636"/>
      <c r="D40" s="629"/>
      <c r="E40" s="629"/>
      <c r="F40" s="629"/>
      <c r="G40" s="629"/>
      <c r="H40" s="629"/>
      <c r="I40" s="629"/>
      <c r="J40" s="629"/>
      <c r="K40" s="629"/>
      <c r="L40" s="629"/>
      <c r="M40" s="629"/>
      <c r="N40" s="629"/>
      <c r="O40" s="629"/>
      <c r="P40" s="629"/>
      <c r="Q40" s="629"/>
      <c r="R40" s="629"/>
      <c r="S40" s="629"/>
      <c r="T40" s="629"/>
      <c r="U40" s="629"/>
      <c r="V40" s="629"/>
      <c r="W40" s="629"/>
      <c r="X40" s="629"/>
      <c r="Y40" s="629"/>
      <c r="Z40" s="629"/>
      <c r="AA40" s="629"/>
      <c r="AB40" s="629"/>
      <c r="AC40" s="276"/>
      <c r="AD40" s="237"/>
      <c r="AE40" s="238"/>
      <c r="AF40" s="611"/>
      <c r="AG40" s="610"/>
    </row>
    <row r="41" spans="1:35" ht="11.25" customHeight="1" x14ac:dyDescent="0.2">
      <c r="A41" s="1008"/>
      <c r="B41" s="286"/>
      <c r="C41" s="237"/>
      <c r="D41" s="629"/>
      <c r="E41" s="629"/>
      <c r="F41" s="629"/>
      <c r="G41" s="629"/>
      <c r="H41" s="629"/>
      <c r="I41" s="629"/>
      <c r="J41" s="629"/>
      <c r="K41" s="629"/>
      <c r="L41" s="629"/>
      <c r="M41" s="629"/>
      <c r="N41" s="629"/>
      <c r="O41" s="629"/>
      <c r="P41" s="629"/>
      <c r="Q41" s="629"/>
      <c r="R41" s="629"/>
      <c r="S41" s="629"/>
      <c r="T41" s="629"/>
      <c r="U41" s="629"/>
      <c r="V41" s="629"/>
      <c r="W41" s="629"/>
      <c r="X41" s="629"/>
      <c r="Y41" s="629"/>
      <c r="Z41" s="629"/>
      <c r="AA41" s="629"/>
      <c r="AB41" s="629"/>
      <c r="AC41" s="237"/>
      <c r="AD41" s="237"/>
      <c r="AE41" s="238"/>
      <c r="AF41" s="611"/>
      <c r="AG41" s="610"/>
    </row>
    <row r="42" spans="1:35" ht="7.5" customHeight="1" x14ac:dyDescent="0.2">
      <c r="A42" s="1008"/>
      <c r="B42" s="245"/>
      <c r="C42" s="236"/>
      <c r="D42" s="629"/>
      <c r="E42" s="629"/>
      <c r="F42" s="629"/>
      <c r="G42" s="629"/>
      <c r="H42" s="629"/>
      <c r="I42" s="629"/>
      <c r="J42" s="629"/>
      <c r="K42" s="629"/>
      <c r="L42" s="629"/>
      <c r="M42" s="629"/>
      <c r="N42" s="629"/>
      <c r="O42" s="629"/>
      <c r="P42" s="629"/>
      <c r="Q42" s="629"/>
      <c r="R42" s="629"/>
      <c r="S42" s="629"/>
      <c r="T42" s="629"/>
      <c r="U42" s="629"/>
      <c r="V42" s="629"/>
      <c r="W42" s="629"/>
      <c r="X42" s="629"/>
      <c r="Y42" s="629"/>
      <c r="Z42" s="629"/>
      <c r="AA42" s="629"/>
      <c r="AB42" s="629"/>
      <c r="AC42" s="297"/>
      <c r="AD42" s="297"/>
      <c r="AE42" s="298"/>
      <c r="AF42" s="611"/>
      <c r="AG42" s="610"/>
    </row>
    <row r="43" spans="1:35" ht="6" customHeight="1" x14ac:dyDescent="0.2">
      <c r="A43" s="1008"/>
      <c r="B43" s="245"/>
      <c r="C43" s="236"/>
      <c r="D43" s="629"/>
      <c r="E43" s="629"/>
      <c r="F43" s="629"/>
      <c r="G43" s="629"/>
      <c r="H43" s="629"/>
      <c r="I43" s="629"/>
      <c r="J43" s="629"/>
      <c r="K43" s="629"/>
      <c r="L43" s="629"/>
      <c r="M43" s="629"/>
      <c r="N43" s="629"/>
      <c r="O43" s="629"/>
      <c r="P43" s="242"/>
      <c r="Q43" s="242"/>
      <c r="R43" s="242"/>
      <c r="S43" s="242"/>
      <c r="T43" s="242"/>
      <c r="U43" s="242"/>
      <c r="V43" s="242"/>
      <c r="W43" s="242"/>
      <c r="X43" s="296"/>
      <c r="Y43" s="455"/>
      <c r="Z43" s="455"/>
      <c r="AA43" s="455"/>
      <c r="AB43" s="629"/>
      <c r="AC43" s="629"/>
      <c r="AD43" s="297"/>
      <c r="AE43" s="298"/>
      <c r="AF43" s="611"/>
      <c r="AG43" s="610"/>
    </row>
    <row r="44" spans="1:35" ht="8.25" customHeight="1" x14ac:dyDescent="0.2">
      <c r="A44" s="1008"/>
      <c r="B44" s="245"/>
      <c r="C44" s="242"/>
      <c r="D44" s="629"/>
      <c r="E44" s="629"/>
      <c r="F44" s="629"/>
      <c r="G44" s="629"/>
      <c r="H44" s="629"/>
      <c r="I44" s="629"/>
      <c r="J44" s="629"/>
      <c r="K44" s="629"/>
      <c r="L44" s="629"/>
      <c r="M44" s="629"/>
      <c r="N44" s="629"/>
      <c r="O44" s="629"/>
      <c r="P44" s="242"/>
      <c r="Q44" s="242"/>
      <c r="R44" s="242"/>
      <c r="S44" s="242"/>
      <c r="T44" s="242"/>
      <c r="U44" s="242"/>
      <c r="V44" s="242"/>
      <c r="W44" s="242"/>
      <c r="X44" s="296"/>
      <c r="Y44" s="455"/>
      <c r="Z44" s="455"/>
      <c r="AA44" s="455"/>
      <c r="AB44" s="629"/>
      <c r="AC44" s="629"/>
      <c r="AD44" s="299"/>
      <c r="AE44" s="300"/>
      <c r="AF44" s="611"/>
      <c r="AG44" s="610"/>
    </row>
    <row r="45" spans="1:35" ht="9" customHeight="1" thickBot="1" x14ac:dyDescent="0.25">
      <c r="A45" s="1008"/>
      <c r="B45" s="301"/>
      <c r="C45" s="302"/>
      <c r="D45" s="302"/>
      <c r="E45" s="302"/>
      <c r="F45" s="302"/>
      <c r="G45" s="302"/>
      <c r="H45" s="303"/>
      <c r="I45" s="304"/>
      <c r="J45" s="302"/>
      <c r="K45" s="305"/>
      <c r="L45" s="305"/>
      <c r="M45" s="306"/>
      <c r="N45" s="306"/>
      <c r="O45" s="306"/>
      <c r="P45" s="306"/>
      <c r="Q45" s="306"/>
      <c r="R45" s="306"/>
      <c r="S45" s="306"/>
      <c r="T45" s="306"/>
      <c r="U45" s="306"/>
      <c r="V45" s="306"/>
      <c r="W45" s="306"/>
      <c r="X45" s="306"/>
      <c r="Y45" s="306"/>
      <c r="Z45" s="306"/>
      <c r="AA45" s="306"/>
      <c r="AB45" s="306"/>
      <c r="AC45" s="306"/>
      <c r="AD45" s="306"/>
      <c r="AE45" s="307"/>
      <c r="AF45" s="611"/>
      <c r="AG45" s="610"/>
    </row>
    <row r="46" spans="1:35" ht="9" customHeight="1" x14ac:dyDescent="0.2">
      <c r="A46" s="1008"/>
      <c r="B46" s="244"/>
      <c r="C46" s="308"/>
      <c r="D46" s="308"/>
      <c r="E46" s="308"/>
      <c r="F46" s="308"/>
      <c r="G46" s="1016" t="str">
        <f>IF(ISBLANK(Cover!E14),"",UPPER(Cover!E14))</f>
        <v/>
      </c>
      <c r="H46" s="1017"/>
      <c r="I46" s="1017"/>
      <c r="J46" s="1017"/>
      <c r="K46" s="1017"/>
      <c r="L46" s="1017"/>
      <c r="M46" s="1017"/>
      <c r="N46" s="1018"/>
      <c r="O46" s="1022" t="s">
        <v>270</v>
      </c>
      <c r="P46" s="1023"/>
      <c r="Q46" s="1023"/>
      <c r="R46" s="1024" t="str">
        <f>IF(ISBLANK('WASCOB 1'!H5),"",'WASCOB 1'!H5)</f>
        <v/>
      </c>
      <c r="S46" s="1024"/>
      <c r="T46" s="1024"/>
      <c r="U46" s="1024"/>
      <c r="V46" s="309"/>
      <c r="W46" s="1026" t="s">
        <v>271</v>
      </c>
      <c r="X46" s="1026"/>
      <c r="Y46" s="1026"/>
      <c r="Z46" s="310"/>
      <c r="AA46" s="1027" t="s">
        <v>272</v>
      </c>
      <c r="AB46" s="1028"/>
      <c r="AC46" s="1028"/>
      <c r="AD46" s="1028"/>
      <c r="AE46" s="1029"/>
      <c r="AF46" s="311"/>
      <c r="AG46" s="312"/>
    </row>
    <row r="47" spans="1:35" ht="12" customHeight="1" x14ac:dyDescent="0.2">
      <c r="A47" s="1008"/>
      <c r="B47" s="244"/>
      <c r="C47" s="308"/>
      <c r="D47" s="308"/>
      <c r="E47" s="308"/>
      <c r="F47" s="308"/>
      <c r="G47" s="1019"/>
      <c r="H47" s="1020"/>
      <c r="I47" s="1020"/>
      <c r="J47" s="1020"/>
      <c r="K47" s="1020"/>
      <c r="L47" s="1020"/>
      <c r="M47" s="1020"/>
      <c r="N47" s="1021"/>
      <c r="O47" s="1002"/>
      <c r="P47" s="1003"/>
      <c r="Q47" s="1003"/>
      <c r="R47" s="1025"/>
      <c r="S47" s="1025"/>
      <c r="T47" s="1025"/>
      <c r="U47" s="1025"/>
      <c r="V47" s="308"/>
      <c r="W47" s="1030">
        <f ca="1">TODAY()</f>
        <v>43899</v>
      </c>
      <c r="X47" s="1030"/>
      <c r="Y47" s="1030"/>
      <c r="Z47" s="313"/>
      <c r="AA47" s="1103"/>
      <c r="AB47" s="1104"/>
      <c r="AC47" s="1104"/>
      <c r="AD47" s="1104"/>
      <c r="AE47" s="1105"/>
      <c r="AF47" s="312"/>
    </row>
    <row r="48" spans="1:35" ht="9" customHeight="1" x14ac:dyDescent="0.2">
      <c r="A48" s="1008"/>
      <c r="B48" s="244"/>
      <c r="C48" s="308"/>
      <c r="D48" s="308"/>
      <c r="E48" s="308"/>
      <c r="F48" s="308"/>
      <c r="G48" s="1019"/>
      <c r="H48" s="1020"/>
      <c r="I48" s="1020"/>
      <c r="J48" s="1020"/>
      <c r="K48" s="1020"/>
      <c r="L48" s="1020"/>
      <c r="M48" s="1020"/>
      <c r="N48" s="1021"/>
      <c r="O48" s="1002" t="s">
        <v>273</v>
      </c>
      <c r="P48" s="1003"/>
      <c r="Q48" s="1003"/>
      <c r="R48" s="1031" t="str">
        <f>IF(ISBLANK('WASCOB 1'!H5),"",'WASCOB 1'!H5)</f>
        <v/>
      </c>
      <c r="S48" s="1031"/>
      <c r="T48" s="1031"/>
      <c r="U48" s="1031"/>
      <c r="V48" s="314"/>
      <c r="W48" s="987">
        <f ca="1">TODAY()</f>
        <v>43899</v>
      </c>
      <c r="X48" s="987"/>
      <c r="Y48" s="987"/>
      <c r="Z48" s="313"/>
      <c r="AA48" s="989" t="s">
        <v>274</v>
      </c>
      <c r="AB48" s="990"/>
      <c r="AC48" s="990"/>
      <c r="AD48" s="990"/>
      <c r="AE48" s="991"/>
      <c r="AF48" s="312"/>
    </row>
    <row r="49" spans="1:35" ht="6" customHeight="1" x14ac:dyDescent="0.2">
      <c r="A49" s="1008"/>
      <c r="B49" s="244"/>
      <c r="C49" s="308"/>
      <c r="D49" s="308"/>
      <c r="E49" s="308"/>
      <c r="F49" s="308"/>
      <c r="G49" s="1097" t="s">
        <v>369</v>
      </c>
      <c r="H49" s="1098"/>
      <c r="I49" s="1098"/>
      <c r="J49" s="1098"/>
      <c r="K49" s="1098"/>
      <c r="L49" s="1098"/>
      <c r="M49" s="1098"/>
      <c r="N49" s="1099"/>
      <c r="O49" s="1002"/>
      <c r="P49" s="1003"/>
      <c r="Q49" s="1003"/>
      <c r="R49" s="1032"/>
      <c r="S49" s="1032"/>
      <c r="T49" s="1032"/>
      <c r="U49" s="1032"/>
      <c r="V49" s="315"/>
      <c r="W49" s="988"/>
      <c r="X49" s="988"/>
      <c r="Y49" s="988"/>
      <c r="Z49" s="316"/>
      <c r="AA49" s="1100"/>
      <c r="AB49" s="1101"/>
      <c r="AC49" s="1101"/>
      <c r="AD49" s="1101"/>
      <c r="AE49" s="1102"/>
      <c r="AF49" s="312"/>
    </row>
    <row r="50" spans="1:35" ht="9.75" customHeight="1" x14ac:dyDescent="0.2">
      <c r="A50" s="1008"/>
      <c r="B50" s="244"/>
      <c r="C50" s="308"/>
      <c r="D50" s="317"/>
      <c r="E50" s="317"/>
      <c r="F50" s="317"/>
      <c r="G50" s="1097"/>
      <c r="H50" s="1098"/>
      <c r="I50" s="1098"/>
      <c r="J50" s="1098"/>
      <c r="K50" s="1098"/>
      <c r="L50" s="1098"/>
      <c r="M50" s="1098"/>
      <c r="N50" s="1099"/>
      <c r="O50" s="1002" t="s">
        <v>275</v>
      </c>
      <c r="P50" s="1003"/>
      <c r="Q50" s="1003"/>
      <c r="R50" s="978"/>
      <c r="S50" s="978"/>
      <c r="T50" s="978"/>
      <c r="U50" s="978"/>
      <c r="V50" s="318"/>
      <c r="W50" s="981"/>
      <c r="X50" s="981"/>
      <c r="Y50" s="981"/>
      <c r="Z50" s="637"/>
      <c r="AA50" s="1100"/>
      <c r="AB50" s="1101"/>
      <c r="AC50" s="1101"/>
      <c r="AD50" s="1101"/>
      <c r="AE50" s="1102"/>
      <c r="AF50" s="312"/>
    </row>
    <row r="51" spans="1:35" ht="3" customHeight="1" x14ac:dyDescent="0.2">
      <c r="A51" s="1008"/>
      <c r="B51" s="244"/>
      <c r="C51" s="308"/>
      <c r="D51" s="317"/>
      <c r="E51" s="317"/>
      <c r="F51" s="317"/>
      <c r="G51" s="1097"/>
      <c r="H51" s="1098"/>
      <c r="I51" s="1098"/>
      <c r="J51" s="1098"/>
      <c r="K51" s="1098"/>
      <c r="L51" s="1098"/>
      <c r="M51" s="1098"/>
      <c r="N51" s="1099"/>
      <c r="O51" s="1002"/>
      <c r="P51" s="1003"/>
      <c r="Q51" s="1003"/>
      <c r="R51" s="979"/>
      <c r="S51" s="979"/>
      <c r="T51" s="979"/>
      <c r="U51" s="979"/>
      <c r="V51" s="319"/>
      <c r="W51" s="982"/>
      <c r="X51" s="982"/>
      <c r="Y51" s="982"/>
      <c r="Z51" s="243"/>
      <c r="AA51" s="1103"/>
      <c r="AB51" s="1104"/>
      <c r="AC51" s="1104"/>
      <c r="AD51" s="1104"/>
      <c r="AE51" s="1105"/>
      <c r="AF51" s="312"/>
    </row>
    <row r="52" spans="1:35" ht="6.75" customHeight="1" x14ac:dyDescent="0.2">
      <c r="A52" s="1008"/>
      <c r="B52" s="244"/>
      <c r="C52" s="308"/>
      <c r="D52" s="317"/>
      <c r="E52" s="317"/>
      <c r="F52" s="317"/>
      <c r="G52" s="995" t="str">
        <f>IF(ISBLANK(Cover!G21),"",CONCATENATE(Cover!G21," County "))</f>
        <v xml:space="preserve"> County </v>
      </c>
      <c r="H52" s="993"/>
      <c r="I52" s="993"/>
      <c r="J52" s="993"/>
      <c r="K52" s="993"/>
      <c r="L52" s="993"/>
      <c r="M52" s="993"/>
      <c r="N52" s="994"/>
      <c r="O52" s="1002" t="s">
        <v>276</v>
      </c>
      <c r="P52" s="1003"/>
      <c r="Q52" s="1003"/>
      <c r="R52" s="978"/>
      <c r="S52" s="978"/>
      <c r="T52" s="978"/>
      <c r="U52" s="978"/>
      <c r="V52" s="318"/>
      <c r="W52" s="981"/>
      <c r="X52" s="981"/>
      <c r="Y52" s="981"/>
      <c r="Z52" s="638"/>
      <c r="AA52" s="321"/>
      <c r="AB52" s="322"/>
      <c r="AC52" s="322"/>
      <c r="AD52" s="322"/>
      <c r="AE52" s="323"/>
      <c r="AF52" s="312"/>
    </row>
    <row r="53" spans="1:35" ht="6" customHeight="1" x14ac:dyDescent="0.2">
      <c r="A53" s="1008"/>
      <c r="B53" s="244"/>
      <c r="C53" s="308"/>
      <c r="D53" s="317"/>
      <c r="E53" s="317"/>
      <c r="F53" s="317"/>
      <c r="G53" s="995"/>
      <c r="H53" s="993"/>
      <c r="I53" s="993"/>
      <c r="J53" s="993"/>
      <c r="K53" s="993"/>
      <c r="L53" s="993"/>
      <c r="M53" s="993"/>
      <c r="N53" s="994"/>
      <c r="O53" s="1002"/>
      <c r="P53" s="1003"/>
      <c r="Q53" s="1003"/>
      <c r="R53" s="979"/>
      <c r="S53" s="979"/>
      <c r="T53" s="979"/>
      <c r="U53" s="979"/>
      <c r="V53" s="324"/>
      <c r="W53" s="982"/>
      <c r="X53" s="982"/>
      <c r="Y53" s="982"/>
      <c r="Z53" s="639"/>
      <c r="AA53" s="983" t="s">
        <v>277</v>
      </c>
      <c r="AB53" s="1035"/>
      <c r="AC53" s="1033" t="s">
        <v>278</v>
      </c>
      <c r="AD53" s="1035"/>
      <c r="AE53" s="320"/>
      <c r="AF53" s="312"/>
    </row>
    <row r="54" spans="1:35" ht="12" customHeight="1" thickBot="1" x14ac:dyDescent="0.25">
      <c r="A54" s="610"/>
      <c r="B54" s="326"/>
      <c r="C54" s="327"/>
      <c r="D54" s="327"/>
      <c r="E54" s="328"/>
      <c r="F54" s="328"/>
      <c r="G54" s="640"/>
      <c r="H54" s="641"/>
      <c r="I54" s="641"/>
      <c r="J54" s="641"/>
      <c r="K54" s="641"/>
      <c r="L54" s="641"/>
      <c r="M54" s="641"/>
      <c r="N54" s="642"/>
      <c r="O54" s="327"/>
      <c r="P54" s="327"/>
      <c r="Q54" s="327"/>
      <c r="R54" s="302"/>
      <c r="S54" s="305"/>
      <c r="T54" s="305"/>
      <c r="U54" s="305"/>
      <c r="V54" s="643"/>
      <c r="W54" s="333"/>
      <c r="X54" s="644"/>
      <c r="Y54" s="644"/>
      <c r="Z54" s="645"/>
      <c r="AA54" s="984"/>
      <c r="AB54" s="1036"/>
      <c r="AC54" s="1034"/>
      <c r="AD54" s="1036"/>
      <c r="AE54" s="336"/>
      <c r="AF54" s="312"/>
    </row>
    <row r="55" spans="1:35" x14ac:dyDescent="0.2">
      <c r="A55" s="610"/>
      <c r="Y55" s="646"/>
      <c r="Z55" s="646"/>
      <c r="AA55" s="646"/>
    </row>
    <row r="56" spans="1:35" x14ac:dyDescent="0.2">
      <c r="A56" s="610"/>
    </row>
    <row r="57" spans="1:35" x14ac:dyDescent="0.2">
      <c r="A57" s="610"/>
      <c r="D57" s="312"/>
      <c r="E57" s="308"/>
      <c r="F57" s="308"/>
      <c r="G57" s="312"/>
      <c r="H57" s="312"/>
      <c r="I57" s="308"/>
      <c r="J57" s="308"/>
      <c r="K57" s="312"/>
      <c r="L57" s="312"/>
      <c r="M57" s="312"/>
      <c r="N57" s="312"/>
      <c r="O57" s="312"/>
      <c r="P57" s="312"/>
      <c r="Q57" s="312"/>
      <c r="R57" s="308"/>
      <c r="S57" s="312"/>
      <c r="T57" s="312"/>
      <c r="U57" s="312"/>
      <c r="V57" s="312"/>
      <c r="W57" s="308"/>
      <c r="X57" s="308"/>
      <c r="Y57" s="312"/>
      <c r="Z57" s="312"/>
      <c r="AA57" s="312"/>
      <c r="AB57" s="312"/>
      <c r="AC57" s="312"/>
    </row>
    <row r="58" spans="1:35" x14ac:dyDescent="0.2">
      <c r="A58" s="610"/>
      <c r="C58" s="312"/>
      <c r="D58" s="312"/>
      <c r="E58" s="312"/>
      <c r="F58" s="312"/>
      <c r="G58" s="312"/>
      <c r="H58" s="312"/>
      <c r="I58" s="647"/>
      <c r="J58" s="647"/>
      <c r="K58" s="647"/>
      <c r="L58" s="647"/>
      <c r="M58" s="647"/>
      <c r="N58" s="647"/>
      <c r="O58" s="647"/>
      <c r="P58" s="647"/>
      <c r="Q58" s="648"/>
      <c r="R58" s="649"/>
      <c r="S58" s="650"/>
      <c r="T58" s="650"/>
      <c r="U58" s="650"/>
      <c r="V58" s="650"/>
      <c r="W58" s="651"/>
      <c r="X58" s="652"/>
      <c r="Y58" s="652"/>
      <c r="Z58" s="652"/>
      <c r="AA58" s="652"/>
      <c r="AB58" s="652"/>
      <c r="AC58" s="652"/>
      <c r="AD58" s="653"/>
      <c r="AE58" s="654"/>
      <c r="AF58" s="654"/>
      <c r="AG58" s="654"/>
      <c r="AH58" s="654"/>
      <c r="AI58" s="654"/>
    </row>
    <row r="59" spans="1:35" x14ac:dyDescent="0.2">
      <c r="C59" s="312"/>
      <c r="D59" s="312"/>
      <c r="E59" s="312"/>
      <c r="F59" s="312"/>
      <c r="G59" s="312"/>
      <c r="H59" s="312"/>
      <c r="I59" s="647"/>
      <c r="J59" s="647"/>
      <c r="K59" s="647"/>
      <c r="L59" s="647"/>
      <c r="M59" s="647"/>
      <c r="N59" s="647"/>
      <c r="O59" s="647"/>
      <c r="P59" s="647"/>
      <c r="Q59" s="648"/>
      <c r="R59" s="649"/>
      <c r="S59" s="650"/>
      <c r="T59" s="650"/>
      <c r="U59" s="650"/>
      <c r="V59" s="650"/>
      <c r="W59" s="651"/>
      <c r="X59" s="655"/>
      <c r="Y59" s="655"/>
      <c r="Z59" s="655"/>
      <c r="AA59" s="655"/>
      <c r="AB59" s="655"/>
      <c r="AC59" s="655"/>
      <c r="AD59" s="656"/>
      <c r="AE59" s="657"/>
      <c r="AF59" s="657"/>
      <c r="AG59" s="657"/>
      <c r="AH59" s="657"/>
      <c r="AI59" s="657"/>
    </row>
    <row r="60" spans="1:35" x14ac:dyDescent="0.2">
      <c r="C60" s="312"/>
      <c r="D60" s="312"/>
      <c r="E60" s="312"/>
      <c r="F60" s="312"/>
      <c r="G60" s="312"/>
      <c r="H60" s="312"/>
      <c r="I60" s="647"/>
      <c r="J60" s="647"/>
      <c r="K60" s="647"/>
      <c r="L60" s="647"/>
      <c r="M60" s="647"/>
      <c r="N60" s="647"/>
      <c r="O60" s="647"/>
      <c r="P60" s="647"/>
      <c r="Q60" s="648"/>
      <c r="R60" s="649"/>
      <c r="S60" s="650"/>
      <c r="T60" s="650"/>
      <c r="U60" s="650"/>
      <c r="V60" s="650"/>
      <c r="W60" s="651"/>
      <c r="X60" s="655"/>
      <c r="Y60" s="655"/>
      <c r="Z60" s="655"/>
      <c r="AA60" s="655"/>
      <c r="AB60" s="655"/>
      <c r="AC60" s="655"/>
      <c r="AD60" s="656"/>
      <c r="AE60" s="654"/>
      <c r="AF60" s="654"/>
      <c r="AG60" s="654"/>
      <c r="AH60" s="654"/>
      <c r="AI60" s="654"/>
    </row>
    <row r="61" spans="1:35" x14ac:dyDescent="0.2">
      <c r="C61" s="312"/>
      <c r="D61" s="312"/>
      <c r="E61" s="312"/>
      <c r="F61" s="312"/>
      <c r="G61" s="312"/>
      <c r="H61" s="312"/>
      <c r="I61" s="658"/>
      <c r="J61" s="658"/>
      <c r="K61" s="658"/>
      <c r="L61" s="658"/>
      <c r="M61" s="658"/>
      <c r="N61" s="658"/>
      <c r="O61" s="658"/>
      <c r="P61" s="658"/>
      <c r="Q61" s="609"/>
      <c r="R61" s="649"/>
      <c r="S61" s="650"/>
      <c r="T61" s="650"/>
      <c r="U61" s="650"/>
      <c r="V61" s="650"/>
      <c r="W61" s="651"/>
      <c r="X61" s="655"/>
      <c r="Y61" s="655"/>
      <c r="Z61" s="655"/>
      <c r="AA61" s="655"/>
      <c r="AB61" s="655"/>
      <c r="AC61" s="655"/>
      <c r="AD61" s="656"/>
      <c r="AE61" s="657"/>
      <c r="AF61" s="657"/>
      <c r="AG61" s="657"/>
      <c r="AH61" s="657"/>
      <c r="AI61" s="657"/>
    </row>
    <row r="62" spans="1:35" x14ac:dyDescent="0.2">
      <c r="C62" s="312"/>
      <c r="D62" s="312"/>
      <c r="E62" s="312"/>
      <c r="F62" s="312"/>
      <c r="G62" s="312"/>
      <c r="H62" s="312"/>
      <c r="I62" s="658"/>
      <c r="J62" s="658"/>
      <c r="K62" s="658"/>
      <c r="L62" s="658"/>
      <c r="M62" s="658"/>
      <c r="N62" s="658"/>
      <c r="O62" s="658"/>
      <c r="P62" s="658"/>
      <c r="Q62" s="609"/>
      <c r="R62" s="649"/>
      <c r="S62" s="650"/>
      <c r="T62" s="650"/>
      <c r="U62" s="650"/>
      <c r="V62" s="650"/>
      <c r="W62" s="651"/>
      <c r="X62" s="655"/>
      <c r="Y62" s="655"/>
      <c r="Z62" s="655"/>
      <c r="AA62" s="655"/>
      <c r="AB62" s="655"/>
      <c r="AC62" s="655"/>
      <c r="AD62" s="659"/>
      <c r="AE62" s="657"/>
      <c r="AF62" s="657"/>
      <c r="AG62" s="657"/>
      <c r="AH62" s="657"/>
      <c r="AI62" s="657"/>
    </row>
    <row r="63" spans="1:35" x14ac:dyDescent="0.2">
      <c r="C63" s="312"/>
      <c r="D63" s="312"/>
      <c r="E63" s="312"/>
      <c r="F63" s="312"/>
      <c r="G63" s="312"/>
      <c r="H63" s="312"/>
      <c r="I63" s="658"/>
      <c r="J63" s="658"/>
      <c r="K63" s="658"/>
      <c r="L63" s="658"/>
      <c r="M63" s="658"/>
      <c r="N63" s="658"/>
      <c r="O63" s="658"/>
      <c r="P63" s="658"/>
      <c r="Q63" s="609"/>
      <c r="R63" s="649"/>
      <c r="S63" s="650"/>
      <c r="T63" s="650"/>
      <c r="U63" s="650"/>
      <c r="V63" s="650"/>
      <c r="W63" s="651"/>
      <c r="X63" s="655"/>
      <c r="Y63" s="655"/>
      <c r="Z63" s="655"/>
      <c r="AA63" s="655"/>
      <c r="AB63" s="655"/>
      <c r="AC63" s="655"/>
      <c r="AD63" s="659"/>
      <c r="AE63" s="657"/>
      <c r="AF63" s="657"/>
      <c r="AG63" s="657"/>
      <c r="AH63" s="657"/>
      <c r="AI63" s="657"/>
    </row>
    <row r="64" spans="1:35" x14ac:dyDescent="0.2">
      <c r="C64" s="312"/>
      <c r="D64" s="660"/>
      <c r="E64" s="660"/>
      <c r="F64" s="660"/>
      <c r="G64" s="660"/>
      <c r="H64" s="660"/>
      <c r="I64" s="661"/>
      <c r="J64" s="661"/>
      <c r="K64" s="661"/>
      <c r="L64" s="661"/>
      <c r="M64" s="661"/>
      <c r="N64" s="661"/>
      <c r="O64" s="661"/>
      <c r="P64" s="661"/>
      <c r="Q64" s="662"/>
      <c r="R64" s="649"/>
      <c r="S64" s="650"/>
      <c r="T64" s="650"/>
      <c r="U64" s="650"/>
      <c r="V64" s="650"/>
      <c r="W64" s="651"/>
      <c r="X64" s="655"/>
      <c r="Y64" s="655"/>
      <c r="Z64" s="655"/>
      <c r="AA64" s="655"/>
      <c r="AB64" s="655"/>
      <c r="AC64" s="655"/>
      <c r="AD64" s="659"/>
      <c r="AE64" s="663"/>
      <c r="AF64" s="663"/>
      <c r="AG64" s="663"/>
      <c r="AH64" s="663"/>
      <c r="AI64" s="663"/>
    </row>
    <row r="65" spans="3:35" x14ac:dyDescent="0.2">
      <c r="C65" s="312"/>
      <c r="D65" s="660"/>
      <c r="E65" s="660"/>
      <c r="F65" s="660"/>
      <c r="G65" s="660"/>
      <c r="H65" s="660"/>
      <c r="I65" s="661"/>
      <c r="J65" s="661"/>
      <c r="K65" s="661"/>
      <c r="L65" s="661"/>
      <c r="M65" s="661"/>
      <c r="N65" s="661"/>
      <c r="O65" s="661"/>
      <c r="P65" s="661"/>
      <c r="Q65" s="662"/>
      <c r="R65" s="649"/>
      <c r="S65" s="650"/>
      <c r="T65" s="650"/>
      <c r="U65" s="650"/>
      <c r="V65" s="650"/>
      <c r="W65" s="651"/>
      <c r="X65" s="655"/>
      <c r="Y65" s="655"/>
      <c r="Z65" s="655"/>
      <c r="AA65" s="655"/>
      <c r="AB65" s="655"/>
      <c r="AC65" s="655"/>
      <c r="AD65" s="659"/>
      <c r="AE65" s="654"/>
      <c r="AF65" s="664"/>
      <c r="AG65" s="654"/>
      <c r="AH65" s="664"/>
      <c r="AI65" s="663"/>
    </row>
    <row r="66" spans="3:35" x14ac:dyDescent="0.2">
      <c r="C66" s="312"/>
      <c r="D66" s="312"/>
      <c r="E66" s="312"/>
      <c r="F66" s="312"/>
      <c r="G66" s="312"/>
      <c r="H66" s="312"/>
      <c r="I66" s="312"/>
      <c r="J66" s="312"/>
      <c r="K66" s="312"/>
      <c r="L66" s="312"/>
      <c r="M66" s="312"/>
      <c r="N66" s="312"/>
      <c r="O66" s="312"/>
      <c r="P66" s="312"/>
      <c r="Q66" s="312"/>
      <c r="R66" s="312"/>
      <c r="S66" s="312"/>
      <c r="T66" s="312"/>
      <c r="U66" s="308"/>
      <c r="V66" s="312"/>
      <c r="W66" s="312"/>
      <c r="X66" s="312"/>
      <c r="Y66" s="312"/>
      <c r="Z66" s="312"/>
      <c r="AA66" s="312"/>
      <c r="AB66" s="312"/>
      <c r="AC66" s="312"/>
      <c r="AD66" s="312"/>
      <c r="AE66" s="654"/>
      <c r="AF66" s="664"/>
      <c r="AG66" s="654"/>
      <c r="AH66" s="664"/>
      <c r="AI66" s="663"/>
    </row>
    <row r="67" spans="3:35" x14ac:dyDescent="0.2">
      <c r="AD67" s="312"/>
    </row>
  </sheetData>
  <sheetProtection algorithmName="SHA-512" hashValue="vnsaogHE1p6S5nRXr13syDnA235YxzCEpKsFF7dx4x0UbeJ54VU48rUDSDIdJKN1tbhiI1WEBmHrpAPJm8MGXg==" saltValue="BImmYnRi1URy+ALffG18DQ==" spinCount="100000" sheet="1" selectLockedCells="1"/>
  <mergeCells count="93">
    <mergeCell ref="C7:AA7"/>
    <mergeCell ref="C8:D8"/>
    <mergeCell ref="E8:G8"/>
    <mergeCell ref="H8:AA8"/>
    <mergeCell ref="C9:D9"/>
    <mergeCell ref="E9:G9"/>
    <mergeCell ref="H9:AA9"/>
    <mergeCell ref="C10:D10"/>
    <mergeCell ref="E10:G10"/>
    <mergeCell ref="H10:AA10"/>
    <mergeCell ref="C11:D11"/>
    <mergeCell ref="E11:G11"/>
    <mergeCell ref="H11:AA11"/>
    <mergeCell ref="C12:D12"/>
    <mergeCell ref="E12:G12"/>
    <mergeCell ref="H12:AA12"/>
    <mergeCell ref="C13:D13"/>
    <mergeCell ref="E13:G13"/>
    <mergeCell ref="H13:AA13"/>
    <mergeCell ref="C14:D14"/>
    <mergeCell ref="E14:G14"/>
    <mergeCell ref="H14:AA14"/>
    <mergeCell ref="C15:D15"/>
    <mergeCell ref="E15:G15"/>
    <mergeCell ref="H15:AA15"/>
    <mergeCell ref="C16:D16"/>
    <mergeCell ref="E16:G16"/>
    <mergeCell ref="H16:AA16"/>
    <mergeCell ref="C17:D17"/>
    <mergeCell ref="E17:G17"/>
    <mergeCell ref="H17:AA17"/>
    <mergeCell ref="C18:D18"/>
    <mergeCell ref="E18:G18"/>
    <mergeCell ref="H18:AA18"/>
    <mergeCell ref="C19:D19"/>
    <mergeCell ref="E19:G19"/>
    <mergeCell ref="H19:AA19"/>
    <mergeCell ref="C20:D20"/>
    <mergeCell ref="E20:G20"/>
    <mergeCell ref="H20:AA20"/>
    <mergeCell ref="C21:D21"/>
    <mergeCell ref="E21:G21"/>
    <mergeCell ref="H21:AA21"/>
    <mergeCell ref="C22:D22"/>
    <mergeCell ref="E22:G22"/>
    <mergeCell ref="H22:AA22"/>
    <mergeCell ref="C23:D23"/>
    <mergeCell ref="E23:G23"/>
    <mergeCell ref="H23:AA23"/>
    <mergeCell ref="C24:D24"/>
    <mergeCell ref="E24:G24"/>
    <mergeCell ref="H24:AA24"/>
    <mergeCell ref="A41:A53"/>
    <mergeCell ref="G46:N48"/>
    <mergeCell ref="O46:Q47"/>
    <mergeCell ref="R46:U47"/>
    <mergeCell ref="W46:Y46"/>
    <mergeCell ref="AA46:AE46"/>
    <mergeCell ref="W47:Y47"/>
    <mergeCell ref="AA47:AE47"/>
    <mergeCell ref="O48:Q49"/>
    <mergeCell ref="R48:U49"/>
    <mergeCell ref="W48:Y49"/>
    <mergeCell ref="AA48:AE48"/>
    <mergeCell ref="AB53:AB54"/>
    <mergeCell ref="AC53:AC54"/>
    <mergeCell ref="AD53:AD54"/>
    <mergeCell ref="G49:N51"/>
    <mergeCell ref="AA49:AE51"/>
    <mergeCell ref="O50:Q51"/>
    <mergeCell ref="R50:U51"/>
    <mergeCell ref="W50:Y51"/>
    <mergeCell ref="G52:N53"/>
    <mergeCell ref="O52:Q53"/>
    <mergeCell ref="R52:U53"/>
    <mergeCell ref="W52:Y53"/>
    <mergeCell ref="AA53:AA54"/>
    <mergeCell ref="AH22:AN22"/>
    <mergeCell ref="AH23:AN23"/>
    <mergeCell ref="AH24:AN24"/>
    <mergeCell ref="AH9:AN9"/>
    <mergeCell ref="AH10:AN10"/>
    <mergeCell ref="AH11:AN11"/>
    <mergeCell ref="AH12:AN12"/>
    <mergeCell ref="AH13:AN13"/>
    <mergeCell ref="AH14:AN14"/>
    <mergeCell ref="AH15:AN15"/>
    <mergeCell ref="AH16:AN16"/>
    <mergeCell ref="AH17:AN17"/>
    <mergeCell ref="AH18:AN18"/>
    <mergeCell ref="AH19:AN19"/>
    <mergeCell ref="AH20:AN20"/>
    <mergeCell ref="AH21:AN21"/>
  </mergeCells>
  <pageMargins left="0.75" right="0.4" top="0.5" bottom="0.4" header="0" footer="0"/>
  <pageSetup scale="9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tabColor theme="8"/>
  </sheetPr>
  <dimension ref="A1:R46"/>
  <sheetViews>
    <sheetView showGridLines="0" showRowColHeaders="0" zoomScaleNormal="100" workbookViewId="0">
      <selection activeCell="D43" sqref="D43:J44"/>
    </sheetView>
  </sheetViews>
  <sheetFormatPr defaultRowHeight="12.75" x14ac:dyDescent="0.2"/>
  <cols>
    <col min="7" max="7" width="11" customWidth="1"/>
    <col min="11" max="11" width="10.7109375" customWidth="1"/>
    <col min="14" max="14" width="0.7109375" customWidth="1"/>
    <col min="15" max="15" width="5" customWidth="1"/>
    <col min="16" max="16" width="2" customWidth="1"/>
    <col min="17" max="17" width="1.42578125" customWidth="1"/>
    <col min="18" max="18" width="2.28515625" customWidth="1"/>
  </cols>
  <sheetData>
    <row r="1" spans="1:18" x14ac:dyDescent="0.2">
      <c r="A1" s="386"/>
      <c r="B1" s="385"/>
      <c r="C1" s="385"/>
      <c r="D1" s="385"/>
      <c r="E1" s="385"/>
      <c r="F1" s="385"/>
      <c r="G1" s="385"/>
      <c r="H1" s="385"/>
      <c r="I1" s="385"/>
      <c r="J1" s="385"/>
      <c r="K1" s="385"/>
      <c r="L1" s="385"/>
      <c r="M1" s="385"/>
      <c r="N1" s="385"/>
      <c r="O1" s="385"/>
      <c r="P1" s="385"/>
      <c r="Q1" s="385"/>
      <c r="R1" s="384"/>
    </row>
    <row r="2" spans="1:18" x14ac:dyDescent="0.2">
      <c r="A2" s="376"/>
      <c r="B2" s="37"/>
      <c r="C2" s="37"/>
      <c r="D2" s="37"/>
      <c r="E2" s="37"/>
      <c r="F2" s="37"/>
      <c r="G2" s="37"/>
      <c r="H2" s="37"/>
      <c r="I2" s="37"/>
      <c r="J2" s="37"/>
      <c r="K2" s="37"/>
      <c r="L2" s="37"/>
      <c r="M2" s="37"/>
      <c r="N2" s="37"/>
      <c r="O2" s="37"/>
      <c r="P2" s="37"/>
      <c r="Q2" s="37"/>
      <c r="R2" s="373"/>
    </row>
    <row r="3" spans="1:18" x14ac:dyDescent="0.2">
      <c r="A3" s="376"/>
      <c r="B3" s="37"/>
      <c r="C3" s="37"/>
      <c r="D3" s="37"/>
      <c r="E3" s="37"/>
      <c r="F3" s="37"/>
      <c r="G3" s="37"/>
      <c r="H3" s="37"/>
      <c r="I3" s="37"/>
      <c r="J3" s="37"/>
      <c r="K3" s="37"/>
      <c r="L3" s="37"/>
      <c r="M3" s="37"/>
      <c r="N3" s="37"/>
      <c r="O3" s="37"/>
      <c r="P3" s="37"/>
      <c r="Q3" s="37"/>
      <c r="R3" s="373"/>
    </row>
    <row r="4" spans="1:18" x14ac:dyDescent="0.2">
      <c r="A4" s="376"/>
      <c r="B4" s="37"/>
      <c r="C4" s="37"/>
      <c r="D4" s="37"/>
      <c r="E4" s="37"/>
      <c r="F4" s="37"/>
      <c r="G4" s="37"/>
      <c r="H4" s="37"/>
      <c r="I4" s="37"/>
      <c r="J4" s="37"/>
      <c r="K4" s="37"/>
      <c r="L4" s="37"/>
      <c r="M4" s="37"/>
      <c r="N4" s="37"/>
      <c r="O4" s="37"/>
      <c r="P4" s="37"/>
      <c r="Q4" s="37"/>
      <c r="R4" s="373"/>
    </row>
    <row r="5" spans="1:18" x14ac:dyDescent="0.2">
      <c r="A5" s="376"/>
      <c r="B5" s="37"/>
      <c r="C5" s="37"/>
      <c r="D5" s="37"/>
      <c r="E5" s="37"/>
      <c r="F5" s="37"/>
      <c r="G5" s="37"/>
      <c r="H5" s="37"/>
      <c r="I5" s="37"/>
      <c r="J5" s="37"/>
      <c r="K5" s="37"/>
      <c r="L5" s="37"/>
      <c r="M5" s="37"/>
      <c r="N5" s="37"/>
      <c r="O5" s="37"/>
      <c r="P5" s="37"/>
      <c r="Q5" s="37"/>
      <c r="R5" s="373"/>
    </row>
    <row r="6" spans="1:18" x14ac:dyDescent="0.2">
      <c r="A6" s="376"/>
      <c r="B6" s="37"/>
      <c r="C6" s="37"/>
      <c r="D6" s="37"/>
      <c r="E6" s="37"/>
      <c r="F6" s="37"/>
      <c r="G6" s="37"/>
      <c r="H6" s="37"/>
      <c r="I6" s="37"/>
      <c r="J6" s="37"/>
      <c r="K6" s="37"/>
      <c r="L6" s="37"/>
      <c r="M6" s="37"/>
      <c r="N6" s="37"/>
      <c r="O6" s="37"/>
      <c r="P6" s="37"/>
      <c r="Q6" s="37"/>
      <c r="R6" s="373"/>
    </row>
    <row r="7" spans="1:18" x14ac:dyDescent="0.2">
      <c r="A7" s="376"/>
      <c r="B7" s="37"/>
      <c r="C7" s="37"/>
      <c r="D7" s="37"/>
      <c r="E7" s="37"/>
      <c r="F7" s="37"/>
      <c r="G7" s="37"/>
      <c r="H7" s="37"/>
      <c r="I7" s="37"/>
      <c r="J7" s="37"/>
      <c r="K7" s="37"/>
      <c r="L7" s="37"/>
      <c r="M7" s="37"/>
      <c r="N7" s="37"/>
      <c r="O7" s="37"/>
      <c r="P7" s="37"/>
      <c r="Q7" s="37"/>
      <c r="R7" s="373"/>
    </row>
    <row r="8" spans="1:18" x14ac:dyDescent="0.2">
      <c r="A8" s="376"/>
      <c r="B8" s="37"/>
      <c r="C8" s="37"/>
      <c r="D8" s="37"/>
      <c r="E8" s="37"/>
      <c r="F8" s="37"/>
      <c r="G8" s="37"/>
      <c r="H8" s="37"/>
      <c r="I8" s="37"/>
      <c r="J8" s="37"/>
      <c r="K8" s="37"/>
      <c r="L8" s="37"/>
      <c r="M8" s="37"/>
      <c r="N8" s="37"/>
      <c r="O8" s="37"/>
      <c r="P8" s="37"/>
      <c r="Q8" s="37"/>
      <c r="R8" s="373"/>
    </row>
    <row r="9" spans="1:18" x14ac:dyDescent="0.2">
      <c r="A9" s="376"/>
      <c r="B9" s="37"/>
      <c r="C9" s="37"/>
      <c r="D9" s="37"/>
      <c r="E9" s="37"/>
      <c r="F9" s="37"/>
      <c r="G9" s="37"/>
      <c r="H9" s="37"/>
      <c r="I9" s="37"/>
      <c r="J9" s="37"/>
      <c r="K9" s="37"/>
      <c r="L9" s="37"/>
      <c r="M9" s="37"/>
      <c r="N9" s="37"/>
      <c r="O9" s="37"/>
      <c r="P9" s="37"/>
      <c r="Q9" s="37"/>
      <c r="R9" s="373"/>
    </row>
    <row r="10" spans="1:18" x14ac:dyDescent="0.2">
      <c r="A10" s="376"/>
      <c r="B10" s="37"/>
      <c r="C10" s="37"/>
      <c r="D10" s="37"/>
      <c r="E10" s="37"/>
      <c r="F10" s="37"/>
      <c r="G10" s="37"/>
      <c r="H10" s="37"/>
      <c r="I10" s="37"/>
      <c r="J10" s="37"/>
      <c r="K10" s="37"/>
      <c r="L10" s="37"/>
      <c r="M10" s="37"/>
      <c r="N10" s="37"/>
      <c r="O10" s="37"/>
      <c r="P10" s="37"/>
      <c r="Q10" s="37"/>
      <c r="R10" s="373"/>
    </row>
    <row r="11" spans="1:18" x14ac:dyDescent="0.2">
      <c r="A11" s="376"/>
      <c r="B11" s="37"/>
      <c r="C11" s="37"/>
      <c r="D11" s="37"/>
      <c r="E11" s="37"/>
      <c r="F11" s="37"/>
      <c r="G11" s="37"/>
      <c r="H11" s="37"/>
      <c r="I11" s="37"/>
      <c r="J11" s="37"/>
      <c r="K11" s="37"/>
      <c r="L11" s="37"/>
      <c r="M11" s="37"/>
      <c r="N11" s="37"/>
      <c r="O11" s="37"/>
      <c r="P11" s="37"/>
      <c r="Q11" s="37"/>
      <c r="R11" s="373"/>
    </row>
    <row r="12" spans="1:18" x14ac:dyDescent="0.2">
      <c r="A12" s="376"/>
      <c r="B12" s="37"/>
      <c r="C12" s="37"/>
      <c r="D12" s="37"/>
      <c r="E12" s="37"/>
      <c r="F12" s="37"/>
      <c r="G12" s="37"/>
      <c r="H12" s="37"/>
      <c r="I12" s="37"/>
      <c r="J12" s="37"/>
      <c r="K12" s="37"/>
      <c r="L12" s="37"/>
      <c r="M12" s="37"/>
      <c r="N12" s="37"/>
      <c r="O12" s="37"/>
      <c r="P12" s="37"/>
      <c r="Q12" s="37"/>
      <c r="R12" s="373"/>
    </row>
    <row r="13" spans="1:18" x14ac:dyDescent="0.2">
      <c r="A13" s="376"/>
      <c r="B13" s="37"/>
      <c r="C13" s="37"/>
      <c r="D13" s="37"/>
      <c r="E13" s="37"/>
      <c r="F13" s="37"/>
      <c r="G13" s="37"/>
      <c r="H13" s="37"/>
      <c r="I13" s="37"/>
      <c r="J13" s="37"/>
      <c r="K13" s="37"/>
      <c r="L13" s="37"/>
      <c r="M13" s="37"/>
      <c r="N13" s="37"/>
      <c r="O13" s="37"/>
      <c r="P13" s="37"/>
      <c r="Q13" s="37"/>
      <c r="R13" s="373"/>
    </row>
    <row r="14" spans="1:18" x14ac:dyDescent="0.2">
      <c r="A14" s="376"/>
      <c r="B14" s="37"/>
      <c r="C14" s="37"/>
      <c r="D14" s="37"/>
      <c r="E14" s="37"/>
      <c r="F14" s="37"/>
      <c r="G14" s="37"/>
      <c r="H14" s="37"/>
      <c r="I14" s="37"/>
      <c r="J14" s="37"/>
      <c r="K14" s="37"/>
      <c r="L14" s="37"/>
      <c r="M14" s="37"/>
      <c r="N14" s="37"/>
      <c r="O14" s="37"/>
      <c r="P14" s="37"/>
      <c r="Q14" s="37"/>
      <c r="R14" s="373"/>
    </row>
    <row r="15" spans="1:18" x14ac:dyDescent="0.2">
      <c r="A15" s="376"/>
      <c r="B15" s="37"/>
      <c r="C15" s="37"/>
      <c r="D15" s="37"/>
      <c r="E15" s="37"/>
      <c r="F15" s="37"/>
      <c r="G15" s="37"/>
      <c r="H15" s="37"/>
      <c r="I15" s="37"/>
      <c r="J15" s="37"/>
      <c r="K15" s="37"/>
      <c r="L15" s="37"/>
      <c r="M15" s="37"/>
      <c r="N15" s="37"/>
      <c r="O15" s="37"/>
      <c r="P15" s="37"/>
      <c r="Q15" s="37"/>
      <c r="R15" s="373"/>
    </row>
    <row r="16" spans="1:18" x14ac:dyDescent="0.2">
      <c r="A16" s="376"/>
      <c r="B16" s="37"/>
      <c r="C16" s="37"/>
      <c r="D16" s="37"/>
      <c r="E16" s="37"/>
      <c r="F16" s="37"/>
      <c r="G16" s="37"/>
      <c r="H16" s="37"/>
      <c r="I16" s="37"/>
      <c r="J16" s="37"/>
      <c r="K16" s="37"/>
      <c r="L16" s="37"/>
      <c r="M16" s="37"/>
      <c r="N16" s="37"/>
      <c r="O16" s="37"/>
      <c r="P16" s="37"/>
      <c r="Q16" s="37"/>
      <c r="R16" s="373"/>
    </row>
    <row r="17" spans="1:18" x14ac:dyDescent="0.2">
      <c r="A17" s="376"/>
      <c r="B17" s="37"/>
      <c r="C17" s="37"/>
      <c r="D17" s="37"/>
      <c r="E17" s="37"/>
      <c r="F17" s="37"/>
      <c r="G17" s="37"/>
      <c r="H17" s="37"/>
      <c r="I17" s="37"/>
      <c r="J17" s="37"/>
      <c r="K17" s="37"/>
      <c r="L17" s="37"/>
      <c r="M17" s="37"/>
      <c r="N17" s="37"/>
      <c r="O17" s="37"/>
      <c r="P17" s="37"/>
      <c r="Q17" s="37"/>
      <c r="R17" s="373"/>
    </row>
    <row r="18" spans="1:18" x14ac:dyDescent="0.2">
      <c r="A18" s="376"/>
      <c r="B18" s="37"/>
      <c r="C18" s="37"/>
      <c r="D18" s="37"/>
      <c r="E18" s="37"/>
      <c r="F18" s="37"/>
      <c r="G18" s="37"/>
      <c r="H18" s="37"/>
      <c r="I18" s="37"/>
      <c r="J18" s="37"/>
      <c r="K18" s="37"/>
      <c r="L18" s="37"/>
      <c r="M18" s="37"/>
      <c r="N18" s="37"/>
      <c r="O18" s="37"/>
      <c r="P18" s="37"/>
      <c r="Q18" s="37"/>
      <c r="R18" s="373"/>
    </row>
    <row r="19" spans="1:18" x14ac:dyDescent="0.2">
      <c r="A19" s="376"/>
      <c r="B19" s="37"/>
      <c r="C19" s="37"/>
      <c r="D19" s="37"/>
      <c r="E19" s="37"/>
      <c r="F19" s="37"/>
      <c r="G19" s="37"/>
      <c r="H19" s="37"/>
      <c r="I19" s="37"/>
      <c r="J19" s="37"/>
      <c r="K19" s="37"/>
      <c r="L19" s="37"/>
      <c r="M19" s="37"/>
      <c r="N19" s="37"/>
      <c r="O19" s="37"/>
      <c r="P19" s="37"/>
      <c r="Q19" s="37"/>
      <c r="R19" s="373"/>
    </row>
    <row r="20" spans="1:18" x14ac:dyDescent="0.2">
      <c r="A20" s="376"/>
      <c r="B20" s="37"/>
      <c r="C20" s="37"/>
      <c r="D20" s="37"/>
      <c r="E20" s="37"/>
      <c r="F20" s="37"/>
      <c r="G20" s="37"/>
      <c r="H20" s="37"/>
      <c r="I20" s="37"/>
      <c r="J20" s="37"/>
      <c r="K20" s="37"/>
      <c r="L20" s="37"/>
      <c r="M20" s="37"/>
      <c r="N20" s="37"/>
      <c r="O20" s="37"/>
      <c r="P20" s="37"/>
      <c r="Q20" s="37"/>
      <c r="R20" s="373"/>
    </row>
    <row r="21" spans="1:18" x14ac:dyDescent="0.2">
      <c r="A21" s="376"/>
      <c r="B21" s="37"/>
      <c r="C21" s="37"/>
      <c r="D21" s="37"/>
      <c r="E21" s="37"/>
      <c r="F21" s="37"/>
      <c r="G21" s="37"/>
      <c r="H21" s="37"/>
      <c r="I21" s="37"/>
      <c r="J21" s="37"/>
      <c r="K21" s="37"/>
      <c r="L21" s="37"/>
      <c r="M21" s="37"/>
      <c r="N21" s="37"/>
      <c r="O21" s="37"/>
      <c r="P21" s="37"/>
      <c r="Q21" s="37"/>
      <c r="R21" s="373"/>
    </row>
    <row r="22" spans="1:18" x14ac:dyDescent="0.2">
      <c r="A22" s="376"/>
      <c r="B22" s="37"/>
      <c r="C22" s="37"/>
      <c r="D22" s="37"/>
      <c r="E22" s="37"/>
      <c r="F22" s="37"/>
      <c r="G22" s="37"/>
      <c r="H22" s="37"/>
      <c r="I22" s="37"/>
      <c r="J22" s="37"/>
      <c r="K22" s="37"/>
      <c r="L22" s="37"/>
      <c r="M22" s="37"/>
      <c r="N22" s="37"/>
      <c r="O22" s="37"/>
      <c r="P22" s="37"/>
      <c r="Q22" s="37"/>
      <c r="R22" s="373"/>
    </row>
    <row r="23" spans="1:18" x14ac:dyDescent="0.2">
      <c r="A23" s="376"/>
      <c r="B23" s="37"/>
      <c r="C23" s="37"/>
      <c r="D23" s="37"/>
      <c r="E23" s="37"/>
      <c r="F23" s="37"/>
      <c r="G23" s="37"/>
      <c r="H23" s="37"/>
      <c r="I23" s="37"/>
      <c r="J23" s="37"/>
      <c r="K23" s="37"/>
      <c r="L23" s="37"/>
      <c r="M23" s="37"/>
      <c r="N23" s="37"/>
      <c r="O23" s="37"/>
      <c r="P23" s="37"/>
      <c r="Q23" s="37"/>
      <c r="R23" s="373"/>
    </row>
    <row r="24" spans="1:18" x14ac:dyDescent="0.2">
      <c r="A24" s="376"/>
      <c r="B24" s="37"/>
      <c r="C24" s="37"/>
      <c r="D24" s="37"/>
      <c r="E24" s="37"/>
      <c r="F24" s="37"/>
      <c r="G24" s="37"/>
      <c r="H24" s="37"/>
      <c r="I24" s="37"/>
      <c r="J24" s="37"/>
      <c r="K24" s="37"/>
      <c r="L24" s="37"/>
      <c r="M24" s="37"/>
      <c r="N24" s="37"/>
      <c r="O24" s="37"/>
      <c r="P24" s="37"/>
      <c r="Q24" s="37"/>
      <c r="R24" s="373"/>
    </row>
    <row r="25" spans="1:18" x14ac:dyDescent="0.2">
      <c r="A25" s="376"/>
      <c r="B25" s="37"/>
      <c r="C25" s="37"/>
      <c r="D25" s="37"/>
      <c r="E25" s="37"/>
      <c r="F25" s="37"/>
      <c r="G25" s="37"/>
      <c r="H25" s="37"/>
      <c r="I25" s="37"/>
      <c r="J25" s="37"/>
      <c r="K25" s="37"/>
      <c r="L25" s="37"/>
      <c r="M25" s="37"/>
      <c r="N25" s="37"/>
      <c r="O25" s="37"/>
      <c r="P25" s="37"/>
      <c r="Q25" s="37"/>
      <c r="R25" s="373"/>
    </row>
    <row r="26" spans="1:18" x14ac:dyDescent="0.2">
      <c r="A26" s="376"/>
      <c r="B26" s="37"/>
      <c r="C26" s="37"/>
      <c r="D26" s="37"/>
      <c r="E26" s="37"/>
      <c r="F26" s="37"/>
      <c r="G26" s="37"/>
      <c r="H26" s="37"/>
      <c r="I26" s="37"/>
      <c r="J26" s="37"/>
      <c r="K26" s="37"/>
      <c r="L26" s="37"/>
      <c r="M26" s="37"/>
      <c r="N26" s="37"/>
      <c r="O26" s="37"/>
      <c r="P26" s="37"/>
      <c r="Q26" s="37"/>
      <c r="R26" s="373"/>
    </row>
    <row r="27" spans="1:18" x14ac:dyDescent="0.2">
      <c r="A27" s="376"/>
      <c r="B27" s="37"/>
      <c r="C27" s="37"/>
      <c r="D27" s="37"/>
      <c r="E27" s="37"/>
      <c r="F27" s="37"/>
      <c r="G27" s="37"/>
      <c r="H27" s="37"/>
      <c r="I27" s="37"/>
      <c r="J27" s="37"/>
      <c r="K27" s="37"/>
      <c r="L27" s="37"/>
      <c r="M27" s="37"/>
      <c r="N27" s="37"/>
      <c r="O27" s="37"/>
      <c r="P27" s="37"/>
      <c r="Q27" s="37"/>
      <c r="R27" s="373"/>
    </row>
    <row r="28" spans="1:18" x14ac:dyDescent="0.2">
      <c r="A28" s="376"/>
      <c r="B28" s="37"/>
      <c r="C28" s="37"/>
      <c r="D28" s="37"/>
      <c r="E28" s="37"/>
      <c r="F28" s="37"/>
      <c r="G28" s="37"/>
      <c r="H28" s="37"/>
      <c r="I28" s="37"/>
      <c r="J28" s="37"/>
      <c r="K28" s="37"/>
      <c r="L28" s="37"/>
      <c r="M28" s="37"/>
      <c r="N28" s="37"/>
      <c r="O28" s="37"/>
      <c r="P28" s="37"/>
      <c r="Q28" s="37"/>
      <c r="R28" s="373"/>
    </row>
    <row r="29" spans="1:18" x14ac:dyDescent="0.2">
      <c r="A29" s="376"/>
      <c r="B29" s="37"/>
      <c r="C29" s="37"/>
      <c r="D29" s="37"/>
      <c r="E29" s="37"/>
      <c r="F29" s="37"/>
      <c r="G29" s="37"/>
      <c r="H29" s="37"/>
      <c r="I29" s="37"/>
      <c r="J29" s="37"/>
      <c r="K29" s="37"/>
      <c r="L29" s="37"/>
      <c r="M29" s="37"/>
      <c r="N29" s="37"/>
      <c r="O29" s="37"/>
      <c r="P29" s="37"/>
      <c r="Q29" s="37"/>
      <c r="R29" s="373"/>
    </row>
    <row r="30" spans="1:18" x14ac:dyDescent="0.2">
      <c r="A30" s="376"/>
      <c r="B30" s="37"/>
      <c r="C30" s="37"/>
      <c r="D30" s="37"/>
      <c r="E30" s="37"/>
      <c r="F30" s="37"/>
      <c r="G30" s="37"/>
      <c r="H30" s="37"/>
      <c r="I30" s="37"/>
      <c r="J30" s="37"/>
      <c r="K30" s="37"/>
      <c r="L30" s="37"/>
      <c r="M30" s="37"/>
      <c r="N30" s="37"/>
      <c r="O30" s="37"/>
      <c r="P30" s="37"/>
      <c r="Q30" s="37"/>
      <c r="R30" s="373"/>
    </row>
    <row r="31" spans="1:18" x14ac:dyDescent="0.2">
      <c r="A31" s="376"/>
      <c r="B31" s="37"/>
      <c r="C31" s="37"/>
      <c r="D31" s="37"/>
      <c r="E31" s="37"/>
      <c r="F31" s="37"/>
      <c r="G31" s="37"/>
      <c r="H31" s="37"/>
      <c r="I31" s="37"/>
      <c r="J31" s="37"/>
      <c r="K31" s="37"/>
      <c r="L31" s="37"/>
      <c r="M31" s="37"/>
      <c r="N31" s="37"/>
      <c r="O31" s="37"/>
      <c r="P31" s="37"/>
      <c r="Q31" s="37"/>
      <c r="R31" s="373"/>
    </row>
    <row r="32" spans="1:18" x14ac:dyDescent="0.2">
      <c r="A32" s="376"/>
      <c r="B32" s="37"/>
      <c r="C32" s="37"/>
      <c r="D32" s="37"/>
      <c r="E32" s="37"/>
      <c r="F32" s="37"/>
      <c r="G32" s="37"/>
      <c r="H32" s="37"/>
      <c r="I32" s="37"/>
      <c r="J32" s="37"/>
      <c r="K32" s="37"/>
      <c r="L32" s="37"/>
      <c r="M32" s="37"/>
      <c r="N32" s="37"/>
      <c r="O32" s="37"/>
      <c r="P32" s="37"/>
      <c r="Q32" s="37"/>
      <c r="R32" s="373"/>
    </row>
    <row r="33" spans="1:18" x14ac:dyDescent="0.2">
      <c r="A33" s="376"/>
      <c r="B33" s="37"/>
      <c r="C33" s="37"/>
      <c r="D33" s="37"/>
      <c r="E33" s="37"/>
      <c r="F33" s="37"/>
      <c r="G33" s="37"/>
      <c r="H33" s="37"/>
      <c r="I33" s="37"/>
      <c r="J33" s="37"/>
      <c r="K33" s="37"/>
      <c r="L33" s="37"/>
      <c r="M33" s="37"/>
      <c r="N33" s="37"/>
      <c r="O33" s="37"/>
      <c r="P33" s="37"/>
      <c r="Q33" s="37"/>
      <c r="R33" s="373"/>
    </row>
    <row r="34" spans="1:18" x14ac:dyDescent="0.2">
      <c r="A34" s="376"/>
      <c r="B34" s="37"/>
      <c r="C34" s="37"/>
      <c r="D34" s="37"/>
      <c r="E34" s="37"/>
      <c r="F34" s="37"/>
      <c r="G34" s="37"/>
      <c r="H34" s="37"/>
      <c r="I34" s="37"/>
      <c r="J34" s="37"/>
      <c r="K34" s="37"/>
      <c r="L34" s="37"/>
      <c r="M34" s="37"/>
      <c r="N34" s="37"/>
      <c r="O34" s="37"/>
      <c r="P34" s="37"/>
      <c r="Q34" s="37"/>
      <c r="R34" s="373"/>
    </row>
    <row r="35" spans="1:18" x14ac:dyDescent="0.2">
      <c r="A35" s="376"/>
      <c r="B35" s="37"/>
      <c r="C35" s="37"/>
      <c r="D35" s="37"/>
      <c r="E35" s="37"/>
      <c r="F35" s="37"/>
      <c r="G35" s="37"/>
      <c r="H35" s="37"/>
      <c r="I35" s="37"/>
      <c r="J35" s="37"/>
      <c r="K35" s="37"/>
      <c r="L35" s="37"/>
      <c r="M35" s="37"/>
      <c r="N35" s="37"/>
      <c r="O35" s="37"/>
      <c r="P35" s="37"/>
      <c r="Q35" s="37"/>
      <c r="R35" s="373"/>
    </row>
    <row r="36" spans="1:18" x14ac:dyDescent="0.2">
      <c r="A36" s="376"/>
      <c r="B36" s="37"/>
      <c r="C36" s="37"/>
      <c r="D36" s="37"/>
      <c r="E36" s="37"/>
      <c r="F36" s="37"/>
      <c r="G36" s="37"/>
      <c r="H36" s="37"/>
      <c r="I36" s="37"/>
      <c r="J36" s="37"/>
      <c r="K36" s="37"/>
      <c r="L36" s="37"/>
      <c r="M36" s="37"/>
      <c r="N36" s="37"/>
      <c r="O36" s="37"/>
      <c r="P36" s="37"/>
      <c r="Q36" s="37"/>
      <c r="R36" s="373"/>
    </row>
    <row r="37" spans="1:18" x14ac:dyDescent="0.2">
      <c r="A37" s="376"/>
      <c r="B37" s="37"/>
      <c r="C37" s="37"/>
      <c r="D37" s="37"/>
      <c r="E37" s="37"/>
      <c r="F37" s="37"/>
      <c r="G37" s="37"/>
      <c r="H37" s="37"/>
      <c r="I37" s="37"/>
      <c r="J37" s="37"/>
      <c r="K37" s="37"/>
      <c r="L37" s="37"/>
      <c r="M37" s="37"/>
      <c r="N37" s="37"/>
      <c r="O37" s="37"/>
      <c r="P37" s="37"/>
      <c r="Q37" s="37"/>
      <c r="R37" s="373"/>
    </row>
    <row r="38" spans="1:18" x14ac:dyDescent="0.2">
      <c r="A38" s="376"/>
      <c r="B38" s="37"/>
      <c r="C38" s="37"/>
      <c r="D38" s="37"/>
      <c r="E38" s="37"/>
      <c r="F38" s="37"/>
      <c r="G38" s="37"/>
      <c r="H38" s="37"/>
      <c r="I38" s="37"/>
      <c r="J38" s="37"/>
      <c r="K38" s="37"/>
      <c r="L38" s="37"/>
      <c r="M38" s="37"/>
      <c r="N38" s="37"/>
      <c r="O38" s="37"/>
      <c r="P38" s="37"/>
      <c r="Q38" s="37"/>
      <c r="R38" s="373"/>
    </row>
    <row r="39" spans="1:18" x14ac:dyDescent="0.2">
      <c r="A39" s="376"/>
      <c r="B39" s="37"/>
      <c r="C39" s="37"/>
      <c r="D39" s="37"/>
      <c r="E39" s="37"/>
      <c r="F39" s="37"/>
      <c r="G39" s="37"/>
      <c r="H39" s="37"/>
      <c r="I39" s="37"/>
      <c r="J39" s="37"/>
      <c r="K39" s="37"/>
      <c r="L39" s="37"/>
      <c r="M39" s="37"/>
      <c r="N39" s="37"/>
      <c r="O39" s="37"/>
      <c r="P39" s="37"/>
      <c r="Q39" s="37"/>
      <c r="R39" s="373"/>
    </row>
    <row r="40" spans="1:18" ht="13.5" thickBot="1" x14ac:dyDescent="0.25">
      <c r="A40" s="372"/>
      <c r="B40" s="371"/>
      <c r="C40" s="371"/>
      <c r="D40" s="371"/>
      <c r="E40" s="371"/>
      <c r="F40" s="371"/>
      <c r="G40" s="371"/>
      <c r="H40" s="371"/>
      <c r="I40" s="371"/>
      <c r="J40" s="371"/>
      <c r="K40" s="371"/>
      <c r="L40" s="371"/>
      <c r="M40" s="371"/>
      <c r="N40" s="371"/>
      <c r="O40" s="371"/>
      <c r="P40" s="371"/>
      <c r="Q40" s="371"/>
      <c r="R40" s="383"/>
    </row>
    <row r="41" spans="1:18" x14ac:dyDescent="0.2">
      <c r="A41" s="376"/>
      <c r="B41" s="37"/>
      <c r="C41" s="37"/>
      <c r="D41" s="1120" t="str">
        <f>IF(ISBLANK('Tile Design'!C3),"",'Tile Design'!C3)</f>
        <v/>
      </c>
      <c r="E41" s="1121"/>
      <c r="F41" s="1121"/>
      <c r="G41" s="1121"/>
      <c r="H41" s="1121"/>
      <c r="I41" s="1121"/>
      <c r="J41" s="1122"/>
      <c r="M41" s="382"/>
      <c r="N41" s="375"/>
      <c r="P41" s="379"/>
      <c r="Q41" s="379"/>
      <c r="R41" s="381"/>
    </row>
    <row r="42" spans="1:18" x14ac:dyDescent="0.2">
      <c r="A42" s="376"/>
      <c r="B42" s="37"/>
      <c r="C42" s="37"/>
      <c r="D42" s="1123"/>
      <c r="E42" s="1124"/>
      <c r="F42" s="1124"/>
      <c r="G42" s="1124"/>
      <c r="H42" s="1124"/>
      <c r="I42" s="1124"/>
      <c r="J42" s="1125"/>
      <c r="M42" s="380"/>
      <c r="O42" s="379" t="s">
        <v>0</v>
      </c>
      <c r="P42" s="377"/>
      <c r="Q42" s="377"/>
      <c r="R42" s="373"/>
    </row>
    <row r="43" spans="1:18" x14ac:dyDescent="0.2">
      <c r="A43" s="376"/>
      <c r="B43" s="37"/>
      <c r="C43" s="37"/>
      <c r="D43" s="1126" t="s">
        <v>280</v>
      </c>
      <c r="E43" s="1127"/>
      <c r="F43" s="1127"/>
      <c r="G43" s="1127"/>
      <c r="H43" s="1127"/>
      <c r="I43" s="1127"/>
      <c r="J43" s="1128"/>
      <c r="K43" s="375" t="s">
        <v>279</v>
      </c>
      <c r="L43" s="1129" t="str">
        <f>IF(ISBLANK('Tile Design'!I5),"",'Tile Design'!I5)</f>
        <v/>
      </c>
      <c r="M43" s="1129"/>
      <c r="N43" s="37"/>
      <c r="O43" s="378">
        <f ca="1">TODAY()</f>
        <v>43899</v>
      </c>
      <c r="P43" s="377"/>
      <c r="Q43" s="377"/>
      <c r="R43" s="373"/>
    </row>
    <row r="44" spans="1:18" x14ac:dyDescent="0.2">
      <c r="A44" s="376"/>
      <c r="B44" s="37"/>
      <c r="C44" s="37"/>
      <c r="D44" s="1126"/>
      <c r="E44" s="1127"/>
      <c r="F44" s="1127"/>
      <c r="G44" s="1127"/>
      <c r="H44" s="1127"/>
      <c r="I44" s="1127"/>
      <c r="J44" s="1128"/>
      <c r="K44" s="375" t="s">
        <v>275</v>
      </c>
      <c r="L44" s="1130"/>
      <c r="M44" s="1130"/>
      <c r="N44" s="37"/>
      <c r="O44" s="374"/>
      <c r="P44" s="377"/>
      <c r="Q44" s="377"/>
      <c r="R44" s="373"/>
    </row>
    <row r="45" spans="1:18" x14ac:dyDescent="0.2">
      <c r="A45" s="376"/>
      <c r="B45" s="37"/>
      <c r="C45" s="37"/>
      <c r="D45" s="1131" t="str">
        <f>IF(ISBLANK(Cover!G21),"",CONCATENATE(Cover!G21," County"))</f>
        <v xml:space="preserve"> County</v>
      </c>
      <c r="E45" s="1132"/>
      <c r="F45" s="1132"/>
      <c r="G45" s="1132"/>
      <c r="H45" s="1132"/>
      <c r="I45" s="1132"/>
      <c r="J45" s="1133"/>
      <c r="K45" s="375" t="s">
        <v>276</v>
      </c>
      <c r="L45" s="1137"/>
      <c r="M45" s="1137"/>
      <c r="N45" s="37"/>
      <c r="O45" s="374"/>
      <c r="P45" s="37"/>
      <c r="Q45" s="37"/>
      <c r="R45" s="373"/>
    </row>
    <row r="46" spans="1:18" ht="13.5" thickBot="1" x14ac:dyDescent="0.25">
      <c r="A46" s="372"/>
      <c r="B46" s="371"/>
      <c r="C46" s="371"/>
      <c r="D46" s="1134"/>
      <c r="E46" s="1135"/>
      <c r="F46" s="1135"/>
      <c r="G46" s="1135"/>
      <c r="H46" s="1135"/>
      <c r="I46" s="1135"/>
      <c r="J46" s="1136"/>
      <c r="K46" s="371"/>
      <c r="L46" s="371"/>
      <c r="M46" s="371"/>
      <c r="N46" s="371"/>
      <c r="O46" s="370" t="s">
        <v>277</v>
      </c>
      <c r="P46" s="369"/>
      <c r="Q46" s="368" t="s">
        <v>278</v>
      </c>
      <c r="R46" s="367"/>
    </row>
  </sheetData>
  <sheetProtection algorithmName="SHA-512" hashValue="F3MnzO3TGKDJ6duJ1Nkioj3Mz9NFvYag2ZGX/PFTj+y7rOKFlFBD+7SPT8QTiv0gbFmVpXiKAa3s4bpKSFvvYQ==" saltValue="zFVlnNS8w4dRwGxykjriZQ==" spinCount="100000" sheet="1" objects="1" scenarios="1" selectLockedCells="1"/>
  <mergeCells count="6">
    <mergeCell ref="D41:J42"/>
    <mergeCell ref="D43:J44"/>
    <mergeCell ref="L43:M43"/>
    <mergeCell ref="L44:M44"/>
    <mergeCell ref="D45:J46"/>
    <mergeCell ref="L45:M45"/>
  </mergeCells>
  <pageMargins left="0.35" right="0.25" top="0.3" bottom="0.25" header="0.5" footer="0.5"/>
  <pageSetup orientation="landscape" r:id="rId1"/>
  <headerFooter alignWithMargins="0"/>
  <drawing r:id="rId2"/>
  <legacyDrawing r:id="rId3"/>
  <controls>
    <mc:AlternateContent xmlns:mc="http://schemas.openxmlformats.org/markup-compatibility/2006">
      <mc:Choice Requires="x14">
        <control shapeId="10242" r:id="rId4" name="CommandButton1">
          <controlPr defaultSize="0" autoLine="0" r:id="rId5">
            <anchor moveWithCells="1">
              <from>
                <xdr:col>18</xdr:col>
                <xdr:colOff>371475</xdr:colOff>
                <xdr:row>5</xdr:row>
                <xdr:rowOff>133350</xdr:rowOff>
              </from>
              <to>
                <xdr:col>20</xdr:col>
                <xdr:colOff>342900</xdr:colOff>
                <xdr:row>7</xdr:row>
                <xdr:rowOff>104775</xdr:rowOff>
              </to>
            </anchor>
          </controlPr>
        </control>
      </mc:Choice>
      <mc:Fallback>
        <control shapeId="10242" r:id="rId4" name="CommandButton1"/>
      </mc:Fallback>
    </mc:AlternateContent>
    <mc:AlternateContent xmlns:mc="http://schemas.openxmlformats.org/markup-compatibility/2006">
      <mc:Choice Requires="x14">
        <control shapeId="10243" r:id="rId6" name="CommandButton2">
          <controlPr defaultSize="0" autoLine="0" r:id="rId7">
            <anchor moveWithCells="1">
              <from>
                <xdr:col>18</xdr:col>
                <xdr:colOff>371475</xdr:colOff>
                <xdr:row>3</xdr:row>
                <xdr:rowOff>85725</xdr:rowOff>
              </from>
              <to>
                <xdr:col>20</xdr:col>
                <xdr:colOff>342900</xdr:colOff>
                <xdr:row>5</xdr:row>
                <xdr:rowOff>57150</xdr:rowOff>
              </to>
            </anchor>
          </controlPr>
        </control>
      </mc:Choice>
      <mc:Fallback>
        <control shapeId="10243" r:id="rId6" name="CommandButton2"/>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theme="8"/>
    <pageSetUpPr fitToPage="1"/>
  </sheetPr>
  <dimension ref="A1:AJ120"/>
  <sheetViews>
    <sheetView showGridLines="0" showRowColHeaders="0" zoomScaleNormal="100" workbookViewId="0">
      <selection activeCell="R52" sqref="R52:U53"/>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1" style="222" customWidth="1"/>
    <col min="8" max="8" width="8.85546875" style="222" customWidth="1"/>
    <col min="9" max="9" width="6.28515625" style="223" customWidth="1"/>
    <col min="10" max="10" width="2.5703125" style="223" customWidth="1"/>
    <col min="11" max="11" width="8.85546875" style="222" customWidth="1"/>
    <col min="12" max="12" width="4.42578125" style="222" customWidth="1"/>
    <col min="13" max="13" width="0.42578125" style="222" customWidth="1"/>
    <col min="14" max="14" width="4" style="222" customWidth="1"/>
    <col min="15" max="15" width="0.5703125" style="222" customWidth="1"/>
    <col min="16" max="16" width="4.5703125" style="222" customWidth="1"/>
    <col min="17" max="17" width="0.5703125" style="222" customWidth="1"/>
    <col min="18" max="18" width="4.5703125" style="223" customWidth="1"/>
    <col min="19" max="19" width="1" style="222" customWidth="1"/>
    <col min="20" max="20" width="3.140625" style="222" customWidth="1"/>
    <col min="21" max="21" width="1.5703125" style="222" customWidth="1"/>
    <col min="22" max="22" width="0.7109375" style="222" customWidth="1"/>
    <col min="23" max="23" width="2.7109375" style="223" customWidth="1"/>
    <col min="24" max="24" width="1.85546875" style="223" customWidth="1"/>
    <col min="25" max="25" width="0.85546875" style="222" customWidth="1"/>
    <col min="26" max="26" width="0.7109375" style="222" customWidth="1"/>
    <col min="27" max="27" width="5" style="222" customWidth="1"/>
    <col min="28" max="28" width="1.85546875"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32" ht="3.75" customHeight="1" thickBot="1" x14ac:dyDescent="0.25"/>
    <row r="2" spans="1:32" ht="11.25" customHeight="1" x14ac:dyDescent="0.25">
      <c r="A2" s="365"/>
      <c r="B2" s="412"/>
      <c r="C2" s="1142" t="str">
        <f>IF(ISNUMBER('WASCOB 1'!G45),"Basin "&amp;'WASCOB 1'!F12,"Basin 1")</f>
        <v>Basin 1</v>
      </c>
      <c r="D2" s="1142"/>
      <c r="E2" s="1142"/>
      <c r="F2" s="1142"/>
      <c r="G2" s="1142"/>
      <c r="H2" s="1142"/>
      <c r="I2" s="1142"/>
      <c r="J2" s="1142"/>
      <c r="K2" s="1142"/>
      <c r="L2" s="1142"/>
      <c r="M2" s="1142"/>
      <c r="N2" s="1142"/>
      <c r="O2" s="1142"/>
      <c r="P2" s="1142"/>
      <c r="Q2" s="1142"/>
      <c r="R2" s="1142"/>
      <c r="S2" s="1142"/>
      <c r="T2" s="1142"/>
      <c r="U2" s="1142"/>
      <c r="V2" s="1142"/>
      <c r="W2" s="1142"/>
      <c r="X2" s="1142"/>
      <c r="Y2" s="1142"/>
      <c r="Z2" s="1142"/>
      <c r="AA2" s="1142"/>
      <c r="AB2" s="1142"/>
      <c r="AC2" s="1142"/>
      <c r="AD2" s="1142"/>
      <c r="AE2" s="414"/>
    </row>
    <row r="3" spans="1:32" ht="11.25" customHeight="1" x14ac:dyDescent="0.25">
      <c r="A3" s="365"/>
      <c r="B3" s="415"/>
      <c r="C3" s="1143"/>
      <c r="D3" s="1143"/>
      <c r="E3" s="1143"/>
      <c r="F3" s="1143"/>
      <c r="G3" s="1143"/>
      <c r="H3" s="1143"/>
      <c r="I3" s="1143"/>
      <c r="J3" s="1143"/>
      <c r="K3" s="1143"/>
      <c r="L3" s="1143"/>
      <c r="M3" s="1143"/>
      <c r="N3" s="1143"/>
      <c r="O3" s="1143"/>
      <c r="P3" s="1143"/>
      <c r="Q3" s="1143"/>
      <c r="R3" s="1143"/>
      <c r="S3" s="1143"/>
      <c r="T3" s="1143"/>
      <c r="U3" s="1143"/>
      <c r="V3" s="1143"/>
      <c r="W3" s="1143"/>
      <c r="X3" s="1143"/>
      <c r="Y3" s="1143"/>
      <c r="Z3" s="1143"/>
      <c r="AA3" s="1143"/>
      <c r="AB3" s="1143"/>
      <c r="AC3" s="1143"/>
      <c r="AD3" s="1143"/>
      <c r="AE3" s="417"/>
    </row>
    <row r="4" spans="1:32" ht="13.5" customHeight="1" x14ac:dyDescent="0.25">
      <c r="A4" s="365"/>
      <c r="B4" s="415"/>
      <c r="C4" s="416"/>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7"/>
      <c r="AF4" s="554"/>
    </row>
    <row r="5" spans="1:32" ht="13.5" customHeight="1" x14ac:dyDescent="0.25">
      <c r="A5" s="365"/>
      <c r="B5" s="415"/>
      <c r="C5" s="416"/>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7"/>
      <c r="AF5" s="554"/>
    </row>
    <row r="6" spans="1:32" ht="13.5" customHeight="1" x14ac:dyDescent="0.2">
      <c r="A6" s="365"/>
      <c r="B6" s="262"/>
      <c r="C6" s="242"/>
      <c r="D6" s="553"/>
      <c r="E6" s="553"/>
      <c r="F6" s="418"/>
      <c r="G6" s="418"/>
      <c r="H6" s="553"/>
      <c r="I6" s="418"/>
      <c r="J6" s="418"/>
      <c r="K6" s="553"/>
      <c r="L6" s="418"/>
      <c r="M6" s="418"/>
      <c r="N6" s="418"/>
      <c r="O6" s="418"/>
      <c r="P6" s="418"/>
      <c r="Q6" s="418"/>
      <c r="R6" s="418"/>
      <c r="S6" s="418"/>
      <c r="T6" s="418"/>
      <c r="U6" s="418"/>
      <c r="V6" s="418"/>
      <c r="W6" s="418"/>
      <c r="X6" s="418"/>
      <c r="Y6" s="242"/>
      <c r="Z6" s="242"/>
      <c r="AA6" s="242"/>
      <c r="AB6" s="242"/>
      <c r="AC6" s="242"/>
      <c r="AD6" s="242"/>
      <c r="AE6" s="271"/>
      <c r="AF6" s="554"/>
    </row>
    <row r="7" spans="1:32" ht="13.5" customHeight="1" x14ac:dyDescent="0.2">
      <c r="A7" s="365"/>
      <c r="B7" s="262"/>
      <c r="C7" s="242"/>
      <c r="D7" s="554"/>
      <c r="E7" s="226"/>
      <c r="F7" s="226"/>
      <c r="G7" s="554"/>
      <c r="H7" s="554"/>
      <c r="I7" s="226"/>
      <c r="J7" s="226"/>
      <c r="K7" s="554"/>
      <c r="L7" s="554"/>
      <c r="M7" s="554"/>
      <c r="N7" s="554"/>
      <c r="O7" s="554"/>
      <c r="P7" s="554"/>
      <c r="Q7" s="554"/>
      <c r="R7" s="226"/>
      <c r="S7" s="554"/>
      <c r="T7" s="554"/>
      <c r="U7" s="554"/>
      <c r="V7" s="554"/>
      <c r="W7" s="226"/>
      <c r="X7" s="226"/>
      <c r="Y7" s="242"/>
      <c r="Z7" s="242"/>
      <c r="AA7" s="242"/>
      <c r="AB7" s="242"/>
      <c r="AC7" s="242"/>
      <c r="AD7" s="242"/>
      <c r="AE7" s="271"/>
      <c r="AF7" s="554"/>
    </row>
    <row r="8" spans="1:32" ht="14.25" customHeight="1" x14ac:dyDescent="0.2">
      <c r="A8" s="365"/>
      <c r="B8" s="232"/>
      <c r="C8" s="233"/>
      <c r="D8" s="418"/>
      <c r="E8" s="418"/>
      <c r="F8" s="227"/>
      <c r="G8" s="227"/>
      <c r="H8" s="227"/>
      <c r="I8" s="227"/>
      <c r="J8" s="227"/>
      <c r="K8" s="227"/>
      <c r="L8" s="227"/>
      <c r="M8" s="227"/>
      <c r="N8" s="227"/>
      <c r="O8" s="227"/>
      <c r="P8" s="227"/>
      <c r="Q8" s="227"/>
      <c r="R8" s="227"/>
      <c r="S8" s="227"/>
      <c r="T8" s="227"/>
      <c r="U8" s="227"/>
      <c r="V8" s="227"/>
      <c r="W8" s="227"/>
      <c r="X8" s="227"/>
      <c r="Y8" s="237"/>
      <c r="Z8" s="237"/>
      <c r="AA8" s="237"/>
      <c r="AB8" s="237"/>
      <c r="AC8" s="237"/>
      <c r="AD8" s="237"/>
      <c r="AE8" s="238"/>
      <c r="AF8" s="554"/>
    </row>
    <row r="9" spans="1:32" ht="20.25" customHeight="1" x14ac:dyDescent="0.25">
      <c r="A9" s="365"/>
      <c r="B9" s="415"/>
      <c r="C9" s="416"/>
      <c r="D9" s="416"/>
      <c r="E9" s="416"/>
      <c r="F9" s="416"/>
      <c r="G9" s="416"/>
      <c r="H9" s="416"/>
      <c r="I9" s="416"/>
      <c r="J9" s="416"/>
      <c r="K9" s="416"/>
      <c r="L9" s="416"/>
      <c r="M9" s="416"/>
      <c r="N9" s="416"/>
      <c r="O9" s="416"/>
      <c r="P9" s="416"/>
      <c r="Q9" s="416"/>
      <c r="R9" s="416"/>
      <c r="S9" s="416"/>
      <c r="T9" s="416"/>
      <c r="U9" s="416"/>
      <c r="V9" s="416"/>
      <c r="W9" s="416"/>
      <c r="X9" s="416"/>
      <c r="Y9" s="416"/>
      <c r="Z9" s="416"/>
      <c r="AA9" s="416"/>
      <c r="AB9" s="416"/>
      <c r="AC9" s="416"/>
      <c r="AD9" s="416"/>
      <c r="AE9" s="417"/>
      <c r="AF9" s="554"/>
    </row>
    <row r="10" spans="1:32" ht="20.25" customHeight="1" x14ac:dyDescent="0.25">
      <c r="A10" s="365"/>
      <c r="B10" s="415"/>
      <c r="C10" s="416"/>
      <c r="D10" s="416"/>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7"/>
      <c r="AF10" s="554"/>
    </row>
    <row r="11" spans="1:32" ht="13.5" customHeight="1" x14ac:dyDescent="0.25">
      <c r="A11" s="365"/>
      <c r="B11" s="235"/>
      <c r="C11" s="226"/>
      <c r="D11" s="226"/>
      <c r="E11" s="242"/>
      <c r="F11" s="228"/>
      <c r="G11" s="229"/>
      <c r="H11" s="230"/>
      <c r="I11" s="237"/>
      <c r="J11" s="237"/>
      <c r="K11" s="556"/>
      <c r="L11" s="236"/>
      <c r="M11" s="236"/>
      <c r="N11" s="236"/>
      <c r="O11" s="236"/>
      <c r="P11" s="419"/>
      <c r="Q11" s="419"/>
      <c r="R11" s="419"/>
      <c r="S11" s="236"/>
      <c r="T11" s="236"/>
      <c r="U11" s="236"/>
      <c r="V11" s="236"/>
      <c r="W11" s="236"/>
      <c r="X11" s="236"/>
      <c r="Y11" s="237"/>
      <c r="Z11" s="237"/>
      <c r="AA11" s="237"/>
      <c r="AB11" s="237"/>
      <c r="AC11" s="237"/>
      <c r="AD11" s="237"/>
      <c r="AE11" s="238"/>
      <c r="AF11" s="554"/>
    </row>
    <row r="12" spans="1:32" ht="18" customHeight="1" x14ac:dyDescent="0.2">
      <c r="A12" s="365"/>
      <c r="B12" s="420"/>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421"/>
      <c r="AF12" s="554"/>
    </row>
    <row r="13" spans="1:32" ht="10.5" customHeight="1" x14ac:dyDescent="0.2">
      <c r="A13" s="365"/>
      <c r="B13" s="232"/>
      <c r="C13" s="233"/>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c r="AC13" s="233"/>
      <c r="AD13" s="233"/>
      <c r="AE13" s="234"/>
      <c r="AF13" s="554"/>
    </row>
    <row r="14" spans="1:32" ht="14.25" customHeight="1" x14ac:dyDescent="0.3">
      <c r="A14" s="365"/>
      <c r="B14" s="232"/>
      <c r="C14" s="233"/>
      <c r="D14" s="233"/>
      <c r="E14" s="573"/>
      <c r="F14" s="573"/>
      <c r="G14" s="573"/>
      <c r="H14" s="573"/>
      <c r="I14" s="573"/>
      <c r="J14" s="573"/>
      <c r="K14" s="573"/>
      <c r="L14" s="573"/>
      <c r="M14" s="573"/>
      <c r="N14" s="573"/>
      <c r="O14" s="573"/>
      <c r="P14" s="573"/>
      <c r="Q14" s="573"/>
      <c r="R14" s="573"/>
      <c r="S14" s="573"/>
      <c r="T14" s="573"/>
      <c r="U14" s="573"/>
      <c r="V14" s="573"/>
      <c r="W14" s="573"/>
      <c r="X14" s="233"/>
      <c r="Y14" s="233"/>
      <c r="Z14" s="233"/>
      <c r="AA14" s="233"/>
      <c r="AB14" s="233"/>
      <c r="AC14" s="233"/>
      <c r="AD14" s="233"/>
      <c r="AE14" s="234"/>
      <c r="AF14" s="554"/>
    </row>
    <row r="15" spans="1:32" ht="14.25" customHeight="1" x14ac:dyDescent="0.3">
      <c r="A15" s="365"/>
      <c r="B15" s="232"/>
      <c r="C15" s="233"/>
      <c r="D15" s="233"/>
      <c r="E15" s="573"/>
      <c r="F15" s="573"/>
      <c r="G15" s="573"/>
      <c r="H15" s="573"/>
      <c r="I15" s="573"/>
      <c r="J15" s="573"/>
      <c r="K15" s="573"/>
      <c r="L15" s="573"/>
      <c r="M15" s="573"/>
      <c r="N15" s="573"/>
      <c r="O15" s="573"/>
      <c r="P15" s="573"/>
      <c r="Q15" s="573"/>
      <c r="R15" s="573"/>
      <c r="S15" s="573"/>
      <c r="T15" s="573"/>
      <c r="U15" s="573"/>
      <c r="V15" s="573"/>
      <c r="W15" s="573"/>
      <c r="X15" s="233"/>
      <c r="Y15" s="233"/>
      <c r="Z15" s="233"/>
      <c r="AA15" s="233"/>
      <c r="AB15" s="233"/>
      <c r="AC15" s="233"/>
      <c r="AD15" s="233"/>
      <c r="AE15" s="234"/>
      <c r="AF15" s="554"/>
    </row>
    <row r="16" spans="1:32" ht="14.25" customHeight="1" x14ac:dyDescent="0.25">
      <c r="A16" s="365"/>
      <c r="B16" s="235"/>
      <c r="C16" s="1143" t="str">
        <f>IF(ISNUMBER('WASCOB 2'!G45),"Basin "&amp;'WASCOB 2'!F12,"Basin 2")</f>
        <v>Basin 2</v>
      </c>
      <c r="D16" s="1143"/>
      <c r="E16" s="1143"/>
      <c r="F16" s="1143"/>
      <c r="G16" s="1143"/>
      <c r="H16" s="1143"/>
      <c r="I16" s="1143"/>
      <c r="J16" s="1143"/>
      <c r="K16" s="1143"/>
      <c r="L16" s="1143"/>
      <c r="M16" s="1143"/>
      <c r="N16" s="1143"/>
      <c r="O16" s="1143"/>
      <c r="P16" s="1143"/>
      <c r="Q16" s="1143"/>
      <c r="R16" s="1143"/>
      <c r="S16" s="1143"/>
      <c r="T16" s="1143"/>
      <c r="U16" s="1143"/>
      <c r="V16" s="1143"/>
      <c r="W16" s="1143"/>
      <c r="X16" s="1143"/>
      <c r="Y16" s="1143"/>
      <c r="Z16" s="1143"/>
      <c r="AA16" s="1143"/>
      <c r="AB16" s="1143"/>
      <c r="AC16" s="1143"/>
      <c r="AD16" s="1143"/>
      <c r="AE16" s="238"/>
    </row>
    <row r="17" spans="1:35" ht="14.25" customHeight="1" x14ac:dyDescent="0.2">
      <c r="A17" s="365"/>
      <c r="B17" s="232"/>
      <c r="C17" s="1143"/>
      <c r="D17" s="1143"/>
      <c r="E17" s="1143"/>
      <c r="F17" s="1143"/>
      <c r="G17" s="1143"/>
      <c r="H17" s="1143"/>
      <c r="I17" s="1143"/>
      <c r="J17" s="1143"/>
      <c r="K17" s="1143"/>
      <c r="L17" s="1143"/>
      <c r="M17" s="1143"/>
      <c r="N17" s="1143"/>
      <c r="O17" s="1143"/>
      <c r="P17" s="1143"/>
      <c r="Q17" s="1143"/>
      <c r="R17" s="1143"/>
      <c r="S17" s="1143"/>
      <c r="T17" s="1143"/>
      <c r="U17" s="1143"/>
      <c r="V17" s="1143"/>
      <c r="W17" s="1143"/>
      <c r="X17" s="1143"/>
      <c r="Y17" s="1143"/>
      <c r="Z17" s="1143"/>
      <c r="AA17" s="1143"/>
      <c r="AB17" s="1143"/>
      <c r="AC17" s="1143"/>
      <c r="AD17" s="1143"/>
      <c r="AE17" s="238"/>
    </row>
    <row r="18" spans="1:35" ht="14.25" customHeight="1" x14ac:dyDescent="0.2">
      <c r="A18" s="365"/>
      <c r="B18" s="232"/>
      <c r="C18" s="516"/>
      <c r="D18" s="516"/>
      <c r="E18" s="516"/>
      <c r="F18" s="516"/>
      <c r="G18" s="516"/>
      <c r="H18" s="574"/>
      <c r="I18" s="575"/>
      <c r="J18" s="575"/>
      <c r="K18" s="576"/>
      <c r="L18" s="577"/>
      <c r="M18" s="577"/>
      <c r="N18" s="577"/>
      <c r="O18" s="577"/>
      <c r="P18" s="577"/>
      <c r="Q18" s="577"/>
      <c r="R18" s="577"/>
      <c r="S18" s="577"/>
      <c r="T18" s="577"/>
      <c r="U18" s="577"/>
      <c r="V18" s="577"/>
      <c r="W18" s="577"/>
      <c r="X18" s="577"/>
      <c r="Y18" s="577"/>
      <c r="Z18" s="577"/>
      <c r="AA18" s="577"/>
      <c r="AB18" s="555"/>
      <c r="AC18" s="555"/>
      <c r="AD18" s="555"/>
      <c r="AE18" s="243"/>
      <c r="AF18" s="245"/>
      <c r="AG18" s="554"/>
    </row>
    <row r="19" spans="1:35" ht="14.25" customHeight="1" x14ac:dyDescent="0.2">
      <c r="A19" s="365"/>
      <c r="B19" s="245"/>
      <c r="C19" s="450"/>
      <c r="D19" s="450"/>
      <c r="E19" s="450"/>
      <c r="F19" s="450"/>
      <c r="G19" s="450"/>
      <c r="H19" s="578"/>
      <c r="I19" s="579"/>
      <c r="J19" s="579"/>
      <c r="K19" s="452"/>
      <c r="L19" s="580"/>
      <c r="M19" s="580"/>
      <c r="N19" s="580"/>
      <c r="O19" s="580"/>
      <c r="P19" s="580"/>
      <c r="Q19" s="580"/>
      <c r="R19" s="580"/>
      <c r="S19" s="580"/>
      <c r="T19" s="580"/>
      <c r="U19" s="580"/>
      <c r="V19" s="580"/>
      <c r="W19" s="580"/>
      <c r="X19" s="580"/>
      <c r="Y19" s="580"/>
      <c r="Z19" s="580"/>
      <c r="AA19" s="580"/>
      <c r="AB19" s="237"/>
      <c r="AC19" s="237"/>
      <c r="AD19" s="237"/>
      <c r="AE19" s="238"/>
      <c r="AF19" s="554"/>
      <c r="AG19" s="554"/>
    </row>
    <row r="20" spans="1:35" ht="14.25" customHeight="1" x14ac:dyDescent="0.2">
      <c r="A20" s="365"/>
      <c r="B20" s="245"/>
      <c r="C20" s="450"/>
      <c r="D20" s="450"/>
      <c r="E20" s="450"/>
      <c r="F20" s="450"/>
      <c r="G20" s="450"/>
      <c r="H20" s="581"/>
      <c r="I20" s="579"/>
      <c r="J20" s="579"/>
      <c r="K20" s="452"/>
      <c r="L20" s="580"/>
      <c r="M20" s="580"/>
      <c r="N20" s="580"/>
      <c r="O20" s="580"/>
      <c r="P20" s="580"/>
      <c r="Q20" s="580"/>
      <c r="R20" s="580"/>
      <c r="S20" s="580"/>
      <c r="T20" s="580"/>
      <c r="U20" s="580"/>
      <c r="V20" s="580"/>
      <c r="W20" s="580"/>
      <c r="X20" s="582"/>
      <c r="Y20" s="582"/>
      <c r="Z20" s="582"/>
      <c r="AA20" s="582"/>
      <c r="AB20" s="555"/>
      <c r="AC20" s="555"/>
      <c r="AD20" s="555"/>
      <c r="AE20" s="243"/>
      <c r="AF20" s="554"/>
      <c r="AG20" s="554"/>
    </row>
    <row r="21" spans="1:35" ht="14.25" customHeight="1" x14ac:dyDescent="0.2">
      <c r="A21" s="365"/>
      <c r="B21" s="250"/>
      <c r="C21" s="517"/>
      <c r="D21" s="517"/>
      <c r="E21" s="517"/>
      <c r="F21" s="517"/>
      <c r="G21" s="517"/>
      <c r="H21" s="581"/>
      <c r="I21" s="579"/>
      <c r="J21" s="579"/>
      <c r="K21" s="452"/>
      <c r="L21" s="580"/>
      <c r="M21" s="580"/>
      <c r="N21" s="580"/>
      <c r="O21" s="580"/>
      <c r="P21" s="580"/>
      <c r="Q21" s="580"/>
      <c r="R21" s="580"/>
      <c r="S21" s="580"/>
      <c r="T21" s="580"/>
      <c r="U21" s="580"/>
      <c r="V21" s="580"/>
      <c r="W21" s="580"/>
      <c r="X21" s="582"/>
      <c r="Y21" s="582"/>
      <c r="Z21" s="582"/>
      <c r="AA21" s="582"/>
      <c r="AB21" s="251"/>
      <c r="AC21" s="251"/>
      <c r="AD21" s="251"/>
      <c r="AE21" s="254"/>
      <c r="AF21" s="554"/>
      <c r="AG21" s="554"/>
    </row>
    <row r="22" spans="1:35" ht="14.25" customHeight="1" x14ac:dyDescent="0.2">
      <c r="A22" s="365"/>
      <c r="B22" s="250"/>
      <c r="C22" s="517"/>
      <c r="D22" s="517"/>
      <c r="E22" s="517"/>
      <c r="F22" s="517"/>
      <c r="G22" s="517"/>
      <c r="H22" s="557"/>
      <c r="I22" s="583"/>
      <c r="J22" s="583"/>
      <c r="K22" s="449"/>
      <c r="L22" s="584"/>
      <c r="M22" s="584"/>
      <c r="N22" s="584"/>
      <c r="O22" s="584"/>
      <c r="P22" s="584"/>
      <c r="Q22" s="584"/>
      <c r="R22" s="584"/>
      <c r="S22" s="584"/>
      <c r="T22" s="584"/>
      <c r="U22" s="584"/>
      <c r="V22" s="584"/>
      <c r="W22" s="584"/>
      <c r="X22" s="583"/>
      <c r="Y22" s="583"/>
      <c r="Z22" s="583"/>
      <c r="AA22" s="583"/>
      <c r="AB22" s="251"/>
      <c r="AC22" s="251"/>
      <c r="AD22" s="251"/>
      <c r="AE22" s="254"/>
      <c r="AF22" s="554"/>
      <c r="AG22" s="554"/>
    </row>
    <row r="23" spans="1:35" ht="14.25" customHeight="1" x14ac:dyDescent="0.25">
      <c r="A23" s="365"/>
      <c r="B23" s="255"/>
      <c r="C23" s="450"/>
      <c r="D23" s="450"/>
      <c r="E23" s="450"/>
      <c r="F23" s="450"/>
      <c r="G23" s="450"/>
      <c r="H23" s="558"/>
      <c r="I23" s="585"/>
      <c r="J23" s="585"/>
      <c r="K23" s="452"/>
      <c r="L23" s="580"/>
      <c r="M23" s="580"/>
      <c r="N23" s="580"/>
      <c r="O23" s="580"/>
      <c r="P23" s="580"/>
      <c r="Q23" s="580"/>
      <c r="R23" s="580"/>
      <c r="S23" s="580"/>
      <c r="T23" s="580"/>
      <c r="U23" s="580"/>
      <c r="V23" s="580"/>
      <c r="W23" s="580"/>
      <c r="X23" s="582"/>
      <c r="Y23" s="582"/>
      <c r="Z23" s="582"/>
      <c r="AA23" s="582"/>
      <c r="AB23" s="266"/>
      <c r="AC23" s="266"/>
      <c r="AD23" s="266"/>
      <c r="AE23" s="586"/>
      <c r="AF23" s="554"/>
      <c r="AG23" s="554"/>
      <c r="AH23" s="261"/>
    </row>
    <row r="24" spans="1:35" ht="14.25" customHeight="1" x14ac:dyDescent="0.2">
      <c r="A24" s="365"/>
      <c r="B24" s="262"/>
      <c r="C24" s="450"/>
      <c r="D24" s="450"/>
      <c r="E24" s="450"/>
      <c r="F24" s="450"/>
      <c r="G24" s="450"/>
      <c r="H24" s="588"/>
      <c r="I24" s="589"/>
      <c r="J24" s="589"/>
      <c r="K24" s="590"/>
      <c r="L24" s="591"/>
      <c r="M24" s="591"/>
      <c r="N24" s="591"/>
      <c r="O24" s="591"/>
      <c r="P24" s="591"/>
      <c r="Q24" s="591"/>
      <c r="R24" s="591"/>
      <c r="S24" s="591"/>
      <c r="T24" s="591"/>
      <c r="U24" s="591"/>
      <c r="V24" s="591"/>
      <c r="W24" s="591"/>
      <c r="X24" s="589"/>
      <c r="Y24" s="589"/>
      <c r="Z24" s="589"/>
      <c r="AA24" s="589"/>
      <c r="AB24" s="592"/>
      <c r="AC24" s="554"/>
      <c r="AD24" s="267"/>
      <c r="AE24" s="268"/>
      <c r="AF24" s="554"/>
      <c r="AG24" s="554"/>
    </row>
    <row r="25" spans="1:35" ht="14.25" customHeight="1" x14ac:dyDescent="0.2">
      <c r="A25" s="365"/>
      <c r="B25" s="262"/>
      <c r="C25" s="450"/>
      <c r="D25" s="450"/>
      <c r="E25" s="450"/>
      <c r="F25" s="450"/>
      <c r="G25" s="450"/>
      <c r="H25" s="557"/>
      <c r="I25" s="583"/>
      <c r="J25" s="583"/>
      <c r="K25" s="449"/>
      <c r="L25" s="584"/>
      <c r="M25" s="584"/>
      <c r="N25" s="584"/>
      <c r="O25" s="584"/>
      <c r="P25" s="584"/>
      <c r="Q25" s="584"/>
      <c r="R25" s="584"/>
      <c r="S25" s="584"/>
      <c r="T25" s="584"/>
      <c r="U25" s="584"/>
      <c r="V25" s="584"/>
      <c r="W25" s="584"/>
      <c r="X25" s="583"/>
      <c r="Y25" s="583"/>
      <c r="Z25" s="583"/>
      <c r="AA25" s="583"/>
      <c r="AB25" s="592"/>
      <c r="AC25" s="554"/>
      <c r="AD25" s="267"/>
      <c r="AE25" s="268"/>
      <c r="AF25" s="554"/>
      <c r="AG25" s="554"/>
    </row>
    <row r="26" spans="1:35" ht="14.25" customHeight="1" x14ac:dyDescent="0.2">
      <c r="A26" s="365"/>
      <c r="B26" s="269"/>
      <c r="C26" s="450"/>
      <c r="D26" s="450"/>
      <c r="E26" s="450"/>
      <c r="F26" s="450"/>
      <c r="G26" s="450"/>
      <c r="H26" s="557"/>
      <c r="I26" s="583"/>
      <c r="J26" s="583"/>
      <c r="K26" s="449"/>
      <c r="L26" s="584"/>
      <c r="M26" s="584"/>
      <c r="N26" s="584"/>
      <c r="O26" s="584"/>
      <c r="P26" s="584"/>
      <c r="Q26" s="584"/>
      <c r="R26" s="584"/>
      <c r="S26" s="584"/>
      <c r="T26" s="584"/>
      <c r="U26" s="584"/>
      <c r="V26" s="584"/>
      <c r="W26" s="584"/>
      <c r="X26" s="583"/>
      <c r="Y26" s="583"/>
      <c r="Z26" s="583"/>
      <c r="AA26" s="583"/>
      <c r="AB26" s="593"/>
      <c r="AC26" s="554"/>
      <c r="AD26" s="242"/>
      <c r="AE26" s="271"/>
      <c r="AF26" s="554"/>
      <c r="AG26" s="554"/>
    </row>
    <row r="27" spans="1:35" ht="12.75" customHeight="1" x14ac:dyDescent="0.25">
      <c r="A27" s="365"/>
      <c r="B27" s="272"/>
      <c r="C27" s="427"/>
      <c r="D27" s="428"/>
      <c r="E27" s="429"/>
      <c r="F27" s="430"/>
      <c r="G27" s="430"/>
      <c r="H27" s="431"/>
      <c r="I27" s="431"/>
      <c r="J27" s="431"/>
      <c r="K27" s="432"/>
      <c r="L27" s="432"/>
      <c r="M27" s="432"/>
      <c r="N27" s="432"/>
      <c r="O27" s="432"/>
      <c r="P27" s="432"/>
      <c r="Q27" s="432"/>
      <c r="R27" s="432"/>
      <c r="S27" s="432"/>
      <c r="T27" s="432"/>
      <c r="U27" s="432"/>
      <c r="V27" s="432"/>
      <c r="W27" s="432"/>
      <c r="X27" s="433"/>
      <c r="Y27" s="433"/>
      <c r="Z27" s="433"/>
      <c r="AA27" s="433"/>
      <c r="AB27" s="434"/>
      <c r="AC27" s="554"/>
      <c r="AD27" s="276"/>
      <c r="AE27" s="277"/>
      <c r="AF27" s="554"/>
      <c r="AG27" s="554"/>
      <c r="AH27" s="261"/>
      <c r="AI27" s="278"/>
    </row>
    <row r="28" spans="1:35" ht="14.25" customHeight="1" x14ac:dyDescent="0.25">
      <c r="A28" s="365"/>
      <c r="B28" s="279"/>
      <c r="C28" s="435"/>
      <c r="D28" s="436"/>
      <c r="E28" s="437"/>
      <c r="F28" s="430"/>
      <c r="G28" s="430"/>
      <c r="H28" s="431"/>
      <c r="I28" s="431"/>
      <c r="J28" s="431"/>
      <c r="K28" s="432"/>
      <c r="L28" s="432"/>
      <c r="M28" s="432"/>
      <c r="N28" s="432"/>
      <c r="O28" s="432"/>
      <c r="P28" s="432"/>
      <c r="Q28" s="432"/>
      <c r="R28" s="432"/>
      <c r="S28" s="432"/>
      <c r="T28" s="432"/>
      <c r="U28" s="432"/>
      <c r="V28" s="432"/>
      <c r="W28" s="432"/>
      <c r="X28" s="433"/>
      <c r="Y28" s="433"/>
      <c r="Z28" s="433"/>
      <c r="AA28" s="433"/>
      <c r="AB28" s="434"/>
      <c r="AC28" s="554"/>
      <c r="AD28" s="276"/>
      <c r="AE28" s="277"/>
      <c r="AF28" s="554"/>
      <c r="AG28" s="554"/>
      <c r="AH28" s="261"/>
      <c r="AI28" s="278"/>
    </row>
    <row r="29" spans="1:35" ht="14.25" customHeight="1" x14ac:dyDescent="0.25">
      <c r="A29" s="365"/>
      <c r="B29" s="279"/>
      <c r="C29" s="438"/>
      <c r="D29" s="439"/>
      <c r="E29" s="437"/>
      <c r="F29" s="430"/>
      <c r="G29" s="430"/>
      <c r="H29" s="440"/>
      <c r="I29" s="438"/>
      <c r="J29" s="438"/>
      <c r="K29" s="432"/>
      <c r="L29" s="432"/>
      <c r="M29" s="432"/>
      <c r="N29" s="432"/>
      <c r="O29" s="432"/>
      <c r="P29" s="432"/>
      <c r="Q29" s="432"/>
      <c r="R29" s="432"/>
      <c r="S29" s="432"/>
      <c r="T29" s="432"/>
      <c r="U29" s="432"/>
      <c r="V29" s="432"/>
      <c r="W29" s="432"/>
      <c r="X29" s="433"/>
      <c r="Y29" s="433"/>
      <c r="Z29" s="433"/>
      <c r="AA29" s="433"/>
      <c r="AB29" s="434"/>
      <c r="AC29" s="554"/>
      <c r="AD29" s="276"/>
      <c r="AE29" s="277"/>
      <c r="AF29" s="554"/>
      <c r="AG29" s="554"/>
      <c r="AH29" s="261"/>
      <c r="AI29" s="278"/>
    </row>
    <row r="30" spans="1:35" ht="14.25" customHeight="1" x14ac:dyDescent="0.25">
      <c r="A30" s="365"/>
      <c r="B30" s="279"/>
      <c r="C30" s="441"/>
      <c r="D30" s="436"/>
      <c r="E30" s="442"/>
      <c r="F30" s="429"/>
      <c r="G30" s="429"/>
      <c r="H30" s="443"/>
      <c r="I30" s="443"/>
      <c r="J30" s="443"/>
      <c r="K30" s="432"/>
      <c r="L30" s="432"/>
      <c r="M30" s="432"/>
      <c r="N30" s="432"/>
      <c r="O30" s="432"/>
      <c r="P30" s="432"/>
      <c r="Q30" s="432"/>
      <c r="R30" s="432"/>
      <c r="S30" s="432"/>
      <c r="T30" s="432"/>
      <c r="U30" s="432"/>
      <c r="V30" s="432"/>
      <c r="W30" s="432"/>
      <c r="X30" s="433"/>
      <c r="Y30" s="433"/>
      <c r="Z30" s="433"/>
      <c r="AA30" s="433"/>
      <c r="AB30" s="434"/>
      <c r="AC30" s="554"/>
      <c r="AD30" s="276"/>
      <c r="AE30" s="277"/>
      <c r="AF30" s="554"/>
      <c r="AG30" s="554"/>
      <c r="AH30" s="261"/>
      <c r="AI30" s="278"/>
    </row>
    <row r="31" spans="1:35" ht="14.25" customHeight="1" x14ac:dyDescent="0.2">
      <c r="A31" s="365"/>
      <c r="B31" s="279"/>
      <c r="C31" s="1143" t="str">
        <f>IF(ISNUMBER('WASCOB 3'!G45),"Basin "&amp;'WASCOB 3'!F12,"Basin 3")</f>
        <v>Basin 3</v>
      </c>
      <c r="D31" s="1143"/>
      <c r="E31" s="1143"/>
      <c r="F31" s="1143"/>
      <c r="G31" s="1143"/>
      <c r="H31" s="1143"/>
      <c r="I31" s="1143"/>
      <c r="J31" s="1143"/>
      <c r="K31" s="1143"/>
      <c r="L31" s="1143"/>
      <c r="M31" s="1143"/>
      <c r="N31" s="1143"/>
      <c r="O31" s="1143"/>
      <c r="P31" s="1143"/>
      <c r="Q31" s="1143"/>
      <c r="R31" s="1143"/>
      <c r="S31" s="1143"/>
      <c r="T31" s="1143"/>
      <c r="U31" s="1143"/>
      <c r="V31" s="1143"/>
      <c r="W31" s="1143"/>
      <c r="X31" s="1143"/>
      <c r="Y31" s="1143"/>
      <c r="Z31" s="1143"/>
      <c r="AA31" s="1143"/>
      <c r="AB31" s="1143"/>
      <c r="AC31" s="1143"/>
      <c r="AD31" s="1143"/>
      <c r="AE31" s="277"/>
      <c r="AF31" s="365"/>
      <c r="AH31" s="261"/>
      <c r="AI31" s="278"/>
    </row>
    <row r="32" spans="1:35" ht="14.25" customHeight="1" x14ac:dyDescent="0.2">
      <c r="A32" s="365"/>
      <c r="B32" s="279"/>
      <c r="C32" s="1143"/>
      <c r="D32" s="1143"/>
      <c r="E32" s="1143"/>
      <c r="F32" s="1143"/>
      <c r="G32" s="1143"/>
      <c r="H32" s="1143"/>
      <c r="I32" s="1143"/>
      <c r="J32" s="1143"/>
      <c r="K32" s="1143"/>
      <c r="L32" s="1143"/>
      <c r="M32" s="1143"/>
      <c r="N32" s="1143"/>
      <c r="O32" s="1143"/>
      <c r="P32" s="1143"/>
      <c r="Q32" s="1143"/>
      <c r="R32" s="1143"/>
      <c r="S32" s="1143"/>
      <c r="T32" s="1143"/>
      <c r="U32" s="1143"/>
      <c r="V32" s="1143"/>
      <c r="W32" s="1143"/>
      <c r="X32" s="1143"/>
      <c r="Y32" s="1143"/>
      <c r="Z32" s="1143"/>
      <c r="AA32" s="1143"/>
      <c r="AB32" s="1143"/>
      <c r="AC32" s="1143"/>
      <c r="AD32" s="1143"/>
      <c r="AE32" s="277"/>
      <c r="AF32" s="365"/>
      <c r="AH32" s="261"/>
      <c r="AI32" s="278"/>
    </row>
    <row r="33" spans="1:35" ht="14.25" customHeight="1" x14ac:dyDescent="0.2">
      <c r="A33" s="365"/>
      <c r="B33" s="279"/>
      <c r="C33" s="554"/>
      <c r="D33" s="554"/>
      <c r="E33" s="226"/>
      <c r="F33" s="226"/>
      <c r="G33" s="554"/>
      <c r="H33" s="554"/>
      <c r="I33" s="226"/>
      <c r="J33" s="226"/>
      <c r="K33" s="554"/>
      <c r="L33" s="554"/>
      <c r="M33" s="554"/>
      <c r="N33" s="554"/>
      <c r="O33" s="554"/>
      <c r="P33" s="554"/>
      <c r="Q33" s="554"/>
      <c r="R33" s="226"/>
      <c r="S33" s="554"/>
      <c r="T33" s="554"/>
      <c r="U33" s="554"/>
      <c r="V33" s="554"/>
      <c r="W33" s="226"/>
      <c r="X33" s="226"/>
      <c r="Y33" s="554"/>
      <c r="Z33" s="554"/>
      <c r="AA33" s="554"/>
      <c r="AB33" s="444"/>
      <c r="AC33" s="434"/>
      <c r="AD33" s="276"/>
      <c r="AE33" s="277"/>
      <c r="AF33" s="554"/>
      <c r="AG33" s="554"/>
      <c r="AH33" s="587"/>
      <c r="AI33" s="278"/>
    </row>
    <row r="34" spans="1:35" ht="14.25" customHeight="1" x14ac:dyDescent="0.2">
      <c r="A34" s="365"/>
      <c r="B34" s="279"/>
      <c r="C34" s="554"/>
      <c r="D34" s="554"/>
      <c r="E34" s="226"/>
      <c r="F34" s="226"/>
      <c r="G34" s="554"/>
      <c r="H34" s="554"/>
      <c r="I34" s="226"/>
      <c r="J34" s="226"/>
      <c r="K34" s="554"/>
      <c r="L34" s="554"/>
      <c r="M34" s="554"/>
      <c r="N34" s="554"/>
      <c r="O34" s="554"/>
      <c r="P34" s="554"/>
      <c r="Q34" s="554"/>
      <c r="R34" s="226"/>
      <c r="S34" s="554"/>
      <c r="T34" s="554"/>
      <c r="U34" s="554"/>
      <c r="V34" s="554"/>
      <c r="W34" s="226"/>
      <c r="X34" s="226"/>
      <c r="Y34" s="554"/>
      <c r="Z34" s="554"/>
      <c r="AA34" s="554"/>
      <c r="AB34" s="434"/>
      <c r="AC34" s="554"/>
      <c r="AD34" s="276"/>
      <c r="AE34" s="277"/>
      <c r="AF34" s="554"/>
      <c r="AG34" s="554"/>
      <c r="AH34" s="587"/>
      <c r="AI34" s="278"/>
    </row>
    <row r="35" spans="1:35" ht="14.25" customHeight="1" x14ac:dyDescent="0.2">
      <c r="A35" s="365"/>
      <c r="B35" s="279"/>
      <c r="C35" s="554"/>
      <c r="D35" s="554"/>
      <c r="E35" s="226"/>
      <c r="F35" s="226"/>
      <c r="G35" s="554"/>
      <c r="H35" s="554"/>
      <c r="I35" s="226"/>
      <c r="J35" s="226"/>
      <c r="K35" s="554"/>
      <c r="L35" s="554"/>
      <c r="M35" s="554"/>
      <c r="N35" s="554"/>
      <c r="O35" s="554"/>
      <c r="P35" s="554"/>
      <c r="Q35" s="554"/>
      <c r="R35" s="226"/>
      <c r="S35" s="554"/>
      <c r="T35" s="554"/>
      <c r="U35" s="554"/>
      <c r="V35" s="554"/>
      <c r="W35" s="226"/>
      <c r="X35" s="226"/>
      <c r="Y35" s="554"/>
      <c r="Z35" s="554"/>
      <c r="AA35" s="554"/>
      <c r="AB35" s="434"/>
      <c r="AC35" s="554"/>
      <c r="AD35" s="276"/>
      <c r="AE35" s="277"/>
      <c r="AF35" s="554"/>
      <c r="AG35" s="554"/>
      <c r="AH35" s="587"/>
      <c r="AI35" s="278"/>
    </row>
    <row r="36" spans="1:35" ht="14.25" customHeight="1" x14ac:dyDescent="0.2">
      <c r="A36" s="365"/>
      <c r="B36" s="286" t="str">
        <f>IF(AND(ISNUMBER(D27),ISNUMBER(F27),ISNUMBER(#REF!)),MIN(AJ27:AJ37),"")</f>
        <v/>
      </c>
      <c r="C36" s="554"/>
      <c r="D36" s="554"/>
      <c r="E36" s="226"/>
      <c r="F36" s="226"/>
      <c r="G36" s="554"/>
      <c r="H36" s="554"/>
      <c r="I36" s="226"/>
      <c r="J36" s="226"/>
      <c r="K36" s="554"/>
      <c r="L36" s="554"/>
      <c r="M36" s="554"/>
      <c r="N36" s="554"/>
      <c r="O36" s="554"/>
      <c r="P36" s="554"/>
      <c r="Q36" s="554"/>
      <c r="R36" s="226"/>
      <c r="S36" s="554"/>
      <c r="T36" s="554"/>
      <c r="U36" s="554"/>
      <c r="V36" s="554"/>
      <c r="W36" s="226"/>
      <c r="X36" s="226"/>
      <c r="Y36" s="554"/>
      <c r="Z36" s="554"/>
      <c r="AA36" s="554"/>
      <c r="AB36" s="434"/>
      <c r="AC36" s="554"/>
      <c r="AD36" s="237"/>
      <c r="AE36" s="238"/>
      <c r="AF36" s="554"/>
      <c r="AG36" s="554"/>
      <c r="AH36" s="587"/>
      <c r="AI36" s="278"/>
    </row>
    <row r="37" spans="1:35" ht="14.25" customHeight="1" x14ac:dyDescent="0.2">
      <c r="A37" s="365"/>
      <c r="B37" s="287"/>
      <c r="C37" s="554"/>
      <c r="D37" s="554"/>
      <c r="E37" s="226"/>
      <c r="F37" s="226"/>
      <c r="G37" s="554"/>
      <c r="H37" s="554"/>
      <c r="I37" s="226"/>
      <c r="J37" s="226"/>
      <c r="K37" s="554"/>
      <c r="L37" s="554"/>
      <c r="M37" s="554"/>
      <c r="N37" s="554"/>
      <c r="O37" s="554"/>
      <c r="P37" s="554"/>
      <c r="Q37" s="554"/>
      <c r="R37" s="226"/>
      <c r="S37" s="554"/>
      <c r="T37" s="554"/>
      <c r="U37" s="554"/>
      <c r="V37" s="554"/>
      <c r="W37" s="226"/>
      <c r="X37" s="226"/>
      <c r="Y37" s="554"/>
      <c r="Z37" s="554"/>
      <c r="AA37" s="554"/>
      <c r="AB37" s="434"/>
      <c r="AC37" s="554"/>
      <c r="AD37" s="237"/>
      <c r="AE37" s="238"/>
      <c r="AF37" s="554"/>
      <c r="AG37" s="554"/>
      <c r="AH37" s="587"/>
      <c r="AI37" s="278"/>
    </row>
    <row r="38" spans="1:35" ht="14.25" customHeight="1" x14ac:dyDescent="0.2">
      <c r="A38" s="365"/>
      <c r="B38" s="287"/>
      <c r="C38" s="554"/>
      <c r="D38" s="554"/>
      <c r="E38" s="226"/>
      <c r="F38" s="226"/>
      <c r="G38" s="554"/>
      <c r="H38" s="554"/>
      <c r="I38" s="226"/>
      <c r="J38" s="226"/>
      <c r="K38" s="554"/>
      <c r="L38" s="554"/>
      <c r="M38" s="554"/>
      <c r="N38" s="554"/>
      <c r="O38" s="554"/>
      <c r="P38" s="554"/>
      <c r="Q38" s="554"/>
      <c r="R38" s="226"/>
      <c r="S38" s="554"/>
      <c r="T38" s="554"/>
      <c r="U38" s="555"/>
      <c r="V38" s="555"/>
      <c r="W38" s="242"/>
      <c r="X38" s="242"/>
      <c r="Y38" s="226"/>
      <c r="Z38" s="226"/>
      <c r="AA38" s="226"/>
      <c r="AB38" s="226"/>
      <c r="AC38" s="226"/>
      <c r="AD38" s="237"/>
      <c r="AE38" s="238"/>
      <c r="AF38" s="554"/>
      <c r="AG38" s="554"/>
      <c r="AH38" s="594"/>
      <c r="AI38" s="278"/>
    </row>
    <row r="39" spans="1:35" ht="14.25" customHeight="1" x14ac:dyDescent="0.2">
      <c r="A39" s="365"/>
      <c r="B39" s="287"/>
      <c r="C39" s="554"/>
      <c r="D39" s="554"/>
      <c r="E39" s="226"/>
      <c r="F39" s="226"/>
      <c r="G39" s="554"/>
      <c r="H39" s="554"/>
      <c r="I39" s="226"/>
      <c r="J39" s="226"/>
      <c r="K39" s="554"/>
      <c r="L39" s="554"/>
      <c r="M39" s="554"/>
      <c r="N39" s="554"/>
      <c r="O39" s="554"/>
      <c r="P39" s="554"/>
      <c r="Q39" s="554"/>
      <c r="R39" s="226"/>
      <c r="S39" s="554"/>
      <c r="T39" s="554"/>
      <c r="U39" s="554"/>
      <c r="V39" s="554"/>
      <c r="W39" s="226"/>
      <c r="X39" s="226"/>
      <c r="Y39" s="554"/>
      <c r="Z39" s="554"/>
      <c r="AA39" s="554"/>
      <c r="AB39" s="237"/>
      <c r="AC39" s="237"/>
      <c r="AD39" s="237"/>
      <c r="AE39" s="238"/>
      <c r="AF39" s="554"/>
      <c r="AG39" s="554"/>
      <c r="AH39" s="554"/>
    </row>
    <row r="40" spans="1:35" ht="14.25" customHeight="1" x14ac:dyDescent="0.2">
      <c r="A40" s="365"/>
      <c r="B40" s="287"/>
      <c r="C40" s="554"/>
      <c r="D40" s="554"/>
      <c r="E40" s="226"/>
      <c r="F40" s="226"/>
      <c r="G40" s="554"/>
      <c r="H40" s="554"/>
      <c r="I40" s="226"/>
      <c r="J40" s="226"/>
      <c r="K40" s="554"/>
      <c r="L40" s="554"/>
      <c r="M40" s="554"/>
      <c r="N40" s="554"/>
      <c r="O40" s="554"/>
      <c r="P40" s="554"/>
      <c r="Q40" s="554"/>
      <c r="R40" s="226"/>
      <c r="S40" s="554"/>
      <c r="T40" s="554"/>
      <c r="U40" s="554"/>
      <c r="V40" s="554"/>
      <c r="W40" s="226"/>
      <c r="X40" s="226"/>
      <c r="Y40" s="554"/>
      <c r="Z40" s="554"/>
      <c r="AA40" s="554"/>
      <c r="AB40" s="291"/>
      <c r="AC40" s="237"/>
      <c r="AD40" s="237"/>
      <c r="AE40" s="238"/>
      <c r="AF40" s="555"/>
      <c r="AG40" s="554"/>
      <c r="AH40" s="554"/>
      <c r="AI40" s="278"/>
    </row>
    <row r="41" spans="1:35" ht="14.25" customHeight="1" x14ac:dyDescent="0.2">
      <c r="A41" s="365"/>
      <c r="B41" s="287"/>
      <c r="C41" s="555"/>
      <c r="D41" s="555"/>
      <c r="E41" s="242"/>
      <c r="F41" s="242"/>
      <c r="G41" s="555"/>
      <c r="H41" s="555"/>
      <c r="I41" s="226"/>
      <c r="J41" s="226"/>
      <c r="K41" s="554"/>
      <c r="L41" s="554"/>
      <c r="M41" s="554"/>
      <c r="N41" s="554"/>
      <c r="O41" s="554"/>
      <c r="P41" s="554"/>
      <c r="Q41" s="554"/>
      <c r="R41" s="226"/>
      <c r="S41" s="554"/>
      <c r="T41" s="554"/>
      <c r="U41" s="554"/>
      <c r="V41" s="554"/>
      <c r="W41" s="446"/>
      <c r="X41" s="446"/>
      <c r="Y41" s="446"/>
      <c r="Z41" s="446"/>
      <c r="AA41" s="446"/>
      <c r="AB41" s="237"/>
      <c r="AC41" s="237"/>
      <c r="AD41" s="237"/>
      <c r="AE41" s="238"/>
      <c r="AF41" s="555"/>
      <c r="AG41" s="554"/>
      <c r="AH41" s="554"/>
    </row>
    <row r="42" spans="1:35" ht="14.25" customHeight="1" x14ac:dyDescent="0.2">
      <c r="A42" s="365"/>
      <c r="B42" s="287"/>
      <c r="C42" s="450"/>
      <c r="D42" s="450"/>
      <c r="E42" s="450"/>
      <c r="F42" s="450"/>
      <c r="G42" s="450"/>
      <c r="H42" s="557"/>
      <c r="I42" s="1138"/>
      <c r="J42" s="1138"/>
      <c r="K42" s="449"/>
      <c r="L42" s="446"/>
      <c r="M42" s="446"/>
      <c r="N42" s="446"/>
      <c r="O42" s="446"/>
      <c r="P42" s="446"/>
      <c r="Q42" s="446"/>
      <c r="R42" s="446"/>
      <c r="S42" s="446"/>
      <c r="T42" s="446"/>
      <c r="U42" s="446"/>
      <c r="V42" s="446"/>
      <c r="W42" s="446"/>
      <c r="X42" s="446"/>
      <c r="Y42" s="446"/>
      <c r="Z42" s="446"/>
      <c r="AA42" s="446"/>
      <c r="AB42" s="237"/>
      <c r="AC42" s="237"/>
      <c r="AD42" s="237"/>
      <c r="AE42" s="238"/>
      <c r="AF42" s="555"/>
      <c r="AG42" s="554"/>
      <c r="AH42" s="554"/>
    </row>
    <row r="43" spans="1:35" ht="8.25" customHeight="1" x14ac:dyDescent="0.2">
      <c r="A43" s="365"/>
      <c r="B43" s="287"/>
      <c r="C43" s="450"/>
      <c r="D43" s="450"/>
      <c r="E43" s="450"/>
      <c r="F43" s="450"/>
      <c r="G43" s="450"/>
      <c r="H43" s="558"/>
      <c r="I43" s="1139"/>
      <c r="J43" s="1139"/>
      <c r="K43" s="452"/>
      <c r="L43" s="446"/>
      <c r="M43" s="446"/>
      <c r="N43" s="446"/>
      <c r="O43" s="446"/>
      <c r="P43" s="446"/>
      <c r="Q43" s="446"/>
      <c r="R43" s="446"/>
      <c r="S43" s="446"/>
      <c r="T43" s="446"/>
      <c r="U43" s="446"/>
      <c r="V43" s="446"/>
      <c r="W43" s="446"/>
      <c r="X43" s="446"/>
      <c r="Y43" s="446"/>
      <c r="Z43" s="446"/>
      <c r="AA43" s="446"/>
      <c r="AB43" s="237"/>
      <c r="AC43" s="237"/>
      <c r="AD43" s="237"/>
      <c r="AE43" s="238"/>
      <c r="AF43" s="555"/>
      <c r="AG43" s="554"/>
      <c r="AH43" s="554"/>
    </row>
    <row r="44" spans="1:35" x14ac:dyDescent="0.2">
      <c r="A44" s="365"/>
      <c r="B44" s="287"/>
      <c r="C44" s="453"/>
      <c r="D44" s="453"/>
      <c r="E44" s="453"/>
      <c r="F44" s="453"/>
      <c r="G44" s="453"/>
      <c r="H44" s="453"/>
      <c r="I44" s="453"/>
      <c r="J44" s="293"/>
      <c r="K44" s="293"/>
      <c r="L44" s="446"/>
      <c r="M44" s="446"/>
      <c r="N44" s="446"/>
      <c r="O44" s="446"/>
      <c r="P44" s="446"/>
      <c r="Q44" s="446"/>
      <c r="R44" s="446"/>
      <c r="S44" s="446"/>
      <c r="T44" s="446"/>
      <c r="U44" s="446"/>
      <c r="V44" s="446"/>
      <c r="W44" s="446"/>
      <c r="X44" s="446"/>
      <c r="Y44" s="446"/>
      <c r="Z44" s="446"/>
      <c r="AA44" s="446"/>
      <c r="AB44" s="293"/>
      <c r="AC44" s="293"/>
      <c r="AD44" s="237"/>
      <c r="AE44" s="238"/>
      <c r="AF44" s="555"/>
      <c r="AG44" s="554"/>
      <c r="AH44" s="554"/>
    </row>
    <row r="45" spans="1:35" ht="12" customHeight="1" x14ac:dyDescent="0.2">
      <c r="A45" s="365"/>
      <c r="B45" s="287"/>
      <c r="C45" s="516"/>
      <c r="D45" s="516"/>
      <c r="E45" s="516"/>
      <c r="F45" s="516"/>
      <c r="G45" s="516"/>
      <c r="H45" s="575"/>
      <c r="I45" s="575"/>
      <c r="J45" s="575"/>
      <c r="K45" s="577"/>
      <c r="L45" s="577"/>
      <c r="M45" s="577"/>
      <c r="N45" s="577"/>
      <c r="O45" s="516"/>
      <c r="P45" s="516"/>
      <c r="Q45" s="516"/>
      <c r="R45" s="516"/>
      <c r="S45" s="516"/>
      <c r="T45" s="516"/>
      <c r="U45" s="516"/>
      <c r="V45" s="516"/>
      <c r="W45" s="294"/>
      <c r="X45" s="294"/>
      <c r="Y45" s="294"/>
      <c r="Z45" s="294"/>
      <c r="AA45" s="294"/>
      <c r="AB45" s="293"/>
      <c r="AC45" s="293"/>
      <c r="AD45" s="237"/>
      <c r="AE45" s="238"/>
      <c r="AF45" s="555"/>
      <c r="AG45" s="554"/>
      <c r="AH45" s="554"/>
    </row>
    <row r="46" spans="1:35" ht="14.25" customHeight="1" x14ac:dyDescent="0.2">
      <c r="A46" s="365"/>
      <c r="B46" s="287"/>
      <c r="C46" s="450"/>
      <c r="D46" s="450"/>
      <c r="E46" s="450"/>
      <c r="F46" s="450"/>
      <c r="G46" s="450"/>
      <c r="H46" s="595"/>
      <c r="I46" s="595"/>
      <c r="J46" s="595"/>
      <c r="K46" s="580"/>
      <c r="L46" s="580"/>
      <c r="M46" s="580"/>
      <c r="N46" s="580"/>
      <c r="O46" s="450"/>
      <c r="P46" s="450"/>
      <c r="Q46" s="450"/>
      <c r="R46" s="450"/>
      <c r="S46" s="450"/>
      <c r="T46" s="450"/>
      <c r="U46" s="450"/>
      <c r="V46" s="450"/>
      <c r="W46" s="276"/>
      <c r="X46" s="276"/>
      <c r="Y46" s="276"/>
      <c r="Z46" s="276"/>
      <c r="AA46" s="276"/>
      <c r="AB46" s="276"/>
      <c r="AC46" s="276"/>
      <c r="AD46" s="237"/>
      <c r="AE46" s="238"/>
      <c r="AF46" s="555"/>
      <c r="AG46" s="554"/>
      <c r="AH46" s="554"/>
    </row>
    <row r="47" spans="1:35" ht="11.25" customHeight="1" x14ac:dyDescent="0.2">
      <c r="A47" s="1008"/>
      <c r="B47" s="287"/>
      <c r="C47" s="450"/>
      <c r="D47" s="450"/>
      <c r="E47" s="450"/>
      <c r="F47" s="450"/>
      <c r="G47" s="450"/>
      <c r="H47" s="579"/>
      <c r="I47" s="579"/>
      <c r="J47" s="579"/>
      <c r="K47" s="580"/>
      <c r="L47" s="580"/>
      <c r="M47" s="580"/>
      <c r="N47" s="580"/>
      <c r="O47" s="450"/>
      <c r="P47" s="450"/>
      <c r="Q47" s="450"/>
      <c r="R47" s="450"/>
      <c r="S47" s="450"/>
      <c r="T47" s="450"/>
      <c r="U47" s="450"/>
      <c r="V47" s="450"/>
      <c r="W47" s="237"/>
      <c r="X47" s="237"/>
      <c r="Y47" s="237"/>
      <c r="Z47" s="237"/>
      <c r="AA47" s="237"/>
      <c r="AB47" s="237"/>
      <c r="AC47" s="237"/>
      <c r="AD47" s="237"/>
      <c r="AE47" s="238"/>
      <c r="AF47" s="555"/>
      <c r="AG47" s="554"/>
      <c r="AH47" s="554"/>
    </row>
    <row r="48" spans="1:35" ht="7.5" customHeight="1" x14ac:dyDescent="0.2">
      <c r="A48" s="1008"/>
      <c r="B48" s="245"/>
      <c r="C48" s="450"/>
      <c r="D48" s="450"/>
      <c r="E48" s="450"/>
      <c r="F48" s="450"/>
      <c r="G48" s="450"/>
      <c r="H48" s="583"/>
      <c r="I48" s="583"/>
      <c r="J48" s="583"/>
      <c r="K48" s="584"/>
      <c r="L48" s="584"/>
      <c r="M48" s="584"/>
      <c r="N48" s="584"/>
      <c r="O48" s="584"/>
      <c r="P48" s="584"/>
      <c r="Q48" s="584"/>
      <c r="R48" s="584"/>
      <c r="S48" s="584"/>
      <c r="T48" s="584"/>
      <c r="U48" s="584"/>
      <c r="V48" s="584"/>
      <c r="W48" s="297"/>
      <c r="X48" s="297"/>
      <c r="Y48" s="297"/>
      <c r="Z48" s="297"/>
      <c r="AA48" s="297"/>
      <c r="AB48" s="297"/>
      <c r="AC48" s="297"/>
      <c r="AD48" s="297"/>
      <c r="AE48" s="298"/>
      <c r="AF48" s="555"/>
      <c r="AG48" s="554"/>
      <c r="AH48" s="554"/>
    </row>
    <row r="49" spans="1:36" ht="6" customHeight="1" x14ac:dyDescent="0.2">
      <c r="A49" s="1008"/>
      <c r="B49" s="245"/>
      <c r="C49" s="454"/>
      <c r="D49" s="454"/>
      <c r="E49" s="454"/>
      <c r="F49" s="236"/>
      <c r="G49" s="454"/>
      <c r="H49" s="454"/>
      <c r="I49" s="454"/>
      <c r="J49" s="296"/>
      <c r="K49" s="296"/>
      <c r="L49" s="296"/>
      <c r="M49" s="296"/>
      <c r="N49" s="242"/>
      <c r="O49" s="242"/>
      <c r="P49" s="242"/>
      <c r="Q49" s="242"/>
      <c r="R49" s="242"/>
      <c r="S49" s="242"/>
      <c r="T49" s="242"/>
      <c r="U49" s="242"/>
      <c r="V49" s="296"/>
      <c r="W49" s="455"/>
      <c r="X49" s="455"/>
      <c r="Y49" s="455"/>
      <c r="Z49" s="296"/>
      <c r="AA49" s="297"/>
      <c r="AB49" s="297"/>
      <c r="AC49" s="297"/>
      <c r="AD49" s="297"/>
      <c r="AE49" s="298"/>
      <c r="AF49" s="555"/>
      <c r="AG49" s="554"/>
      <c r="AH49" s="554"/>
    </row>
    <row r="50" spans="1:36" ht="8.25" customHeight="1" x14ac:dyDescent="0.2">
      <c r="A50" s="1008"/>
      <c r="B50" s="245"/>
      <c r="C50" s="454"/>
      <c r="D50" s="454"/>
      <c r="E50" s="454"/>
      <c r="F50" s="236"/>
      <c r="G50" s="454"/>
      <c r="H50" s="454"/>
      <c r="I50" s="454"/>
      <c r="J50" s="296"/>
      <c r="K50" s="296"/>
      <c r="L50" s="296"/>
      <c r="M50" s="296"/>
      <c r="N50" s="242"/>
      <c r="O50" s="242"/>
      <c r="P50" s="242"/>
      <c r="Q50" s="242"/>
      <c r="R50" s="242"/>
      <c r="S50" s="242"/>
      <c r="T50" s="242"/>
      <c r="U50" s="242"/>
      <c r="V50" s="296"/>
      <c r="W50" s="455"/>
      <c r="X50" s="455"/>
      <c r="Y50" s="455"/>
      <c r="Z50" s="296"/>
      <c r="AA50" s="299"/>
      <c r="AB50" s="299"/>
      <c r="AC50" s="299"/>
      <c r="AD50" s="299"/>
      <c r="AE50" s="300"/>
      <c r="AF50" s="555"/>
      <c r="AG50" s="554"/>
      <c r="AH50" s="554"/>
    </row>
    <row r="51" spans="1:36" ht="36.75" customHeight="1" thickBot="1" x14ac:dyDescent="0.25">
      <c r="A51" s="1008"/>
      <c r="B51" s="301"/>
      <c r="C51" s="302"/>
      <c r="D51" s="302"/>
      <c r="E51" s="302"/>
      <c r="F51" s="302"/>
      <c r="G51" s="302"/>
      <c r="H51" s="303"/>
      <c r="I51" s="304"/>
      <c r="J51" s="302"/>
      <c r="K51" s="305"/>
      <c r="L51" s="305"/>
      <c r="M51" s="306"/>
      <c r="N51" s="306"/>
      <c r="O51" s="306"/>
      <c r="P51" s="306"/>
      <c r="Q51" s="306"/>
      <c r="R51" s="306"/>
      <c r="S51" s="306"/>
      <c r="T51" s="306"/>
      <c r="U51" s="306"/>
      <c r="V51" s="306"/>
      <c r="W51" s="306"/>
      <c r="X51" s="306"/>
      <c r="Y51" s="306"/>
      <c r="Z51" s="306"/>
      <c r="AA51" s="306"/>
      <c r="AB51" s="306"/>
      <c r="AC51" s="306"/>
      <c r="AD51" s="306"/>
      <c r="AE51" s="307"/>
      <c r="AF51" s="555"/>
      <c r="AG51" s="554"/>
      <c r="AH51" s="554"/>
    </row>
    <row r="52" spans="1:36" ht="9" customHeight="1" x14ac:dyDescent="0.2">
      <c r="A52" s="1008"/>
      <c r="B52" s="244"/>
      <c r="C52" s="308"/>
      <c r="D52" s="308"/>
      <c r="E52" s="308"/>
      <c r="F52" s="308"/>
      <c r="G52" s="1016" t="str">
        <f>IF(ISBLANK(Cover!E14),"",UPPER(Cover!E14))</f>
        <v/>
      </c>
      <c r="H52" s="1017"/>
      <c r="I52" s="1017"/>
      <c r="J52" s="1017"/>
      <c r="K52" s="1017"/>
      <c r="L52" s="1017"/>
      <c r="M52" s="1017"/>
      <c r="N52" s="1018"/>
      <c r="O52" s="1022" t="s">
        <v>270</v>
      </c>
      <c r="P52" s="1023"/>
      <c r="Q52" s="1023"/>
      <c r="R52" s="1140" t="str">
        <f>IF(ISBLANK('WASCOB 1'!H5),"",'WASCOB 1'!H5)</f>
        <v/>
      </c>
      <c r="S52" s="1140"/>
      <c r="T52" s="1140"/>
      <c r="U52" s="1140"/>
      <c r="V52" s="309"/>
      <c r="W52" s="1026" t="s">
        <v>271</v>
      </c>
      <c r="X52" s="1026"/>
      <c r="Y52" s="1026"/>
      <c r="Z52" s="310"/>
      <c r="AA52" s="1027" t="s">
        <v>272</v>
      </c>
      <c r="AB52" s="1028"/>
      <c r="AC52" s="1028"/>
      <c r="AD52" s="1028"/>
      <c r="AE52" s="1029"/>
      <c r="AF52" s="311"/>
      <c r="AG52" s="312"/>
    </row>
    <row r="53" spans="1:36" ht="12" customHeight="1" x14ac:dyDescent="0.2">
      <c r="A53" s="1008"/>
      <c r="B53" s="244"/>
      <c r="C53" s="308"/>
      <c r="D53" s="308"/>
      <c r="E53" s="308"/>
      <c r="F53" s="308"/>
      <c r="G53" s="1019"/>
      <c r="H53" s="1020"/>
      <c r="I53" s="1020"/>
      <c r="J53" s="1020"/>
      <c r="K53" s="1020"/>
      <c r="L53" s="1020"/>
      <c r="M53" s="1020"/>
      <c r="N53" s="1021"/>
      <c r="O53" s="1002"/>
      <c r="P53" s="1003"/>
      <c r="Q53" s="1003"/>
      <c r="R53" s="1141"/>
      <c r="S53" s="1141"/>
      <c r="T53" s="1141"/>
      <c r="U53" s="1141"/>
      <c r="V53" s="308"/>
      <c r="W53" s="1144">
        <f ca="1">TODAY()</f>
        <v>43899</v>
      </c>
      <c r="X53" s="1144"/>
      <c r="Y53" s="1144"/>
      <c r="Z53" s="313"/>
      <c r="AA53" s="1103"/>
      <c r="AB53" s="1104"/>
      <c r="AC53" s="1104"/>
      <c r="AD53" s="1104"/>
      <c r="AE53" s="1105"/>
      <c r="AF53" s="312"/>
    </row>
    <row r="54" spans="1:36" ht="9" customHeight="1" x14ac:dyDescent="0.2">
      <c r="A54" s="1008"/>
      <c r="B54" s="244"/>
      <c r="C54" s="308"/>
      <c r="D54" s="308"/>
      <c r="E54" s="308"/>
      <c r="F54" s="308"/>
      <c r="G54" s="1019"/>
      <c r="H54" s="1020"/>
      <c r="I54" s="1020"/>
      <c r="J54" s="1020"/>
      <c r="K54" s="1020"/>
      <c r="L54" s="1020"/>
      <c r="M54" s="1020"/>
      <c r="N54" s="1021"/>
      <c r="O54" s="1002" t="s">
        <v>273</v>
      </c>
      <c r="P54" s="1003"/>
      <c r="Q54" s="1003"/>
      <c r="R54" s="1031" t="str">
        <f>IF(ISBLANK('WASCOB 1'!H5),"",'WASCOB 1'!H5)</f>
        <v/>
      </c>
      <c r="S54" s="1031"/>
      <c r="T54" s="1031"/>
      <c r="U54" s="1031"/>
      <c r="V54" s="314"/>
      <c r="W54" s="987">
        <f ca="1">TODAY()</f>
        <v>43899</v>
      </c>
      <c r="X54" s="987"/>
      <c r="Y54" s="987"/>
      <c r="Z54" s="313"/>
      <c r="AA54" s="989" t="s">
        <v>274</v>
      </c>
      <c r="AB54" s="990"/>
      <c r="AC54" s="990"/>
      <c r="AD54" s="990"/>
      <c r="AE54" s="991"/>
      <c r="AF54" s="312"/>
    </row>
    <row r="55" spans="1:36" ht="6" customHeight="1" x14ac:dyDescent="0.2">
      <c r="A55" s="1008"/>
      <c r="B55" s="244"/>
      <c r="C55" s="308"/>
      <c r="D55" s="308"/>
      <c r="E55" s="308"/>
      <c r="F55" s="308"/>
      <c r="G55" s="995" t="s">
        <v>340</v>
      </c>
      <c r="H55" s="993"/>
      <c r="I55" s="993"/>
      <c r="J55" s="993"/>
      <c r="K55" s="993"/>
      <c r="L55" s="993"/>
      <c r="M55" s="993"/>
      <c r="N55" s="994"/>
      <c r="O55" s="1002"/>
      <c r="P55" s="1003"/>
      <c r="Q55" s="1003"/>
      <c r="R55" s="1032"/>
      <c r="S55" s="1032"/>
      <c r="T55" s="1032"/>
      <c r="U55" s="1032"/>
      <c r="V55" s="315"/>
      <c r="W55" s="988"/>
      <c r="X55" s="988"/>
      <c r="Y55" s="988"/>
      <c r="Z55" s="316"/>
      <c r="AA55" s="1100"/>
      <c r="AB55" s="1101"/>
      <c r="AC55" s="1101"/>
      <c r="AD55" s="1101"/>
      <c r="AE55" s="1102"/>
      <c r="AF55" s="312"/>
    </row>
    <row r="56" spans="1:36" ht="9.75" customHeight="1" x14ac:dyDescent="0.2">
      <c r="A56" s="1008"/>
      <c r="B56" s="244"/>
      <c r="C56" s="308"/>
      <c r="D56" s="317"/>
      <c r="E56" s="317"/>
      <c r="F56" s="317"/>
      <c r="G56" s="995"/>
      <c r="H56" s="993"/>
      <c r="I56" s="993"/>
      <c r="J56" s="993"/>
      <c r="K56" s="993"/>
      <c r="L56" s="993"/>
      <c r="M56" s="993"/>
      <c r="N56" s="994"/>
      <c r="O56" s="1002" t="s">
        <v>275</v>
      </c>
      <c r="P56" s="1003"/>
      <c r="Q56" s="1003"/>
      <c r="R56" s="978"/>
      <c r="S56" s="978"/>
      <c r="T56" s="978"/>
      <c r="U56" s="978"/>
      <c r="V56" s="318"/>
      <c r="W56" s="980"/>
      <c r="X56" s="981"/>
      <c r="Y56" s="981"/>
      <c r="Z56" s="313"/>
      <c r="AA56" s="1100"/>
      <c r="AB56" s="1101"/>
      <c r="AC56" s="1101"/>
      <c r="AD56" s="1101"/>
      <c r="AE56" s="1102"/>
      <c r="AF56" s="312"/>
    </row>
    <row r="57" spans="1:36" ht="3" customHeight="1" x14ac:dyDescent="0.2">
      <c r="A57" s="1008"/>
      <c r="B57" s="244"/>
      <c r="C57" s="308"/>
      <c r="D57" s="317"/>
      <c r="E57" s="317"/>
      <c r="F57" s="317"/>
      <c r="G57" s="995"/>
      <c r="H57" s="993"/>
      <c r="I57" s="993"/>
      <c r="J57" s="993"/>
      <c r="K57" s="993"/>
      <c r="L57" s="993"/>
      <c r="M57" s="993"/>
      <c r="N57" s="994"/>
      <c r="O57" s="1002"/>
      <c r="P57" s="1003"/>
      <c r="Q57" s="1003"/>
      <c r="R57" s="979"/>
      <c r="S57" s="979"/>
      <c r="T57" s="979"/>
      <c r="U57" s="979"/>
      <c r="V57" s="319"/>
      <c r="W57" s="982"/>
      <c r="X57" s="982"/>
      <c r="Y57" s="982"/>
      <c r="Z57" s="316"/>
      <c r="AA57" s="1103"/>
      <c r="AB57" s="1104"/>
      <c r="AC57" s="1104"/>
      <c r="AD57" s="1104"/>
      <c r="AE57" s="1105"/>
      <c r="AF57" s="312"/>
    </row>
    <row r="58" spans="1:36" ht="6.75" customHeight="1" x14ac:dyDescent="0.2">
      <c r="A58" s="1008"/>
      <c r="B58" s="244"/>
      <c r="C58" s="308"/>
      <c r="D58" s="317"/>
      <c r="E58" s="317"/>
      <c r="F58" s="317"/>
      <c r="G58" s="1037" t="str">
        <f>IF(ISBLANK(Cover!G21),"",CONCATENATE(Cover!G21," County "))</f>
        <v xml:space="preserve"> County </v>
      </c>
      <c r="H58" s="1038"/>
      <c r="I58" s="1038"/>
      <c r="J58" s="1038"/>
      <c r="K58" s="1038"/>
      <c r="L58" s="1038"/>
      <c r="M58" s="1038"/>
      <c r="N58" s="1039"/>
      <c r="O58" s="1002" t="s">
        <v>276</v>
      </c>
      <c r="P58" s="1003"/>
      <c r="Q58" s="1003"/>
      <c r="R58" s="978"/>
      <c r="S58" s="978"/>
      <c r="T58" s="978"/>
      <c r="U58" s="978"/>
      <c r="V58" s="318"/>
      <c r="W58" s="980"/>
      <c r="X58" s="981"/>
      <c r="Y58" s="981"/>
      <c r="Z58" s="320"/>
      <c r="AA58" s="321"/>
      <c r="AB58" s="322"/>
      <c r="AC58" s="322"/>
      <c r="AD58" s="322"/>
      <c r="AE58" s="323"/>
      <c r="AF58" s="312"/>
    </row>
    <row r="59" spans="1:36" ht="6" customHeight="1" x14ac:dyDescent="0.2">
      <c r="A59" s="1008"/>
      <c r="B59" s="244"/>
      <c r="C59" s="308"/>
      <c r="D59" s="317"/>
      <c r="E59" s="317"/>
      <c r="F59" s="317"/>
      <c r="G59" s="1037"/>
      <c r="H59" s="1038"/>
      <c r="I59" s="1038"/>
      <c r="J59" s="1038"/>
      <c r="K59" s="1038"/>
      <c r="L59" s="1038"/>
      <c r="M59" s="1038"/>
      <c r="N59" s="1039"/>
      <c r="O59" s="1002"/>
      <c r="P59" s="1003"/>
      <c r="Q59" s="1003"/>
      <c r="R59" s="979"/>
      <c r="S59" s="979"/>
      <c r="T59" s="979"/>
      <c r="U59" s="979"/>
      <c r="V59" s="324"/>
      <c r="W59" s="982"/>
      <c r="X59" s="982"/>
      <c r="Y59" s="982"/>
      <c r="Z59" s="325"/>
      <c r="AA59" s="983" t="s">
        <v>277</v>
      </c>
      <c r="AB59" s="1035"/>
      <c r="AC59" s="1033" t="s">
        <v>278</v>
      </c>
      <c r="AD59" s="1035"/>
      <c r="AE59" s="320"/>
      <c r="AF59" s="312"/>
    </row>
    <row r="60" spans="1:36" ht="12" customHeight="1" thickBot="1" x14ac:dyDescent="0.25">
      <c r="A60" s="365"/>
      <c r="B60" s="326"/>
      <c r="C60" s="327"/>
      <c r="D60" s="327"/>
      <c r="E60" s="328"/>
      <c r="F60" s="328"/>
      <c r="G60" s="329"/>
      <c r="H60" s="330"/>
      <c r="I60" s="330"/>
      <c r="J60" s="330"/>
      <c r="K60" s="330"/>
      <c r="L60" s="330"/>
      <c r="M60" s="330"/>
      <c r="N60" s="331"/>
      <c r="O60" s="327"/>
      <c r="P60" s="327"/>
      <c r="Q60" s="327"/>
      <c r="R60" s="328"/>
      <c r="S60" s="327"/>
      <c r="T60" s="327"/>
      <c r="U60" s="327"/>
      <c r="V60" s="332"/>
      <c r="W60" s="333"/>
      <c r="X60" s="334"/>
      <c r="Y60" s="334"/>
      <c r="Z60" s="335"/>
      <c r="AA60" s="984"/>
      <c r="AB60" s="1036"/>
      <c r="AC60" s="1034"/>
      <c r="AD60" s="1036"/>
      <c r="AE60" s="336"/>
      <c r="AF60" s="312"/>
    </row>
    <row r="61" spans="1:36" ht="13.5" thickBot="1" x14ac:dyDescent="0.25">
      <c r="A61" s="365"/>
      <c r="C61" s="365"/>
      <c r="D61" s="365"/>
      <c r="E61" s="226"/>
      <c r="F61" s="226"/>
      <c r="G61" s="365"/>
      <c r="H61" s="365"/>
      <c r="I61" s="226"/>
      <c r="J61" s="226"/>
      <c r="K61" s="365"/>
      <c r="L61" s="365"/>
      <c r="M61" s="365"/>
      <c r="N61" s="365"/>
      <c r="O61" s="365"/>
      <c r="P61" s="365"/>
      <c r="Q61" s="365"/>
      <c r="R61" s="226"/>
      <c r="S61" s="365"/>
      <c r="T61" s="365"/>
      <c r="U61" s="365"/>
      <c r="V61" s="365"/>
      <c r="W61" s="226"/>
      <c r="X61" s="226"/>
      <c r="Y61" s="337"/>
      <c r="Z61" s="337"/>
      <c r="AA61" s="337"/>
      <c r="AB61" s="365"/>
      <c r="AC61" s="365"/>
      <c r="AD61" s="365"/>
      <c r="AE61" s="365"/>
      <c r="AF61" s="365"/>
      <c r="AG61" s="365"/>
      <c r="AH61" s="365"/>
      <c r="AI61" s="365"/>
      <c r="AJ61" s="365"/>
    </row>
    <row r="62" spans="1:36" ht="11.25" customHeight="1" x14ac:dyDescent="0.25">
      <c r="A62" s="365"/>
      <c r="B62" s="412"/>
      <c r="C62" s="1142" t="str">
        <f>IF(ISNUMBER('WASCOB 4'!G45),"Basin "&amp;'WASCOB 4'!F12,"Basin 4")</f>
        <v>Basin 4</v>
      </c>
      <c r="D62" s="1142"/>
      <c r="E62" s="1142"/>
      <c r="F62" s="1142"/>
      <c r="G62" s="1142"/>
      <c r="H62" s="1142"/>
      <c r="I62" s="1142"/>
      <c r="J62" s="1142"/>
      <c r="K62" s="1142"/>
      <c r="L62" s="1142"/>
      <c r="M62" s="1142"/>
      <c r="N62" s="1142"/>
      <c r="O62" s="1142"/>
      <c r="P62" s="1142"/>
      <c r="Q62" s="1142"/>
      <c r="R62" s="1142"/>
      <c r="S62" s="1142"/>
      <c r="T62" s="1142"/>
      <c r="U62" s="1142"/>
      <c r="V62" s="1142"/>
      <c r="W62" s="1142"/>
      <c r="X62" s="1142"/>
      <c r="Y62" s="1142"/>
      <c r="Z62" s="1142"/>
      <c r="AA62" s="1142"/>
      <c r="AB62" s="1142"/>
      <c r="AC62" s="1142"/>
      <c r="AD62" s="1142"/>
      <c r="AE62" s="414"/>
      <c r="AF62" s="365"/>
      <c r="AG62" s="365"/>
      <c r="AH62" s="365"/>
      <c r="AI62" s="365"/>
      <c r="AJ62" s="365"/>
    </row>
    <row r="63" spans="1:36" ht="11.25" customHeight="1" x14ac:dyDescent="0.25">
      <c r="A63" s="365"/>
      <c r="B63" s="415"/>
      <c r="C63" s="1143"/>
      <c r="D63" s="1143"/>
      <c r="E63" s="1143"/>
      <c r="F63" s="1143"/>
      <c r="G63" s="1143"/>
      <c r="H63" s="1143"/>
      <c r="I63" s="1143"/>
      <c r="J63" s="1143"/>
      <c r="K63" s="1143"/>
      <c r="L63" s="1143"/>
      <c r="M63" s="1143"/>
      <c r="N63" s="1143"/>
      <c r="O63" s="1143"/>
      <c r="P63" s="1143"/>
      <c r="Q63" s="1143"/>
      <c r="R63" s="1143"/>
      <c r="S63" s="1143"/>
      <c r="T63" s="1143"/>
      <c r="U63" s="1143"/>
      <c r="V63" s="1143"/>
      <c r="W63" s="1143"/>
      <c r="X63" s="1143"/>
      <c r="Y63" s="1143"/>
      <c r="Z63" s="1143"/>
      <c r="AA63" s="1143"/>
      <c r="AB63" s="1143"/>
      <c r="AC63" s="1143"/>
      <c r="AD63" s="1143"/>
      <c r="AE63" s="417"/>
      <c r="AF63" s="365"/>
      <c r="AG63" s="365"/>
      <c r="AH63" s="365"/>
      <c r="AI63" s="365"/>
      <c r="AJ63" s="365"/>
    </row>
    <row r="64" spans="1:36" ht="13.5" customHeight="1" x14ac:dyDescent="0.25">
      <c r="A64" s="365"/>
      <c r="B64" s="415"/>
      <c r="C64" s="416"/>
      <c r="D64" s="416"/>
      <c r="E64" s="416"/>
      <c r="F64" s="416"/>
      <c r="G64" s="416"/>
      <c r="H64" s="416"/>
      <c r="I64" s="416"/>
      <c r="J64" s="416"/>
      <c r="K64" s="416"/>
      <c r="L64" s="416"/>
      <c r="M64" s="416"/>
      <c r="N64" s="416"/>
      <c r="O64" s="416"/>
      <c r="P64" s="416"/>
      <c r="Q64" s="416"/>
      <c r="R64" s="416"/>
      <c r="S64" s="416"/>
      <c r="T64" s="416"/>
      <c r="U64" s="416"/>
      <c r="V64" s="416"/>
      <c r="W64" s="416"/>
      <c r="X64" s="416"/>
      <c r="Y64" s="416"/>
      <c r="Z64" s="416"/>
      <c r="AA64" s="416"/>
      <c r="AB64" s="416"/>
      <c r="AC64" s="416"/>
      <c r="AD64" s="416"/>
      <c r="AE64" s="417"/>
      <c r="AF64" s="345"/>
      <c r="AG64" s="345"/>
      <c r="AH64" s="345"/>
      <c r="AI64" s="345"/>
      <c r="AJ64" s="365"/>
    </row>
    <row r="65" spans="2:36" ht="13.5" customHeight="1" x14ac:dyDescent="0.25">
      <c r="B65" s="415"/>
      <c r="C65" s="416"/>
      <c r="D65" s="416"/>
      <c r="E65" s="416"/>
      <c r="F65" s="416"/>
      <c r="G65" s="416"/>
      <c r="H65" s="416"/>
      <c r="I65" s="416"/>
      <c r="J65" s="416"/>
      <c r="K65" s="416"/>
      <c r="L65" s="416"/>
      <c r="M65" s="416"/>
      <c r="N65" s="416"/>
      <c r="O65" s="416"/>
      <c r="P65" s="416"/>
      <c r="Q65" s="416"/>
      <c r="R65" s="416"/>
      <c r="S65" s="416"/>
      <c r="T65" s="416"/>
      <c r="U65" s="416"/>
      <c r="V65" s="416"/>
      <c r="W65" s="416"/>
      <c r="X65" s="416"/>
      <c r="Y65" s="416"/>
      <c r="Z65" s="416"/>
      <c r="AA65" s="416"/>
      <c r="AB65" s="416"/>
      <c r="AC65" s="416"/>
      <c r="AD65" s="416"/>
      <c r="AE65" s="417"/>
      <c r="AF65" s="348"/>
      <c r="AG65" s="348"/>
      <c r="AH65" s="348"/>
      <c r="AI65" s="348"/>
      <c r="AJ65" s="365"/>
    </row>
    <row r="66" spans="2:36" ht="13.5" customHeight="1" x14ac:dyDescent="0.2">
      <c r="B66" s="262"/>
      <c r="C66" s="242"/>
      <c r="D66" s="694"/>
      <c r="E66" s="694"/>
      <c r="F66" s="418"/>
      <c r="G66" s="418"/>
      <c r="H66" s="694"/>
      <c r="I66" s="418"/>
      <c r="J66" s="418"/>
      <c r="K66" s="694"/>
      <c r="L66" s="418"/>
      <c r="M66" s="418"/>
      <c r="N66" s="418"/>
      <c r="O66" s="418"/>
      <c r="P66" s="418"/>
      <c r="Q66" s="418"/>
      <c r="R66" s="418"/>
      <c r="S66" s="418"/>
      <c r="T66" s="418"/>
      <c r="U66" s="418"/>
      <c r="V66" s="418"/>
      <c r="W66" s="418"/>
      <c r="X66" s="418"/>
      <c r="Y66" s="242"/>
      <c r="Z66" s="242"/>
      <c r="AA66" s="242"/>
      <c r="AB66" s="242"/>
      <c r="AC66" s="242"/>
      <c r="AD66" s="242"/>
      <c r="AE66" s="271"/>
      <c r="AF66" s="345"/>
      <c r="AG66" s="345"/>
      <c r="AH66" s="345"/>
      <c r="AI66" s="345"/>
      <c r="AJ66" s="365"/>
    </row>
    <row r="67" spans="2:36" ht="13.5" customHeight="1" x14ac:dyDescent="0.2">
      <c r="B67" s="262"/>
      <c r="C67" s="242"/>
      <c r="D67" s="695"/>
      <c r="E67" s="226"/>
      <c r="F67" s="226"/>
      <c r="G67" s="695"/>
      <c r="H67" s="695"/>
      <c r="I67" s="226"/>
      <c r="J67" s="226"/>
      <c r="K67" s="695"/>
      <c r="L67" s="695"/>
      <c r="M67" s="695"/>
      <c r="N67" s="695"/>
      <c r="O67" s="695"/>
      <c r="P67" s="695"/>
      <c r="Q67" s="695"/>
      <c r="R67" s="226"/>
      <c r="S67" s="695"/>
      <c r="T67" s="695"/>
      <c r="U67" s="695"/>
      <c r="V67" s="695"/>
      <c r="W67" s="226"/>
      <c r="X67" s="226"/>
      <c r="Y67" s="242"/>
      <c r="Z67" s="242"/>
      <c r="AA67" s="242"/>
      <c r="AB67" s="242"/>
      <c r="AC67" s="242"/>
      <c r="AD67" s="242"/>
      <c r="AE67" s="271"/>
      <c r="AF67" s="348"/>
      <c r="AG67" s="348"/>
      <c r="AH67" s="348"/>
      <c r="AI67" s="348"/>
      <c r="AJ67" s="365"/>
    </row>
    <row r="68" spans="2:36" ht="14.25" customHeight="1" x14ac:dyDescent="0.2">
      <c r="B68" s="232"/>
      <c r="C68" s="233"/>
      <c r="D68" s="418"/>
      <c r="E68" s="418"/>
      <c r="F68" s="227"/>
      <c r="G68" s="227"/>
      <c r="H68" s="227"/>
      <c r="I68" s="227"/>
      <c r="J68" s="227"/>
      <c r="K68" s="227"/>
      <c r="L68" s="227"/>
      <c r="M68" s="227"/>
      <c r="N68" s="227"/>
      <c r="O68" s="227"/>
      <c r="P68" s="227"/>
      <c r="Q68" s="227"/>
      <c r="R68" s="227"/>
      <c r="S68" s="227"/>
      <c r="T68" s="227"/>
      <c r="U68" s="227"/>
      <c r="V68" s="227"/>
      <c r="W68" s="227"/>
      <c r="X68" s="227"/>
      <c r="Y68" s="237"/>
      <c r="Z68" s="237"/>
      <c r="AA68" s="237"/>
      <c r="AB68" s="237"/>
      <c r="AC68" s="237"/>
      <c r="AD68" s="237"/>
      <c r="AE68" s="238"/>
      <c r="AF68" s="348"/>
      <c r="AG68" s="348"/>
      <c r="AH68" s="348"/>
      <c r="AI68" s="348"/>
      <c r="AJ68" s="365"/>
    </row>
    <row r="69" spans="2:36" ht="20.25" customHeight="1" x14ac:dyDescent="0.25">
      <c r="B69" s="415"/>
      <c r="C69" s="416"/>
      <c r="D69" s="416"/>
      <c r="E69" s="416"/>
      <c r="F69" s="416"/>
      <c r="G69" s="416"/>
      <c r="H69" s="416"/>
      <c r="I69" s="416"/>
      <c r="J69" s="416"/>
      <c r="K69" s="416"/>
      <c r="L69" s="416"/>
      <c r="M69" s="416"/>
      <c r="N69" s="416"/>
      <c r="O69" s="416"/>
      <c r="P69" s="416"/>
      <c r="Q69" s="416"/>
      <c r="R69" s="416"/>
      <c r="S69" s="416"/>
      <c r="T69" s="416"/>
      <c r="U69" s="416"/>
      <c r="V69" s="416"/>
      <c r="W69" s="416"/>
      <c r="X69" s="416"/>
      <c r="Y69" s="416"/>
      <c r="Z69" s="416"/>
      <c r="AA69" s="416"/>
      <c r="AB69" s="416"/>
      <c r="AC69" s="416"/>
      <c r="AD69" s="416"/>
      <c r="AE69" s="417"/>
      <c r="AF69" s="348"/>
      <c r="AG69" s="348"/>
      <c r="AH69" s="348"/>
      <c r="AI69" s="348"/>
      <c r="AJ69" s="365"/>
    </row>
    <row r="70" spans="2:36" ht="20.25" customHeight="1" x14ac:dyDescent="0.25">
      <c r="B70" s="415"/>
      <c r="C70" s="416"/>
      <c r="D70" s="416"/>
      <c r="E70" s="416"/>
      <c r="F70" s="416"/>
      <c r="G70" s="416"/>
      <c r="H70" s="416"/>
      <c r="I70" s="416"/>
      <c r="J70" s="416"/>
      <c r="K70" s="416"/>
      <c r="L70" s="416"/>
      <c r="M70" s="416"/>
      <c r="N70" s="416"/>
      <c r="O70" s="416"/>
      <c r="P70" s="416"/>
      <c r="Q70" s="416"/>
      <c r="R70" s="416"/>
      <c r="S70" s="416"/>
      <c r="T70" s="416"/>
      <c r="U70" s="416"/>
      <c r="V70" s="416"/>
      <c r="W70" s="416"/>
      <c r="X70" s="416"/>
      <c r="Y70" s="416"/>
      <c r="Z70" s="416"/>
      <c r="AA70" s="416"/>
      <c r="AB70" s="416"/>
      <c r="AC70" s="416"/>
      <c r="AD70" s="416"/>
      <c r="AE70" s="417"/>
      <c r="AF70" s="354"/>
      <c r="AG70" s="354"/>
      <c r="AH70" s="354"/>
      <c r="AI70" s="354"/>
      <c r="AJ70" s="365"/>
    </row>
    <row r="71" spans="2:36" ht="13.5" customHeight="1" x14ac:dyDescent="0.25">
      <c r="B71" s="235"/>
      <c r="C71" s="226"/>
      <c r="D71" s="226"/>
      <c r="E71" s="242"/>
      <c r="F71" s="228"/>
      <c r="G71" s="229"/>
      <c r="H71" s="230"/>
      <c r="I71" s="237"/>
      <c r="J71" s="237"/>
      <c r="K71" s="697"/>
      <c r="L71" s="236"/>
      <c r="M71" s="236"/>
      <c r="N71" s="236"/>
      <c r="O71" s="236"/>
      <c r="P71" s="419"/>
      <c r="Q71" s="419"/>
      <c r="R71" s="419"/>
      <c r="S71" s="236"/>
      <c r="T71" s="236"/>
      <c r="U71" s="236"/>
      <c r="V71" s="236"/>
      <c r="W71" s="236"/>
      <c r="X71" s="236"/>
      <c r="Y71" s="237"/>
      <c r="Z71" s="237"/>
      <c r="AA71" s="237"/>
      <c r="AB71" s="237"/>
      <c r="AC71" s="237"/>
      <c r="AD71" s="237"/>
      <c r="AE71" s="238"/>
      <c r="AF71" s="355"/>
      <c r="AG71" s="345"/>
      <c r="AH71" s="355"/>
      <c r="AI71" s="354"/>
      <c r="AJ71" s="365"/>
    </row>
    <row r="72" spans="2:36" ht="18" customHeight="1" x14ac:dyDescent="0.2">
      <c r="B72" s="420"/>
      <c r="C72" s="247"/>
      <c r="D72" s="247"/>
      <c r="E72" s="247"/>
      <c r="F72" s="247"/>
      <c r="G72" s="247"/>
      <c r="H72" s="247"/>
      <c r="I72" s="247"/>
      <c r="J72" s="247"/>
      <c r="K72" s="247"/>
      <c r="L72" s="247"/>
      <c r="M72" s="247"/>
      <c r="N72" s="247"/>
      <c r="O72" s="247"/>
      <c r="P72" s="247"/>
      <c r="Q72" s="247"/>
      <c r="R72" s="247"/>
      <c r="S72" s="247"/>
      <c r="T72" s="247"/>
      <c r="U72" s="247"/>
      <c r="V72" s="247"/>
      <c r="W72" s="247"/>
      <c r="X72" s="247"/>
      <c r="Y72" s="247"/>
      <c r="Z72" s="247"/>
      <c r="AA72" s="247"/>
      <c r="AB72" s="247"/>
      <c r="AC72" s="247"/>
      <c r="AD72" s="247"/>
      <c r="AE72" s="421"/>
      <c r="AF72" s="355"/>
      <c r="AG72" s="345"/>
      <c r="AH72" s="355"/>
      <c r="AI72" s="354"/>
      <c r="AJ72" s="365"/>
    </row>
    <row r="73" spans="2:36" ht="10.5" customHeight="1" x14ac:dyDescent="0.2">
      <c r="B73" s="232"/>
      <c r="C73" s="233"/>
      <c r="D73" s="233"/>
      <c r="E73" s="233"/>
      <c r="F73" s="233"/>
      <c r="G73" s="233"/>
      <c r="H73" s="233"/>
      <c r="I73" s="233"/>
      <c r="J73" s="233"/>
      <c r="K73" s="233"/>
      <c r="L73" s="233"/>
      <c r="M73" s="233"/>
      <c r="N73" s="233"/>
      <c r="O73" s="233"/>
      <c r="P73" s="233"/>
      <c r="Q73" s="233"/>
      <c r="R73" s="233"/>
      <c r="S73" s="233"/>
      <c r="T73" s="233"/>
      <c r="U73" s="233"/>
      <c r="V73" s="233"/>
      <c r="W73" s="233"/>
      <c r="X73" s="233"/>
      <c r="Y73" s="233"/>
      <c r="Z73" s="233"/>
      <c r="AA73" s="233"/>
      <c r="AB73" s="233"/>
      <c r="AC73" s="233"/>
      <c r="AD73" s="233"/>
      <c r="AE73" s="234"/>
      <c r="AF73" s="365"/>
      <c r="AG73" s="365"/>
      <c r="AH73" s="365"/>
      <c r="AI73" s="365"/>
      <c r="AJ73" s="365"/>
    </row>
    <row r="74" spans="2:36" ht="14.25" customHeight="1" x14ac:dyDescent="0.3">
      <c r="B74" s="232"/>
      <c r="C74" s="233"/>
      <c r="D74" s="233"/>
      <c r="E74" s="573"/>
      <c r="F74" s="573"/>
      <c r="G74" s="573"/>
      <c r="H74" s="573"/>
      <c r="I74" s="573"/>
      <c r="J74" s="573"/>
      <c r="K74" s="573"/>
      <c r="L74" s="573"/>
      <c r="M74" s="573"/>
      <c r="N74" s="573"/>
      <c r="O74" s="573"/>
      <c r="P74" s="573"/>
      <c r="Q74" s="573"/>
      <c r="R74" s="573"/>
      <c r="S74" s="573"/>
      <c r="T74" s="573"/>
      <c r="U74" s="573"/>
      <c r="V74" s="573"/>
      <c r="W74" s="573"/>
      <c r="X74" s="233"/>
      <c r="Y74" s="233"/>
      <c r="Z74" s="233"/>
      <c r="AA74" s="233"/>
      <c r="AB74" s="233"/>
      <c r="AC74" s="233"/>
      <c r="AD74" s="233"/>
      <c r="AE74" s="234"/>
      <c r="AF74" s="365"/>
      <c r="AG74" s="365"/>
      <c r="AH74" s="365"/>
      <c r="AI74" s="365"/>
      <c r="AJ74" s="365"/>
    </row>
    <row r="75" spans="2:36" ht="14.25" customHeight="1" x14ac:dyDescent="0.3">
      <c r="B75" s="232"/>
      <c r="C75" s="233"/>
      <c r="D75" s="233"/>
      <c r="E75" s="573"/>
      <c r="F75" s="573"/>
      <c r="G75" s="573"/>
      <c r="H75" s="573"/>
      <c r="I75" s="573"/>
      <c r="J75" s="573"/>
      <c r="K75" s="573"/>
      <c r="L75" s="573"/>
      <c r="M75" s="573"/>
      <c r="N75" s="573"/>
      <c r="O75" s="573"/>
      <c r="P75" s="573"/>
      <c r="Q75" s="573"/>
      <c r="R75" s="573"/>
      <c r="S75" s="573"/>
      <c r="T75" s="573"/>
      <c r="U75" s="573"/>
      <c r="V75" s="573"/>
      <c r="W75" s="573"/>
      <c r="X75" s="233"/>
      <c r="Y75" s="233"/>
      <c r="Z75" s="233"/>
      <c r="AA75" s="233"/>
      <c r="AB75" s="233"/>
      <c r="AC75" s="233"/>
      <c r="AD75" s="233"/>
      <c r="AE75" s="234"/>
      <c r="AF75" s="365"/>
      <c r="AG75" s="365"/>
      <c r="AH75" s="365"/>
      <c r="AI75" s="365"/>
      <c r="AJ75" s="365"/>
    </row>
    <row r="76" spans="2:36" ht="14.25" customHeight="1" x14ac:dyDescent="0.25">
      <c r="B76" s="235"/>
      <c r="C76" s="1143" t="str">
        <f>IF(ISNUMBER('WASCOB 5'!G45),"Basin "&amp;'WASCOB 5'!F12,"Basin 5")</f>
        <v>Basin 5</v>
      </c>
      <c r="D76" s="1143"/>
      <c r="E76" s="1143"/>
      <c r="F76" s="1143"/>
      <c r="G76" s="1143"/>
      <c r="H76" s="1143"/>
      <c r="I76" s="1143"/>
      <c r="J76" s="1143"/>
      <c r="K76" s="1143"/>
      <c r="L76" s="1143"/>
      <c r="M76" s="1143"/>
      <c r="N76" s="1143"/>
      <c r="O76" s="1143"/>
      <c r="P76" s="1143"/>
      <c r="Q76" s="1143"/>
      <c r="R76" s="1143"/>
      <c r="S76" s="1143"/>
      <c r="T76" s="1143"/>
      <c r="U76" s="1143"/>
      <c r="V76" s="1143"/>
      <c r="W76" s="1143"/>
      <c r="X76" s="1143"/>
      <c r="Y76" s="1143"/>
      <c r="Z76" s="1143"/>
      <c r="AA76" s="1143"/>
      <c r="AB76" s="1143"/>
      <c r="AC76" s="1143"/>
      <c r="AD76" s="1143"/>
      <c r="AE76" s="238"/>
      <c r="AF76" s="365"/>
      <c r="AG76" s="365"/>
      <c r="AH76" s="365"/>
      <c r="AI76" s="365"/>
      <c r="AJ76" s="365"/>
    </row>
    <row r="77" spans="2:36" ht="14.25" customHeight="1" x14ac:dyDescent="0.2">
      <c r="B77" s="232"/>
      <c r="C77" s="1143"/>
      <c r="D77" s="1143"/>
      <c r="E77" s="1143"/>
      <c r="F77" s="1143"/>
      <c r="G77" s="1143"/>
      <c r="H77" s="1143"/>
      <c r="I77" s="1143"/>
      <c r="J77" s="1143"/>
      <c r="K77" s="1143"/>
      <c r="L77" s="1143"/>
      <c r="M77" s="1143"/>
      <c r="N77" s="1143"/>
      <c r="O77" s="1143"/>
      <c r="P77" s="1143"/>
      <c r="Q77" s="1143"/>
      <c r="R77" s="1143"/>
      <c r="S77" s="1143"/>
      <c r="T77" s="1143"/>
      <c r="U77" s="1143"/>
      <c r="V77" s="1143"/>
      <c r="W77" s="1143"/>
      <c r="X77" s="1143"/>
      <c r="Y77" s="1143"/>
      <c r="Z77" s="1143"/>
      <c r="AA77" s="1143"/>
      <c r="AB77" s="1143"/>
      <c r="AC77" s="1143"/>
      <c r="AD77" s="1143"/>
      <c r="AE77" s="238"/>
      <c r="AF77" s="365"/>
      <c r="AG77" s="365"/>
      <c r="AH77" s="365"/>
      <c r="AI77" s="365"/>
      <c r="AJ77" s="365"/>
    </row>
    <row r="78" spans="2:36" ht="14.25" customHeight="1" x14ac:dyDescent="0.2">
      <c r="B78" s="232"/>
      <c r="C78" s="516"/>
      <c r="D78" s="516"/>
      <c r="E78" s="516"/>
      <c r="F78" s="516"/>
      <c r="G78" s="516"/>
      <c r="H78" s="704"/>
      <c r="I78" s="575"/>
      <c r="J78" s="575"/>
      <c r="K78" s="705"/>
      <c r="L78" s="577"/>
      <c r="M78" s="577"/>
      <c r="N78" s="577"/>
      <c r="O78" s="577"/>
      <c r="P78" s="577"/>
      <c r="Q78" s="577"/>
      <c r="R78" s="577"/>
      <c r="S78" s="577"/>
      <c r="T78" s="577"/>
      <c r="U78" s="577"/>
      <c r="V78" s="577"/>
      <c r="W78" s="577"/>
      <c r="X78" s="577"/>
      <c r="Y78" s="577"/>
      <c r="Z78" s="577"/>
      <c r="AA78" s="577"/>
      <c r="AB78" s="696"/>
      <c r="AC78" s="696"/>
      <c r="AD78" s="696"/>
      <c r="AE78" s="243"/>
      <c r="AF78" s="365"/>
      <c r="AG78" s="365"/>
      <c r="AH78" s="365"/>
      <c r="AI78" s="365"/>
      <c r="AJ78" s="365"/>
    </row>
    <row r="79" spans="2:36" ht="14.25" customHeight="1" x14ac:dyDescent="0.2">
      <c r="B79" s="245"/>
      <c r="C79" s="700"/>
      <c r="D79" s="700"/>
      <c r="E79" s="700"/>
      <c r="F79" s="700"/>
      <c r="G79" s="700"/>
      <c r="H79" s="578"/>
      <c r="I79" s="579"/>
      <c r="J79" s="579"/>
      <c r="K79" s="702"/>
      <c r="L79" s="580"/>
      <c r="M79" s="580"/>
      <c r="N79" s="580"/>
      <c r="O79" s="580"/>
      <c r="P79" s="580"/>
      <c r="Q79" s="580"/>
      <c r="R79" s="580"/>
      <c r="S79" s="580"/>
      <c r="T79" s="580"/>
      <c r="U79" s="580"/>
      <c r="V79" s="580"/>
      <c r="W79" s="580"/>
      <c r="X79" s="580"/>
      <c r="Y79" s="580"/>
      <c r="Z79" s="580"/>
      <c r="AA79" s="580"/>
      <c r="AB79" s="237"/>
      <c r="AC79" s="237"/>
      <c r="AD79" s="237"/>
      <c r="AE79" s="238"/>
      <c r="AF79" s="365"/>
      <c r="AG79" s="365"/>
      <c r="AH79" s="365"/>
      <c r="AI79" s="365"/>
      <c r="AJ79" s="365"/>
    </row>
    <row r="80" spans="2:36" ht="14.25" customHeight="1" x14ac:dyDescent="0.2">
      <c r="B80" s="245"/>
      <c r="C80" s="700"/>
      <c r="D80" s="700"/>
      <c r="E80" s="700"/>
      <c r="F80" s="700"/>
      <c r="G80" s="700"/>
      <c r="H80" s="701"/>
      <c r="I80" s="579"/>
      <c r="J80" s="579"/>
      <c r="K80" s="702"/>
      <c r="L80" s="580"/>
      <c r="M80" s="580"/>
      <c r="N80" s="580"/>
      <c r="O80" s="580"/>
      <c r="P80" s="580"/>
      <c r="Q80" s="580"/>
      <c r="R80" s="580"/>
      <c r="S80" s="580"/>
      <c r="T80" s="580"/>
      <c r="U80" s="580"/>
      <c r="V80" s="580"/>
      <c r="W80" s="580"/>
      <c r="X80" s="582"/>
      <c r="Y80" s="582"/>
      <c r="Z80" s="582"/>
      <c r="AA80" s="582"/>
      <c r="AB80" s="696"/>
      <c r="AC80" s="696"/>
      <c r="AD80" s="696"/>
      <c r="AE80" s="243"/>
      <c r="AF80" s="365"/>
      <c r="AG80" s="365"/>
      <c r="AH80" s="365"/>
      <c r="AI80" s="365"/>
      <c r="AJ80" s="365"/>
    </row>
    <row r="81" spans="2:36" ht="14.25" customHeight="1" x14ac:dyDescent="0.2">
      <c r="B81" s="250"/>
      <c r="C81" s="706"/>
      <c r="D81" s="706"/>
      <c r="E81" s="706"/>
      <c r="F81" s="706"/>
      <c r="G81" s="706"/>
      <c r="H81" s="701"/>
      <c r="I81" s="579"/>
      <c r="J81" s="579"/>
      <c r="K81" s="702"/>
      <c r="L81" s="580"/>
      <c r="M81" s="580"/>
      <c r="N81" s="580"/>
      <c r="O81" s="580"/>
      <c r="P81" s="580"/>
      <c r="Q81" s="580"/>
      <c r="R81" s="580"/>
      <c r="S81" s="580"/>
      <c r="T81" s="580"/>
      <c r="U81" s="580"/>
      <c r="V81" s="580"/>
      <c r="W81" s="580"/>
      <c r="X81" s="582"/>
      <c r="Y81" s="582"/>
      <c r="Z81" s="582"/>
      <c r="AA81" s="582"/>
      <c r="AB81" s="251"/>
      <c r="AC81" s="251"/>
      <c r="AD81" s="251"/>
      <c r="AE81" s="254"/>
      <c r="AF81" s="365"/>
      <c r="AG81" s="365"/>
      <c r="AH81" s="365"/>
      <c r="AI81" s="365"/>
      <c r="AJ81" s="365"/>
    </row>
    <row r="82" spans="2:36" ht="14.25" customHeight="1" x14ac:dyDescent="0.2">
      <c r="B82" s="250"/>
      <c r="C82" s="706"/>
      <c r="D82" s="706"/>
      <c r="E82" s="706"/>
      <c r="F82" s="706"/>
      <c r="G82" s="706"/>
      <c r="H82" s="698"/>
      <c r="I82" s="583"/>
      <c r="J82" s="583"/>
      <c r="K82" s="703"/>
      <c r="L82" s="584"/>
      <c r="M82" s="584"/>
      <c r="N82" s="584"/>
      <c r="O82" s="584"/>
      <c r="P82" s="584"/>
      <c r="Q82" s="584"/>
      <c r="R82" s="584"/>
      <c r="S82" s="584"/>
      <c r="T82" s="584"/>
      <c r="U82" s="584"/>
      <c r="V82" s="584"/>
      <c r="W82" s="584"/>
      <c r="X82" s="583"/>
      <c r="Y82" s="583"/>
      <c r="Z82" s="583"/>
      <c r="AA82" s="583"/>
      <c r="AB82" s="251"/>
      <c r="AC82" s="251"/>
      <c r="AD82" s="251"/>
      <c r="AE82" s="254"/>
      <c r="AF82" s="365"/>
      <c r="AG82" s="365"/>
      <c r="AH82" s="365"/>
      <c r="AI82" s="365"/>
      <c r="AJ82" s="365"/>
    </row>
    <row r="83" spans="2:36" ht="14.25" customHeight="1" x14ac:dyDescent="0.25">
      <c r="B83" s="255"/>
      <c r="C83" s="700"/>
      <c r="D83" s="700"/>
      <c r="E83" s="700"/>
      <c r="F83" s="700"/>
      <c r="G83" s="700"/>
      <c r="H83" s="699"/>
      <c r="I83" s="585"/>
      <c r="J83" s="585"/>
      <c r="K83" s="702"/>
      <c r="L83" s="580"/>
      <c r="M83" s="580"/>
      <c r="N83" s="580"/>
      <c r="O83" s="580"/>
      <c r="P83" s="580"/>
      <c r="Q83" s="580"/>
      <c r="R83" s="580"/>
      <c r="S83" s="580"/>
      <c r="T83" s="580"/>
      <c r="U83" s="580"/>
      <c r="V83" s="580"/>
      <c r="W83" s="580"/>
      <c r="X83" s="582"/>
      <c r="Y83" s="582"/>
      <c r="Z83" s="582"/>
      <c r="AA83" s="582"/>
      <c r="AB83" s="266"/>
      <c r="AC83" s="266"/>
      <c r="AD83" s="266"/>
      <c r="AE83" s="586"/>
    </row>
    <row r="84" spans="2:36" ht="14.25" customHeight="1" x14ac:dyDescent="0.2">
      <c r="B84" s="262"/>
      <c r="C84" s="700"/>
      <c r="D84" s="700"/>
      <c r="E84" s="700"/>
      <c r="F84" s="700"/>
      <c r="G84" s="700"/>
      <c r="H84" s="588"/>
      <c r="I84" s="589"/>
      <c r="J84" s="589"/>
      <c r="K84" s="590"/>
      <c r="L84" s="591"/>
      <c r="M84" s="591"/>
      <c r="N84" s="591"/>
      <c r="O84" s="591"/>
      <c r="P84" s="591"/>
      <c r="Q84" s="591"/>
      <c r="R84" s="591"/>
      <c r="S84" s="591"/>
      <c r="T84" s="591"/>
      <c r="U84" s="591"/>
      <c r="V84" s="591"/>
      <c r="W84" s="591"/>
      <c r="X84" s="589"/>
      <c r="Y84" s="589"/>
      <c r="Z84" s="589"/>
      <c r="AA84" s="589"/>
      <c r="AB84" s="592"/>
      <c r="AC84" s="695"/>
      <c r="AD84" s="267"/>
      <c r="AE84" s="268"/>
    </row>
    <row r="85" spans="2:36" ht="12.75" customHeight="1" x14ac:dyDescent="0.2">
      <c r="B85" s="262"/>
      <c r="C85" s="700"/>
      <c r="D85" s="700"/>
      <c r="E85" s="700"/>
      <c r="F85" s="700"/>
      <c r="G85" s="700"/>
      <c r="H85" s="698"/>
      <c r="I85" s="583"/>
      <c r="J85" s="583"/>
      <c r="K85" s="703"/>
      <c r="L85" s="584"/>
      <c r="M85" s="584"/>
      <c r="N85" s="584"/>
      <c r="O85" s="584"/>
      <c r="P85" s="584"/>
      <c r="Q85" s="584"/>
      <c r="R85" s="584"/>
      <c r="S85" s="584"/>
      <c r="T85" s="584"/>
      <c r="U85" s="584"/>
      <c r="V85" s="584"/>
      <c r="W85" s="584"/>
      <c r="X85" s="583"/>
      <c r="Y85" s="583"/>
      <c r="Z85" s="583"/>
      <c r="AA85" s="583"/>
      <c r="AB85" s="592"/>
      <c r="AC85" s="695"/>
      <c r="AD85" s="267"/>
      <c r="AE85" s="268"/>
    </row>
    <row r="86" spans="2:36" ht="14.25" customHeight="1" x14ac:dyDescent="0.2">
      <c r="B86" s="269"/>
      <c r="C86" s="700"/>
      <c r="D86" s="700"/>
      <c r="E86" s="700"/>
      <c r="F86" s="700"/>
      <c r="G86" s="700"/>
      <c r="H86" s="698"/>
      <c r="I86" s="583"/>
      <c r="J86" s="583"/>
      <c r="K86" s="703"/>
      <c r="L86" s="584"/>
      <c r="M86" s="584"/>
      <c r="N86" s="584"/>
      <c r="O86" s="584"/>
      <c r="P86" s="584"/>
      <c r="Q86" s="584"/>
      <c r="R86" s="584"/>
      <c r="S86" s="584"/>
      <c r="T86" s="584"/>
      <c r="U86" s="584"/>
      <c r="V86" s="584"/>
      <c r="W86" s="584"/>
      <c r="X86" s="583"/>
      <c r="Y86" s="583"/>
      <c r="Z86" s="583"/>
      <c r="AA86" s="583"/>
      <c r="AB86" s="593"/>
      <c r="AC86" s="695"/>
      <c r="AD86" s="242"/>
      <c r="AE86" s="271"/>
    </row>
    <row r="87" spans="2:36" ht="14.25" customHeight="1" x14ac:dyDescent="0.25">
      <c r="B87" s="272"/>
      <c r="C87" s="427"/>
      <c r="D87" s="428"/>
      <c r="E87" s="429"/>
      <c r="F87" s="430"/>
      <c r="G87" s="430"/>
      <c r="H87" s="431"/>
      <c r="I87" s="431"/>
      <c r="J87" s="431"/>
      <c r="K87" s="432"/>
      <c r="L87" s="432"/>
      <c r="M87" s="432"/>
      <c r="N87" s="432"/>
      <c r="O87" s="432"/>
      <c r="P87" s="432"/>
      <c r="Q87" s="432"/>
      <c r="R87" s="432"/>
      <c r="S87" s="432"/>
      <c r="T87" s="432"/>
      <c r="U87" s="432"/>
      <c r="V87" s="432"/>
      <c r="W87" s="432"/>
      <c r="X87" s="433"/>
      <c r="Y87" s="433"/>
      <c r="Z87" s="433"/>
      <c r="AA87" s="433"/>
      <c r="AB87" s="434"/>
      <c r="AC87" s="695"/>
      <c r="AD87" s="276"/>
      <c r="AE87" s="277"/>
    </row>
    <row r="88" spans="2:36" ht="14.25" customHeight="1" x14ac:dyDescent="0.25">
      <c r="B88" s="279"/>
      <c r="C88" s="435"/>
      <c r="D88" s="436"/>
      <c r="E88" s="437"/>
      <c r="F88" s="430"/>
      <c r="G88" s="430"/>
      <c r="H88" s="431"/>
      <c r="I88" s="431"/>
      <c r="J88" s="431"/>
      <c r="K88" s="432"/>
      <c r="L88" s="432"/>
      <c r="M88" s="432"/>
      <c r="N88" s="432"/>
      <c r="O88" s="432"/>
      <c r="P88" s="432"/>
      <c r="Q88" s="432"/>
      <c r="R88" s="432"/>
      <c r="S88" s="432"/>
      <c r="T88" s="432"/>
      <c r="U88" s="432"/>
      <c r="V88" s="432"/>
      <c r="W88" s="432"/>
      <c r="X88" s="433"/>
      <c r="Y88" s="433"/>
      <c r="Z88" s="433"/>
      <c r="AA88" s="433"/>
      <c r="AB88" s="434"/>
      <c r="AC88" s="695"/>
      <c r="AD88" s="276"/>
      <c r="AE88" s="277"/>
    </row>
    <row r="89" spans="2:36" ht="14.25" customHeight="1" x14ac:dyDescent="0.25">
      <c r="B89" s="279"/>
      <c r="C89" s="438"/>
      <c r="D89" s="439"/>
      <c r="E89" s="437"/>
      <c r="F89" s="430"/>
      <c r="G89" s="430"/>
      <c r="H89" s="440"/>
      <c r="I89" s="438"/>
      <c r="J89" s="438"/>
      <c r="K89" s="432"/>
      <c r="L89" s="432"/>
      <c r="M89" s="432"/>
      <c r="N89" s="432"/>
      <c r="O89" s="432"/>
      <c r="P89" s="432"/>
      <c r="Q89" s="432"/>
      <c r="R89" s="432"/>
      <c r="S89" s="432"/>
      <c r="T89" s="432"/>
      <c r="U89" s="432"/>
      <c r="V89" s="432"/>
      <c r="W89" s="432"/>
      <c r="X89" s="433"/>
      <c r="Y89" s="433"/>
      <c r="Z89" s="433"/>
      <c r="AA89" s="433"/>
      <c r="AB89" s="434"/>
      <c r="AC89" s="695"/>
      <c r="AD89" s="276"/>
      <c r="AE89" s="277"/>
    </row>
    <row r="90" spans="2:36" ht="14.25" customHeight="1" x14ac:dyDescent="0.25">
      <c r="B90" s="279"/>
      <c r="C90" s="441"/>
      <c r="D90" s="436"/>
      <c r="E90" s="442"/>
      <c r="F90" s="429"/>
      <c r="G90" s="429"/>
      <c r="H90" s="443"/>
      <c r="I90" s="443"/>
      <c r="J90" s="443"/>
      <c r="K90" s="432"/>
      <c r="L90" s="432"/>
      <c r="M90" s="432"/>
      <c r="N90" s="432"/>
      <c r="O90" s="432"/>
      <c r="P90" s="432"/>
      <c r="Q90" s="432"/>
      <c r="R90" s="432"/>
      <c r="S90" s="432"/>
      <c r="T90" s="432"/>
      <c r="U90" s="432"/>
      <c r="V90" s="432"/>
      <c r="W90" s="432"/>
      <c r="X90" s="433"/>
      <c r="Y90" s="433"/>
      <c r="Z90" s="433"/>
      <c r="AA90" s="433"/>
      <c r="AB90" s="434"/>
      <c r="AC90" s="695"/>
      <c r="AD90" s="276"/>
      <c r="AE90" s="277"/>
    </row>
    <row r="91" spans="2:36" x14ac:dyDescent="0.2">
      <c r="B91" s="279"/>
      <c r="C91" s="1143" t="str">
        <f>IF(ISNUMBER('WASCOB 6'!G45),"Basin "&amp;'WASCOB 6'!F12,"Basin 6")</f>
        <v>Basin 6</v>
      </c>
      <c r="D91" s="1143"/>
      <c r="E91" s="1143"/>
      <c r="F91" s="1143"/>
      <c r="G91" s="1143"/>
      <c r="H91" s="1143"/>
      <c r="I91" s="1143"/>
      <c r="J91" s="1143"/>
      <c r="K91" s="1143"/>
      <c r="L91" s="1143"/>
      <c r="M91" s="1143"/>
      <c r="N91" s="1143"/>
      <c r="O91" s="1143"/>
      <c r="P91" s="1143"/>
      <c r="Q91" s="1143"/>
      <c r="R91" s="1143"/>
      <c r="S91" s="1143"/>
      <c r="T91" s="1143"/>
      <c r="U91" s="1143"/>
      <c r="V91" s="1143"/>
      <c r="W91" s="1143"/>
      <c r="X91" s="1143"/>
      <c r="Y91" s="1143"/>
      <c r="Z91" s="1143"/>
      <c r="AA91" s="1143"/>
      <c r="AB91" s="1143"/>
      <c r="AC91" s="1143"/>
      <c r="AD91" s="1143"/>
      <c r="AE91" s="277"/>
    </row>
    <row r="92" spans="2:36" ht="14.25" customHeight="1" x14ac:dyDescent="0.2">
      <c r="B92" s="279"/>
      <c r="C92" s="1143"/>
      <c r="D92" s="1143"/>
      <c r="E92" s="1143"/>
      <c r="F92" s="1143"/>
      <c r="G92" s="1143"/>
      <c r="H92" s="1143"/>
      <c r="I92" s="1143"/>
      <c r="J92" s="1143"/>
      <c r="K92" s="1143"/>
      <c r="L92" s="1143"/>
      <c r="M92" s="1143"/>
      <c r="N92" s="1143"/>
      <c r="O92" s="1143"/>
      <c r="P92" s="1143"/>
      <c r="Q92" s="1143"/>
      <c r="R92" s="1143"/>
      <c r="S92" s="1143"/>
      <c r="T92" s="1143"/>
      <c r="U92" s="1143"/>
      <c r="V92" s="1143"/>
      <c r="W92" s="1143"/>
      <c r="X92" s="1143"/>
      <c r="Y92" s="1143"/>
      <c r="Z92" s="1143"/>
      <c r="AA92" s="1143"/>
      <c r="AB92" s="1143"/>
      <c r="AC92" s="1143"/>
      <c r="AD92" s="1143"/>
      <c r="AE92" s="277"/>
    </row>
    <row r="93" spans="2:36" ht="14.25" customHeight="1" x14ac:dyDescent="0.2">
      <c r="B93" s="279"/>
      <c r="C93" s="695"/>
      <c r="D93" s="695"/>
      <c r="E93" s="226"/>
      <c r="F93" s="226"/>
      <c r="G93" s="695"/>
      <c r="H93" s="695"/>
      <c r="I93" s="226"/>
      <c r="J93" s="226"/>
      <c r="K93" s="695"/>
      <c r="L93" s="695"/>
      <c r="M93" s="695"/>
      <c r="N93" s="695"/>
      <c r="O93" s="695"/>
      <c r="P93" s="695"/>
      <c r="Q93" s="695"/>
      <c r="R93" s="226"/>
      <c r="S93" s="695"/>
      <c r="T93" s="695"/>
      <c r="U93" s="695"/>
      <c r="V93" s="695"/>
      <c r="W93" s="226"/>
      <c r="X93" s="226"/>
      <c r="Y93" s="695"/>
      <c r="Z93" s="695"/>
      <c r="AA93" s="695"/>
      <c r="AB93" s="444"/>
      <c r="AC93" s="434"/>
      <c r="AD93" s="276"/>
      <c r="AE93" s="277"/>
    </row>
    <row r="94" spans="2:36" ht="14.25" customHeight="1" x14ac:dyDescent="0.2">
      <c r="B94" s="279"/>
      <c r="C94" s="695"/>
      <c r="D94" s="695"/>
      <c r="E94" s="226"/>
      <c r="F94" s="226"/>
      <c r="G94" s="695"/>
      <c r="H94" s="695"/>
      <c r="I94" s="226"/>
      <c r="J94" s="226"/>
      <c r="K94" s="695"/>
      <c r="L94" s="695"/>
      <c r="M94" s="695"/>
      <c r="N94" s="695"/>
      <c r="O94" s="695"/>
      <c r="P94" s="695"/>
      <c r="Q94" s="695"/>
      <c r="R94" s="226"/>
      <c r="S94" s="695"/>
      <c r="T94" s="695"/>
      <c r="U94" s="695"/>
      <c r="V94" s="695"/>
      <c r="W94" s="226"/>
      <c r="X94" s="226"/>
      <c r="Y94" s="695"/>
      <c r="Z94" s="695"/>
      <c r="AA94" s="695"/>
      <c r="AB94" s="434"/>
      <c r="AC94" s="695"/>
      <c r="AD94" s="276"/>
      <c r="AE94" s="277"/>
    </row>
    <row r="95" spans="2:36" ht="14.25" customHeight="1" x14ac:dyDescent="0.2">
      <c r="B95" s="279"/>
      <c r="C95" s="695"/>
      <c r="D95" s="695"/>
      <c r="E95" s="226"/>
      <c r="F95" s="226"/>
      <c r="G95" s="695"/>
      <c r="H95" s="695"/>
      <c r="I95" s="226"/>
      <c r="J95" s="226"/>
      <c r="K95" s="695"/>
      <c r="L95" s="695"/>
      <c r="M95" s="695"/>
      <c r="N95" s="695"/>
      <c r="O95" s="695"/>
      <c r="P95" s="695"/>
      <c r="Q95" s="695"/>
      <c r="R95" s="226"/>
      <c r="S95" s="695"/>
      <c r="T95" s="695"/>
      <c r="U95" s="695"/>
      <c r="V95" s="695"/>
      <c r="W95" s="226"/>
      <c r="X95" s="226"/>
      <c r="Y95" s="695"/>
      <c r="Z95" s="695"/>
      <c r="AA95" s="695"/>
      <c r="AB95" s="434"/>
      <c r="AC95" s="695"/>
      <c r="AD95" s="276"/>
      <c r="AE95" s="277"/>
    </row>
    <row r="96" spans="2:36" ht="14.25" customHeight="1" x14ac:dyDescent="0.2">
      <c r="B96" s="286" t="str">
        <f>IF(AND(ISNUMBER(D87),ISNUMBER(F87),ISNUMBER(#REF!)),MIN(AJ87:AJ97),"")</f>
        <v/>
      </c>
      <c r="C96" s="695"/>
      <c r="D96" s="695"/>
      <c r="E96" s="226"/>
      <c r="F96" s="226"/>
      <c r="G96" s="695"/>
      <c r="H96" s="695"/>
      <c r="I96" s="226"/>
      <c r="J96" s="226"/>
      <c r="K96" s="695"/>
      <c r="L96" s="695"/>
      <c r="M96" s="695"/>
      <c r="N96" s="695"/>
      <c r="O96" s="695"/>
      <c r="P96" s="695"/>
      <c r="Q96" s="695"/>
      <c r="R96" s="226"/>
      <c r="S96" s="695"/>
      <c r="T96" s="695"/>
      <c r="U96" s="695"/>
      <c r="V96" s="695"/>
      <c r="W96" s="226"/>
      <c r="X96" s="226"/>
      <c r="Y96" s="695"/>
      <c r="Z96" s="695"/>
      <c r="AA96" s="695"/>
      <c r="AB96" s="434"/>
      <c r="AC96" s="695"/>
      <c r="AD96" s="237"/>
      <c r="AE96" s="238"/>
    </row>
    <row r="97" spans="2:31" ht="14.25" customHeight="1" x14ac:dyDescent="0.2">
      <c r="B97" s="287"/>
      <c r="C97" s="695"/>
      <c r="D97" s="695"/>
      <c r="E97" s="226"/>
      <c r="F97" s="226"/>
      <c r="G97" s="695"/>
      <c r="H97" s="695"/>
      <c r="I97" s="226"/>
      <c r="J97" s="226"/>
      <c r="K97" s="695"/>
      <c r="L97" s="695"/>
      <c r="M97" s="695"/>
      <c r="N97" s="695"/>
      <c r="O97" s="695"/>
      <c r="P97" s="695"/>
      <c r="Q97" s="695"/>
      <c r="R97" s="226"/>
      <c r="S97" s="695"/>
      <c r="T97" s="695"/>
      <c r="U97" s="695"/>
      <c r="V97" s="695"/>
      <c r="W97" s="226"/>
      <c r="X97" s="226"/>
      <c r="Y97" s="695"/>
      <c r="Z97" s="695"/>
      <c r="AA97" s="695"/>
      <c r="AB97" s="434"/>
      <c r="AC97" s="695"/>
      <c r="AD97" s="237"/>
      <c r="AE97" s="238"/>
    </row>
    <row r="98" spans="2:31" ht="14.25" customHeight="1" x14ac:dyDescent="0.2">
      <c r="B98" s="287"/>
      <c r="C98" s="695"/>
      <c r="D98" s="695"/>
      <c r="E98" s="226"/>
      <c r="F98" s="226"/>
      <c r="G98" s="695"/>
      <c r="H98" s="695"/>
      <c r="I98" s="226"/>
      <c r="J98" s="226"/>
      <c r="K98" s="695"/>
      <c r="L98" s="695"/>
      <c r="M98" s="695"/>
      <c r="N98" s="695"/>
      <c r="O98" s="695"/>
      <c r="P98" s="695"/>
      <c r="Q98" s="695"/>
      <c r="R98" s="226"/>
      <c r="S98" s="695"/>
      <c r="T98" s="695"/>
      <c r="U98" s="696"/>
      <c r="V98" s="696"/>
      <c r="W98" s="242"/>
      <c r="X98" s="242"/>
      <c r="Y98" s="226"/>
      <c r="Z98" s="226"/>
      <c r="AA98" s="226"/>
      <c r="AB98" s="226"/>
      <c r="AC98" s="226"/>
      <c r="AD98" s="237"/>
      <c r="AE98" s="238"/>
    </row>
    <row r="99" spans="2:31" ht="14.25" customHeight="1" x14ac:dyDescent="0.2">
      <c r="B99" s="287"/>
      <c r="C99" s="695"/>
      <c r="D99" s="695"/>
      <c r="E99" s="226"/>
      <c r="F99" s="226"/>
      <c r="G99" s="695"/>
      <c r="H99" s="695"/>
      <c r="I99" s="226"/>
      <c r="J99" s="226"/>
      <c r="K99" s="695"/>
      <c r="L99" s="695"/>
      <c r="M99" s="695"/>
      <c r="N99" s="695"/>
      <c r="O99" s="695"/>
      <c r="P99" s="695"/>
      <c r="Q99" s="695"/>
      <c r="R99" s="226"/>
      <c r="S99" s="695"/>
      <c r="T99" s="695"/>
      <c r="U99" s="695"/>
      <c r="V99" s="695"/>
      <c r="W99" s="226"/>
      <c r="X99" s="226"/>
      <c r="Y99" s="695"/>
      <c r="Z99" s="695"/>
      <c r="AA99" s="695"/>
      <c r="AB99" s="237"/>
      <c r="AC99" s="237"/>
      <c r="AD99" s="237"/>
      <c r="AE99" s="238"/>
    </row>
    <row r="100" spans="2:31" ht="14.25" customHeight="1" x14ac:dyDescent="0.2">
      <c r="B100" s="287"/>
      <c r="C100" s="695"/>
      <c r="D100" s="695"/>
      <c r="E100" s="226"/>
      <c r="F100" s="226"/>
      <c r="G100" s="695"/>
      <c r="H100" s="695"/>
      <c r="I100" s="226"/>
      <c r="J100" s="226"/>
      <c r="K100" s="695"/>
      <c r="L100" s="695"/>
      <c r="M100" s="695"/>
      <c r="N100" s="695"/>
      <c r="O100" s="695"/>
      <c r="P100" s="695"/>
      <c r="Q100" s="695"/>
      <c r="R100" s="226"/>
      <c r="S100" s="695"/>
      <c r="T100" s="695"/>
      <c r="U100" s="695"/>
      <c r="V100" s="695"/>
      <c r="W100" s="226"/>
      <c r="X100" s="226"/>
      <c r="Y100" s="695"/>
      <c r="Z100" s="695"/>
      <c r="AA100" s="695"/>
      <c r="AB100" s="291"/>
      <c r="AC100" s="237"/>
      <c r="AD100" s="237"/>
      <c r="AE100" s="238"/>
    </row>
    <row r="101" spans="2:31" ht="14.25" customHeight="1" x14ac:dyDescent="0.2">
      <c r="B101" s="287"/>
      <c r="C101" s="696"/>
      <c r="D101" s="696"/>
      <c r="E101" s="242"/>
      <c r="F101" s="242"/>
      <c r="G101" s="696"/>
      <c r="H101" s="696"/>
      <c r="I101" s="226"/>
      <c r="J101" s="226"/>
      <c r="K101" s="695"/>
      <c r="L101" s="695"/>
      <c r="M101" s="695"/>
      <c r="N101" s="695"/>
      <c r="O101" s="695"/>
      <c r="P101" s="695"/>
      <c r="Q101" s="695"/>
      <c r="R101" s="226"/>
      <c r="S101" s="695"/>
      <c r="T101" s="695"/>
      <c r="U101" s="695"/>
      <c r="V101" s="695"/>
      <c r="W101" s="446"/>
      <c r="X101" s="446"/>
      <c r="Y101" s="446"/>
      <c r="Z101" s="446"/>
      <c r="AA101" s="446"/>
      <c r="AB101" s="237"/>
      <c r="AC101" s="237"/>
      <c r="AD101" s="237"/>
      <c r="AE101" s="238"/>
    </row>
    <row r="102" spans="2:31" ht="14.25" customHeight="1" x14ac:dyDescent="0.2">
      <c r="B102" s="287"/>
      <c r="C102" s="700"/>
      <c r="D102" s="700"/>
      <c r="E102" s="700"/>
      <c r="F102" s="700"/>
      <c r="G102" s="700"/>
      <c r="H102" s="698"/>
      <c r="I102" s="1138"/>
      <c r="J102" s="1138"/>
      <c r="K102" s="703"/>
      <c r="L102" s="446"/>
      <c r="M102" s="446"/>
      <c r="N102" s="446"/>
      <c r="O102" s="446"/>
      <c r="P102" s="446"/>
      <c r="Q102" s="446"/>
      <c r="R102" s="446"/>
      <c r="S102" s="446"/>
      <c r="T102" s="446"/>
      <c r="U102" s="446"/>
      <c r="V102" s="446"/>
      <c r="W102" s="446"/>
      <c r="X102" s="446"/>
      <c r="Y102" s="446"/>
      <c r="Z102" s="446"/>
      <c r="AA102" s="446"/>
      <c r="AB102" s="237"/>
      <c r="AC102" s="237"/>
      <c r="AD102" s="237"/>
      <c r="AE102" s="238"/>
    </row>
    <row r="103" spans="2:31" ht="8.25" customHeight="1" x14ac:dyDescent="0.2">
      <c r="B103" s="287"/>
      <c r="C103" s="700"/>
      <c r="D103" s="700"/>
      <c r="E103" s="700"/>
      <c r="F103" s="700"/>
      <c r="G103" s="700"/>
      <c r="H103" s="699"/>
      <c r="I103" s="1139"/>
      <c r="J103" s="1139"/>
      <c r="K103" s="702"/>
      <c r="L103" s="446"/>
      <c r="M103" s="446"/>
      <c r="N103" s="446"/>
      <c r="O103" s="446"/>
      <c r="P103" s="446"/>
      <c r="Q103" s="446"/>
      <c r="R103" s="446"/>
      <c r="S103" s="446"/>
      <c r="T103" s="446"/>
      <c r="U103" s="446"/>
      <c r="V103" s="446"/>
      <c r="W103" s="446"/>
      <c r="X103" s="446"/>
      <c r="Y103" s="446"/>
      <c r="Z103" s="446"/>
      <c r="AA103" s="446"/>
      <c r="AB103" s="237"/>
      <c r="AC103" s="237"/>
      <c r="AD103" s="237"/>
      <c r="AE103" s="238"/>
    </row>
    <row r="104" spans="2:31" x14ac:dyDescent="0.2">
      <c r="B104" s="287"/>
      <c r="C104" s="453"/>
      <c r="D104" s="453"/>
      <c r="E104" s="453"/>
      <c r="F104" s="453"/>
      <c r="G104" s="453"/>
      <c r="H104" s="453"/>
      <c r="I104" s="453"/>
      <c r="J104" s="293"/>
      <c r="K104" s="293"/>
      <c r="L104" s="446"/>
      <c r="M104" s="446"/>
      <c r="N104" s="446"/>
      <c r="O104" s="446"/>
      <c r="P104" s="446"/>
      <c r="Q104" s="446"/>
      <c r="R104" s="446"/>
      <c r="S104" s="446"/>
      <c r="T104" s="446"/>
      <c r="U104" s="446"/>
      <c r="V104" s="446"/>
      <c r="W104" s="446"/>
      <c r="X104" s="446"/>
      <c r="Y104" s="446"/>
      <c r="Z104" s="446"/>
      <c r="AA104" s="446"/>
      <c r="AB104" s="293"/>
      <c r="AC104" s="293"/>
      <c r="AD104" s="237"/>
      <c r="AE104" s="238"/>
    </row>
    <row r="105" spans="2:31" ht="12" customHeight="1" x14ac:dyDescent="0.2">
      <c r="B105" s="287"/>
      <c r="C105" s="516"/>
      <c r="D105" s="516"/>
      <c r="E105" s="516"/>
      <c r="F105" s="516"/>
      <c r="G105" s="516"/>
      <c r="H105" s="575"/>
      <c r="I105" s="575"/>
      <c r="J105" s="575"/>
      <c r="K105" s="577"/>
      <c r="L105" s="577"/>
      <c r="M105" s="577"/>
      <c r="N105" s="577"/>
      <c r="O105" s="516"/>
      <c r="P105" s="516"/>
      <c r="Q105" s="516"/>
      <c r="R105" s="516"/>
      <c r="S105" s="516"/>
      <c r="T105" s="516"/>
      <c r="U105" s="516"/>
      <c r="V105" s="516"/>
      <c r="W105" s="294"/>
      <c r="X105" s="294"/>
      <c r="Y105" s="294"/>
      <c r="Z105" s="294"/>
      <c r="AA105" s="294"/>
      <c r="AB105" s="293"/>
      <c r="AC105" s="293"/>
      <c r="AD105" s="237"/>
      <c r="AE105" s="238"/>
    </row>
    <row r="106" spans="2:31" ht="14.25" customHeight="1" x14ac:dyDescent="0.2">
      <c r="B106" s="287"/>
      <c r="C106" s="700"/>
      <c r="D106" s="700"/>
      <c r="E106" s="700"/>
      <c r="F106" s="700"/>
      <c r="G106" s="700"/>
      <c r="H106" s="595"/>
      <c r="I106" s="595"/>
      <c r="J106" s="595"/>
      <c r="K106" s="580"/>
      <c r="L106" s="580"/>
      <c r="M106" s="580"/>
      <c r="N106" s="580"/>
      <c r="O106" s="700"/>
      <c r="P106" s="700"/>
      <c r="Q106" s="700"/>
      <c r="R106" s="700"/>
      <c r="S106" s="700"/>
      <c r="T106" s="700"/>
      <c r="U106" s="700"/>
      <c r="V106" s="700"/>
      <c r="W106" s="276"/>
      <c r="X106" s="276"/>
      <c r="Y106" s="276"/>
      <c r="Z106" s="276"/>
      <c r="AA106" s="276"/>
      <c r="AB106" s="276"/>
      <c r="AC106" s="276"/>
      <c r="AD106" s="237"/>
      <c r="AE106" s="238"/>
    </row>
    <row r="107" spans="2:31" ht="11.25" customHeight="1" x14ac:dyDescent="0.2">
      <c r="B107" s="287"/>
      <c r="C107" s="700"/>
      <c r="D107" s="700"/>
      <c r="E107" s="700"/>
      <c r="F107" s="700"/>
      <c r="G107" s="700"/>
      <c r="H107" s="579"/>
      <c r="I107" s="579"/>
      <c r="J107" s="579"/>
      <c r="K107" s="580"/>
      <c r="L107" s="580"/>
      <c r="M107" s="580"/>
      <c r="N107" s="580"/>
      <c r="O107" s="700"/>
      <c r="P107" s="700"/>
      <c r="Q107" s="700"/>
      <c r="R107" s="700"/>
      <c r="S107" s="700"/>
      <c r="T107" s="700"/>
      <c r="U107" s="700"/>
      <c r="V107" s="700"/>
      <c r="W107" s="237"/>
      <c r="X107" s="237"/>
      <c r="Y107" s="237"/>
      <c r="Z107" s="237"/>
      <c r="AA107" s="237"/>
      <c r="AB107" s="237"/>
      <c r="AC107" s="237"/>
      <c r="AD107" s="237"/>
      <c r="AE107" s="238"/>
    </row>
    <row r="108" spans="2:31" ht="7.5" customHeight="1" x14ac:dyDescent="0.2">
      <c r="B108" s="245"/>
      <c r="C108" s="700"/>
      <c r="D108" s="700"/>
      <c r="E108" s="700"/>
      <c r="F108" s="700"/>
      <c r="G108" s="700"/>
      <c r="H108" s="583"/>
      <c r="I108" s="583"/>
      <c r="J108" s="583"/>
      <c r="K108" s="584"/>
      <c r="L108" s="584"/>
      <c r="M108" s="584"/>
      <c r="N108" s="584"/>
      <c r="O108" s="584"/>
      <c r="P108" s="584"/>
      <c r="Q108" s="584"/>
      <c r="R108" s="584"/>
      <c r="S108" s="584"/>
      <c r="T108" s="584"/>
      <c r="U108" s="584"/>
      <c r="V108" s="584"/>
      <c r="W108" s="297"/>
      <c r="X108" s="297"/>
      <c r="Y108" s="297"/>
      <c r="Z108" s="297"/>
      <c r="AA108" s="297"/>
      <c r="AB108" s="297"/>
      <c r="AC108" s="297"/>
      <c r="AD108" s="297"/>
      <c r="AE108" s="298"/>
    </row>
    <row r="109" spans="2:31" ht="6" customHeight="1" x14ac:dyDescent="0.2">
      <c r="B109" s="245"/>
      <c r="C109" s="454"/>
      <c r="D109" s="454"/>
      <c r="E109" s="454"/>
      <c r="F109" s="236"/>
      <c r="G109" s="454"/>
      <c r="H109" s="454"/>
      <c r="I109" s="454"/>
      <c r="J109" s="296"/>
      <c r="K109" s="296"/>
      <c r="L109" s="296"/>
      <c r="M109" s="296"/>
      <c r="N109" s="242"/>
      <c r="O109" s="242"/>
      <c r="P109" s="242"/>
      <c r="Q109" s="242"/>
      <c r="R109" s="242"/>
      <c r="S109" s="242"/>
      <c r="T109" s="242"/>
      <c r="U109" s="242"/>
      <c r="V109" s="296"/>
      <c r="W109" s="455"/>
      <c r="X109" s="455"/>
      <c r="Y109" s="455"/>
      <c r="Z109" s="296"/>
      <c r="AA109" s="297"/>
      <c r="AB109" s="297"/>
      <c r="AC109" s="297"/>
      <c r="AD109" s="297"/>
      <c r="AE109" s="298"/>
    </row>
    <row r="110" spans="2:31" ht="8.25" customHeight="1" x14ac:dyDescent="0.2">
      <c r="B110" s="245"/>
      <c r="C110" s="454"/>
      <c r="D110" s="454"/>
      <c r="E110" s="454"/>
      <c r="F110" s="236"/>
      <c r="G110" s="454"/>
      <c r="H110" s="454"/>
      <c r="I110" s="454"/>
      <c r="J110" s="296"/>
      <c r="K110" s="296"/>
      <c r="L110" s="296"/>
      <c r="M110" s="296"/>
      <c r="N110" s="242"/>
      <c r="O110" s="242"/>
      <c r="P110" s="242"/>
      <c r="Q110" s="242"/>
      <c r="R110" s="242"/>
      <c r="S110" s="242"/>
      <c r="T110" s="242"/>
      <c r="U110" s="242"/>
      <c r="V110" s="296"/>
      <c r="W110" s="455"/>
      <c r="X110" s="455"/>
      <c r="Y110" s="455"/>
      <c r="Z110" s="296"/>
      <c r="AA110" s="299"/>
      <c r="AB110" s="299"/>
      <c r="AC110" s="299"/>
      <c r="AD110" s="299"/>
      <c r="AE110" s="300"/>
    </row>
    <row r="111" spans="2:31" ht="36.75" customHeight="1" thickBot="1" x14ac:dyDescent="0.25">
      <c r="B111" s="301"/>
      <c r="C111" s="302"/>
      <c r="D111" s="302"/>
      <c r="E111" s="302"/>
      <c r="F111" s="302"/>
      <c r="G111" s="302"/>
      <c r="H111" s="303"/>
      <c r="I111" s="304"/>
      <c r="J111" s="302"/>
      <c r="K111" s="305"/>
      <c r="L111" s="305"/>
      <c r="M111" s="306"/>
      <c r="N111" s="306"/>
      <c r="O111" s="306"/>
      <c r="P111" s="306"/>
      <c r="Q111" s="306"/>
      <c r="R111" s="306"/>
      <c r="S111" s="306"/>
      <c r="T111" s="306"/>
      <c r="U111" s="306"/>
      <c r="V111" s="306"/>
      <c r="W111" s="306"/>
      <c r="X111" s="306"/>
      <c r="Y111" s="306"/>
      <c r="Z111" s="306"/>
      <c r="AA111" s="306"/>
      <c r="AB111" s="306"/>
      <c r="AC111" s="306"/>
      <c r="AD111" s="306"/>
      <c r="AE111" s="307"/>
    </row>
    <row r="112" spans="2:31" ht="9" customHeight="1" x14ac:dyDescent="0.2">
      <c r="B112" s="244"/>
      <c r="C112" s="308"/>
      <c r="D112" s="308"/>
      <c r="E112" s="308"/>
      <c r="F112" s="308"/>
      <c r="G112" s="1016" t="str">
        <f>IF(ISBLANK(Cover!E14),"",UPPER(Cover!E14))</f>
        <v/>
      </c>
      <c r="H112" s="1017"/>
      <c r="I112" s="1017"/>
      <c r="J112" s="1017"/>
      <c r="K112" s="1017"/>
      <c r="L112" s="1017"/>
      <c r="M112" s="1017"/>
      <c r="N112" s="1018"/>
      <c r="O112" s="1022" t="s">
        <v>270</v>
      </c>
      <c r="P112" s="1023"/>
      <c r="Q112" s="1023"/>
      <c r="R112" s="1140" t="str">
        <f>IF(ISBLANK('WASCOB 1'!H5),"",'WASCOB 1'!H5)</f>
        <v/>
      </c>
      <c r="S112" s="1140"/>
      <c r="T112" s="1140"/>
      <c r="U112" s="1140"/>
      <c r="V112" s="309"/>
      <c r="W112" s="1026" t="s">
        <v>271</v>
      </c>
      <c r="X112" s="1026"/>
      <c r="Y112" s="1026"/>
      <c r="Z112" s="310"/>
      <c r="AA112" s="1027" t="s">
        <v>272</v>
      </c>
      <c r="AB112" s="1028"/>
      <c r="AC112" s="1028"/>
      <c r="AD112" s="1028"/>
      <c r="AE112" s="1029"/>
    </row>
    <row r="113" spans="2:31" ht="12" customHeight="1" x14ac:dyDescent="0.2">
      <c r="B113" s="244"/>
      <c r="C113" s="308"/>
      <c r="D113" s="308"/>
      <c r="E113" s="308"/>
      <c r="F113" s="308"/>
      <c r="G113" s="1019"/>
      <c r="H113" s="1020"/>
      <c r="I113" s="1020"/>
      <c r="J113" s="1020"/>
      <c r="K113" s="1020"/>
      <c r="L113" s="1020"/>
      <c r="M113" s="1020"/>
      <c r="N113" s="1021"/>
      <c r="O113" s="1002"/>
      <c r="P113" s="1003"/>
      <c r="Q113" s="1003"/>
      <c r="R113" s="1141"/>
      <c r="S113" s="1141"/>
      <c r="T113" s="1141"/>
      <c r="U113" s="1141"/>
      <c r="V113" s="308"/>
      <c r="W113" s="1144">
        <f ca="1">TODAY()</f>
        <v>43899</v>
      </c>
      <c r="X113" s="1144"/>
      <c r="Y113" s="1144"/>
      <c r="Z113" s="313"/>
      <c r="AA113" s="1103"/>
      <c r="AB113" s="1104"/>
      <c r="AC113" s="1104"/>
      <c r="AD113" s="1104"/>
      <c r="AE113" s="1105"/>
    </row>
    <row r="114" spans="2:31" ht="9" customHeight="1" x14ac:dyDescent="0.2">
      <c r="B114" s="244"/>
      <c r="C114" s="308"/>
      <c r="D114" s="308"/>
      <c r="E114" s="308"/>
      <c r="F114" s="308"/>
      <c r="G114" s="1019"/>
      <c r="H114" s="1020"/>
      <c r="I114" s="1020"/>
      <c r="J114" s="1020"/>
      <c r="K114" s="1020"/>
      <c r="L114" s="1020"/>
      <c r="M114" s="1020"/>
      <c r="N114" s="1021"/>
      <c r="O114" s="1002" t="s">
        <v>273</v>
      </c>
      <c r="P114" s="1003"/>
      <c r="Q114" s="1003"/>
      <c r="R114" s="1031" t="str">
        <f>IF(ISBLANK('WASCOB 1'!H5),"",'WASCOB 1'!H5)</f>
        <v/>
      </c>
      <c r="S114" s="1031"/>
      <c r="T114" s="1031"/>
      <c r="U114" s="1031"/>
      <c r="V114" s="314"/>
      <c r="W114" s="987">
        <f ca="1">TODAY()</f>
        <v>43899</v>
      </c>
      <c r="X114" s="987"/>
      <c r="Y114" s="987"/>
      <c r="Z114" s="313"/>
      <c r="AA114" s="989" t="s">
        <v>274</v>
      </c>
      <c r="AB114" s="990"/>
      <c r="AC114" s="990"/>
      <c r="AD114" s="990"/>
      <c r="AE114" s="991"/>
    </row>
    <row r="115" spans="2:31" ht="6" customHeight="1" x14ac:dyDescent="0.2">
      <c r="B115" s="244"/>
      <c r="C115" s="308"/>
      <c r="D115" s="308"/>
      <c r="E115" s="308"/>
      <c r="F115" s="308"/>
      <c r="G115" s="995" t="s">
        <v>390</v>
      </c>
      <c r="H115" s="993"/>
      <c r="I115" s="993"/>
      <c r="J115" s="993"/>
      <c r="K115" s="993"/>
      <c r="L115" s="993"/>
      <c r="M115" s="993"/>
      <c r="N115" s="994"/>
      <c r="O115" s="1002"/>
      <c r="P115" s="1003"/>
      <c r="Q115" s="1003"/>
      <c r="R115" s="1032"/>
      <c r="S115" s="1032"/>
      <c r="T115" s="1032"/>
      <c r="U115" s="1032"/>
      <c r="V115" s="315"/>
      <c r="W115" s="988"/>
      <c r="X115" s="988"/>
      <c r="Y115" s="988"/>
      <c r="Z115" s="316"/>
      <c r="AA115" s="1100"/>
      <c r="AB115" s="1101"/>
      <c r="AC115" s="1101"/>
      <c r="AD115" s="1101"/>
      <c r="AE115" s="1102"/>
    </row>
    <row r="116" spans="2:31" ht="9.75" customHeight="1" x14ac:dyDescent="0.2">
      <c r="B116" s="244"/>
      <c r="C116" s="308"/>
      <c r="D116" s="317"/>
      <c r="E116" s="317"/>
      <c r="F116" s="317"/>
      <c r="G116" s="995"/>
      <c r="H116" s="993"/>
      <c r="I116" s="993"/>
      <c r="J116" s="993"/>
      <c r="K116" s="993"/>
      <c r="L116" s="993"/>
      <c r="M116" s="993"/>
      <c r="N116" s="994"/>
      <c r="O116" s="1002" t="s">
        <v>275</v>
      </c>
      <c r="P116" s="1003"/>
      <c r="Q116" s="1003"/>
      <c r="R116" s="978"/>
      <c r="S116" s="978"/>
      <c r="T116" s="978"/>
      <c r="U116" s="978"/>
      <c r="V116" s="318"/>
      <c r="W116" s="980"/>
      <c r="X116" s="981"/>
      <c r="Y116" s="981"/>
      <c r="Z116" s="313"/>
      <c r="AA116" s="1100"/>
      <c r="AB116" s="1101"/>
      <c r="AC116" s="1101"/>
      <c r="AD116" s="1101"/>
      <c r="AE116" s="1102"/>
    </row>
    <row r="117" spans="2:31" ht="3" customHeight="1" x14ac:dyDescent="0.2">
      <c r="B117" s="244"/>
      <c r="C117" s="308"/>
      <c r="D117" s="317"/>
      <c r="E117" s="317"/>
      <c r="F117" s="317"/>
      <c r="G117" s="995"/>
      <c r="H117" s="993"/>
      <c r="I117" s="993"/>
      <c r="J117" s="993"/>
      <c r="K117" s="993"/>
      <c r="L117" s="993"/>
      <c r="M117" s="993"/>
      <c r="N117" s="994"/>
      <c r="O117" s="1002"/>
      <c r="P117" s="1003"/>
      <c r="Q117" s="1003"/>
      <c r="R117" s="979"/>
      <c r="S117" s="979"/>
      <c r="T117" s="979"/>
      <c r="U117" s="979"/>
      <c r="V117" s="319"/>
      <c r="W117" s="982"/>
      <c r="X117" s="982"/>
      <c r="Y117" s="982"/>
      <c r="Z117" s="316"/>
      <c r="AA117" s="1103"/>
      <c r="AB117" s="1104"/>
      <c r="AC117" s="1104"/>
      <c r="AD117" s="1104"/>
      <c r="AE117" s="1105"/>
    </row>
    <row r="118" spans="2:31" ht="6.75" customHeight="1" x14ac:dyDescent="0.2">
      <c r="B118" s="244"/>
      <c r="C118" s="308"/>
      <c r="D118" s="317"/>
      <c r="E118" s="317"/>
      <c r="F118" s="317"/>
      <c r="G118" s="1037" t="str">
        <f>IF(ISBLANK(Cover!G21),"",CONCATENATE(Cover!G21," County "))</f>
        <v xml:space="preserve"> County </v>
      </c>
      <c r="H118" s="1038"/>
      <c r="I118" s="1038"/>
      <c r="J118" s="1038"/>
      <c r="K118" s="1038"/>
      <c r="L118" s="1038"/>
      <c r="M118" s="1038"/>
      <c r="N118" s="1039"/>
      <c r="O118" s="1002" t="s">
        <v>276</v>
      </c>
      <c r="P118" s="1003"/>
      <c r="Q118" s="1003"/>
      <c r="R118" s="978"/>
      <c r="S118" s="978"/>
      <c r="T118" s="978"/>
      <c r="U118" s="978"/>
      <c r="V118" s="318"/>
      <c r="W118" s="980"/>
      <c r="X118" s="981"/>
      <c r="Y118" s="981"/>
      <c r="Z118" s="320"/>
      <c r="AA118" s="321"/>
      <c r="AB118" s="322"/>
      <c r="AC118" s="322"/>
      <c r="AD118" s="322"/>
      <c r="AE118" s="323"/>
    </row>
    <row r="119" spans="2:31" ht="6" customHeight="1" x14ac:dyDescent="0.2">
      <c r="B119" s="244"/>
      <c r="C119" s="308"/>
      <c r="D119" s="317"/>
      <c r="E119" s="317"/>
      <c r="F119" s="317"/>
      <c r="G119" s="1037"/>
      <c r="H119" s="1038"/>
      <c r="I119" s="1038"/>
      <c r="J119" s="1038"/>
      <c r="K119" s="1038"/>
      <c r="L119" s="1038"/>
      <c r="M119" s="1038"/>
      <c r="N119" s="1039"/>
      <c r="O119" s="1002"/>
      <c r="P119" s="1003"/>
      <c r="Q119" s="1003"/>
      <c r="R119" s="979"/>
      <c r="S119" s="979"/>
      <c r="T119" s="979"/>
      <c r="U119" s="979"/>
      <c r="V119" s="324"/>
      <c r="W119" s="982"/>
      <c r="X119" s="982"/>
      <c r="Y119" s="982"/>
      <c r="Z119" s="325"/>
      <c r="AA119" s="983" t="s">
        <v>277</v>
      </c>
      <c r="AB119" s="1035"/>
      <c r="AC119" s="1033" t="s">
        <v>278</v>
      </c>
      <c r="AD119" s="1035"/>
      <c r="AE119" s="320"/>
    </row>
    <row r="120" spans="2:31" ht="12" customHeight="1" thickBot="1" x14ac:dyDescent="0.25">
      <c r="B120" s="326"/>
      <c r="C120" s="327"/>
      <c r="D120" s="327"/>
      <c r="E120" s="328"/>
      <c r="F120" s="328"/>
      <c r="G120" s="329"/>
      <c r="H120" s="330"/>
      <c r="I120" s="330"/>
      <c r="J120" s="330"/>
      <c r="K120" s="330"/>
      <c r="L120" s="330"/>
      <c r="M120" s="330"/>
      <c r="N120" s="331"/>
      <c r="O120" s="327"/>
      <c r="P120" s="327"/>
      <c r="Q120" s="327"/>
      <c r="R120" s="328"/>
      <c r="S120" s="327"/>
      <c r="T120" s="327"/>
      <c r="U120" s="327"/>
      <c r="V120" s="332"/>
      <c r="W120" s="333"/>
      <c r="X120" s="334"/>
      <c r="Y120" s="334"/>
      <c r="Z120" s="335"/>
      <c r="AA120" s="984"/>
      <c r="AB120" s="1036"/>
      <c r="AC120" s="1034"/>
      <c r="AD120" s="1036"/>
      <c r="AE120" s="336"/>
    </row>
  </sheetData>
  <sheetProtection algorithmName="SHA-512" hashValue="RRN7m5BxqQ2IZmDZNEA0asacgRCSv6Vx8Y+UhNQ9ESbSQW9NEVPmAhRUbiiJ+IMKEmOMAi3qlFoozKfKe/JT/g==" saltValue="8+ysnfjm2Gz61vIzF8DJiA==" spinCount="100000" sheet="1" objects="1" scenarios="1" selectLockedCells="1"/>
  <mergeCells count="59">
    <mergeCell ref="AB119:AB120"/>
    <mergeCell ref="AC119:AC120"/>
    <mergeCell ref="AD119:AD120"/>
    <mergeCell ref="G118:N119"/>
    <mergeCell ref="O118:Q119"/>
    <mergeCell ref="R118:U119"/>
    <mergeCell ref="W118:Y119"/>
    <mergeCell ref="AA119:AA120"/>
    <mergeCell ref="G112:N114"/>
    <mergeCell ref="O112:Q113"/>
    <mergeCell ref="R112:U113"/>
    <mergeCell ref="W112:Y112"/>
    <mergeCell ref="AA112:AE112"/>
    <mergeCell ref="W113:Y113"/>
    <mergeCell ref="AA113:AE113"/>
    <mergeCell ref="O114:Q115"/>
    <mergeCell ref="R114:U115"/>
    <mergeCell ref="W114:Y115"/>
    <mergeCell ref="AA114:AE114"/>
    <mergeCell ref="G115:N117"/>
    <mergeCell ref="AA115:AE117"/>
    <mergeCell ref="O116:Q117"/>
    <mergeCell ref="R116:U117"/>
    <mergeCell ref="W116:Y117"/>
    <mergeCell ref="C62:AD63"/>
    <mergeCell ref="C76:AD77"/>
    <mergeCell ref="C91:AD92"/>
    <mergeCell ref="I102:J102"/>
    <mergeCell ref="I103:J103"/>
    <mergeCell ref="C2:AD3"/>
    <mergeCell ref="C16:AD17"/>
    <mergeCell ref="C31:AD32"/>
    <mergeCell ref="W56:Y57"/>
    <mergeCell ref="G58:N59"/>
    <mergeCell ref="O58:Q59"/>
    <mergeCell ref="R58:U59"/>
    <mergeCell ref="W58:Y59"/>
    <mergeCell ref="AA59:AA60"/>
    <mergeCell ref="W52:Y52"/>
    <mergeCell ref="AA52:AE52"/>
    <mergeCell ref="W53:Y53"/>
    <mergeCell ref="AA53:AE53"/>
    <mergeCell ref="W54:Y55"/>
    <mergeCell ref="AA54:AE54"/>
    <mergeCell ref="AA55:AE57"/>
    <mergeCell ref="AD59:AD60"/>
    <mergeCell ref="A47:A59"/>
    <mergeCell ref="G52:N54"/>
    <mergeCell ref="O52:Q53"/>
    <mergeCell ref="O54:Q55"/>
    <mergeCell ref="R54:U55"/>
    <mergeCell ref="R52:U53"/>
    <mergeCell ref="G55:N57"/>
    <mergeCell ref="R56:U57"/>
    <mergeCell ref="I42:J42"/>
    <mergeCell ref="I43:J43"/>
    <mergeCell ref="O56:Q57"/>
    <mergeCell ref="AB59:AB60"/>
    <mergeCell ref="AC59:AC60"/>
  </mergeCells>
  <pageMargins left="0.75" right="0.4" top="0.5" bottom="0.5" header="0" footer="0"/>
  <pageSetup scale="94" fitToHeight="2" orientation="portrait" r:id="rId1"/>
  <headerFooter alignWithMargins="0"/>
  <drawing r:id="rId2"/>
  <legacyDrawing r:id="rId3"/>
  <controls>
    <mc:AlternateContent xmlns:mc="http://schemas.openxmlformats.org/markup-compatibility/2006">
      <mc:Choice Requires="x14">
        <control shapeId="15363" r:id="rId4" name="CommandButton2">
          <controlPr defaultSize="0" autoLine="0" r:id="rId5">
            <anchor moveWithCells="1">
              <from>
                <xdr:col>31</xdr:col>
                <xdr:colOff>276225</xdr:colOff>
                <xdr:row>6</xdr:row>
                <xdr:rowOff>66675</xdr:rowOff>
              </from>
              <to>
                <xdr:col>33</xdr:col>
                <xdr:colOff>247650</xdr:colOff>
                <xdr:row>8</xdr:row>
                <xdr:rowOff>9525</xdr:rowOff>
              </to>
            </anchor>
          </controlPr>
        </control>
      </mc:Choice>
      <mc:Fallback>
        <control shapeId="15363" r:id="rId4" name="CommandButton2"/>
      </mc:Fallback>
    </mc:AlternateContent>
    <mc:AlternateContent xmlns:mc="http://schemas.openxmlformats.org/markup-compatibility/2006">
      <mc:Choice Requires="x14">
        <control shapeId="15362" r:id="rId6" name="CommandButton1">
          <controlPr defaultSize="0" autoLine="0" r:id="rId7">
            <anchor moveWithCells="1">
              <from>
                <xdr:col>31</xdr:col>
                <xdr:colOff>276225</xdr:colOff>
                <xdr:row>8</xdr:row>
                <xdr:rowOff>85725</xdr:rowOff>
              </from>
              <to>
                <xdr:col>33</xdr:col>
                <xdr:colOff>247650</xdr:colOff>
                <xdr:row>9</xdr:row>
                <xdr:rowOff>123825</xdr:rowOff>
              </to>
            </anchor>
          </controlPr>
        </control>
      </mc:Choice>
      <mc:Fallback>
        <control shapeId="15362" r:id="rId6" name="CommandButton1"/>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theme="8"/>
    <pageSetUpPr fitToPage="1"/>
  </sheetPr>
  <dimension ref="A1:AJ120"/>
  <sheetViews>
    <sheetView showGridLines="0" showRowColHeaders="0" zoomScaleNormal="100" workbookViewId="0">
      <selection activeCell="R52" sqref="R52:U53"/>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1" style="222" customWidth="1"/>
    <col min="8" max="8" width="8.85546875" style="222" customWidth="1"/>
    <col min="9" max="9" width="6.28515625" style="223" customWidth="1"/>
    <col min="10" max="10" width="2.5703125" style="223" customWidth="1"/>
    <col min="11" max="11" width="8.85546875" style="222" customWidth="1"/>
    <col min="12" max="12" width="4.42578125" style="222" customWidth="1"/>
    <col min="13" max="13" width="0.42578125" style="222" customWidth="1"/>
    <col min="14" max="14" width="4" style="222" customWidth="1"/>
    <col min="15" max="15" width="0.5703125" style="222" customWidth="1"/>
    <col min="16" max="16" width="4.5703125" style="222" customWidth="1"/>
    <col min="17" max="17" width="0.5703125" style="222" customWidth="1"/>
    <col min="18" max="18" width="4.5703125" style="223" customWidth="1"/>
    <col min="19" max="19" width="1" style="222" customWidth="1"/>
    <col min="20" max="20" width="3.140625" style="222" customWidth="1"/>
    <col min="21" max="21" width="1.5703125" style="222" customWidth="1"/>
    <col min="22" max="22" width="0.7109375" style="222" customWidth="1"/>
    <col min="23" max="23" width="2.7109375" style="223" customWidth="1"/>
    <col min="24" max="24" width="1.85546875" style="223" customWidth="1"/>
    <col min="25" max="25" width="0.85546875" style="222" customWidth="1"/>
    <col min="26" max="26" width="0.7109375" style="222" customWidth="1"/>
    <col min="27" max="27" width="5" style="222" customWidth="1"/>
    <col min="28" max="28" width="1.85546875"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32" ht="3.75" customHeight="1" thickBot="1" x14ac:dyDescent="0.25"/>
    <row r="2" spans="1:32" ht="11.25" customHeight="1" x14ac:dyDescent="0.25">
      <c r="A2" s="365"/>
      <c r="B2" s="412"/>
      <c r="C2" s="1142" t="str">
        <f>IF(ISNUMBER('WASCOB 1'!G45),"Basin "&amp;'WASCOB 1'!F12,"Basin 1")</f>
        <v>Basin 1</v>
      </c>
      <c r="D2" s="1142"/>
      <c r="E2" s="1142"/>
      <c r="F2" s="1142"/>
      <c r="G2" s="1142"/>
      <c r="H2" s="1142"/>
      <c r="I2" s="1142"/>
      <c r="J2" s="1142"/>
      <c r="K2" s="1142"/>
      <c r="L2" s="1142"/>
      <c r="M2" s="1142"/>
      <c r="N2" s="1142"/>
      <c r="O2" s="1142"/>
      <c r="P2" s="1142"/>
      <c r="Q2" s="1142"/>
      <c r="R2" s="1142"/>
      <c r="S2" s="1142"/>
      <c r="T2" s="1142"/>
      <c r="U2" s="1142"/>
      <c r="V2" s="1142"/>
      <c r="W2" s="1142"/>
      <c r="X2" s="1142"/>
      <c r="Y2" s="1142"/>
      <c r="Z2" s="1142"/>
      <c r="AA2" s="1142"/>
      <c r="AB2" s="1142"/>
      <c r="AC2" s="1142"/>
      <c r="AD2" s="1142"/>
      <c r="AE2" s="414"/>
    </row>
    <row r="3" spans="1:32" ht="11.25" customHeight="1" x14ac:dyDescent="0.25">
      <c r="A3" s="365"/>
      <c r="B3" s="415"/>
      <c r="C3" s="1143"/>
      <c r="D3" s="1143"/>
      <c r="E3" s="1143"/>
      <c r="F3" s="1143"/>
      <c r="G3" s="1143"/>
      <c r="H3" s="1143"/>
      <c r="I3" s="1143"/>
      <c r="J3" s="1143"/>
      <c r="K3" s="1143"/>
      <c r="L3" s="1143"/>
      <c r="M3" s="1143"/>
      <c r="N3" s="1143"/>
      <c r="O3" s="1143"/>
      <c r="P3" s="1143"/>
      <c r="Q3" s="1143"/>
      <c r="R3" s="1143"/>
      <c r="S3" s="1143"/>
      <c r="T3" s="1143"/>
      <c r="U3" s="1143"/>
      <c r="V3" s="1143"/>
      <c r="W3" s="1143"/>
      <c r="X3" s="1143"/>
      <c r="Y3" s="1143"/>
      <c r="Z3" s="1143"/>
      <c r="AA3" s="1143"/>
      <c r="AB3" s="1143"/>
      <c r="AC3" s="1143"/>
      <c r="AD3" s="1143"/>
      <c r="AE3" s="417"/>
    </row>
    <row r="4" spans="1:32" ht="13.5" customHeight="1" x14ac:dyDescent="0.25">
      <c r="A4" s="365"/>
      <c r="B4" s="415"/>
      <c r="C4" s="416"/>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7"/>
      <c r="AF4" s="554"/>
    </row>
    <row r="5" spans="1:32" ht="13.5" customHeight="1" x14ac:dyDescent="0.25">
      <c r="A5" s="365"/>
      <c r="B5" s="415"/>
      <c r="C5" s="416"/>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7"/>
      <c r="AF5" s="554"/>
    </row>
    <row r="6" spans="1:32" ht="13.5" customHeight="1" x14ac:dyDescent="0.2">
      <c r="A6" s="365"/>
      <c r="B6" s="262"/>
      <c r="C6" s="242"/>
      <c r="D6" s="553"/>
      <c r="E6" s="553"/>
      <c r="F6" s="418"/>
      <c r="G6" s="418"/>
      <c r="H6" s="553"/>
      <c r="I6" s="418"/>
      <c r="J6" s="418"/>
      <c r="K6" s="553"/>
      <c r="L6" s="418"/>
      <c r="M6" s="418"/>
      <c r="N6" s="418"/>
      <c r="O6" s="418"/>
      <c r="P6" s="418"/>
      <c r="Q6" s="418"/>
      <c r="R6" s="418"/>
      <c r="S6" s="418"/>
      <c r="T6" s="418"/>
      <c r="U6" s="418"/>
      <c r="V6" s="418"/>
      <c r="W6" s="418"/>
      <c r="X6" s="418"/>
      <c r="Y6" s="242"/>
      <c r="Z6" s="242"/>
      <c r="AA6" s="242"/>
      <c r="AB6" s="242"/>
      <c r="AC6" s="242"/>
      <c r="AD6" s="242"/>
      <c r="AE6" s="271"/>
      <c r="AF6" s="554"/>
    </row>
    <row r="7" spans="1:32" ht="13.5" customHeight="1" x14ac:dyDescent="0.2">
      <c r="A7" s="365"/>
      <c r="B7" s="262"/>
      <c r="C7" s="242"/>
      <c r="D7" s="554"/>
      <c r="E7" s="226"/>
      <c r="F7" s="226"/>
      <c r="G7" s="554"/>
      <c r="H7" s="554"/>
      <c r="I7" s="226"/>
      <c r="J7" s="226"/>
      <c r="K7" s="554"/>
      <c r="L7" s="554"/>
      <c r="M7" s="554"/>
      <c r="N7" s="554"/>
      <c r="O7" s="554"/>
      <c r="P7" s="554"/>
      <c r="Q7" s="554"/>
      <c r="R7" s="226"/>
      <c r="S7" s="554"/>
      <c r="T7" s="554"/>
      <c r="U7" s="554"/>
      <c r="V7" s="554"/>
      <c r="W7" s="226"/>
      <c r="X7" s="226"/>
      <c r="Y7" s="242"/>
      <c r="Z7" s="242"/>
      <c r="AA7" s="242"/>
      <c r="AB7" s="242"/>
      <c r="AC7" s="242"/>
      <c r="AD7" s="242"/>
      <c r="AE7" s="271"/>
      <c r="AF7" s="554"/>
    </row>
    <row r="8" spans="1:32" ht="14.25" customHeight="1" x14ac:dyDescent="0.2">
      <c r="A8" s="365"/>
      <c r="B8" s="232"/>
      <c r="C8" s="233"/>
      <c r="D8" s="418"/>
      <c r="E8" s="418"/>
      <c r="F8" s="227"/>
      <c r="G8" s="227"/>
      <c r="H8" s="227"/>
      <c r="I8" s="227"/>
      <c r="J8" s="227"/>
      <c r="K8" s="227"/>
      <c r="L8" s="227"/>
      <c r="M8" s="227"/>
      <c r="N8" s="227"/>
      <c r="O8" s="227"/>
      <c r="P8" s="227"/>
      <c r="Q8" s="227"/>
      <c r="R8" s="227"/>
      <c r="S8" s="227"/>
      <c r="T8" s="227"/>
      <c r="U8" s="227"/>
      <c r="V8" s="227"/>
      <c r="W8" s="227"/>
      <c r="X8" s="227"/>
      <c r="Y8" s="237"/>
      <c r="Z8" s="237"/>
      <c r="AA8" s="237"/>
      <c r="AB8" s="237"/>
      <c r="AC8" s="237"/>
      <c r="AD8" s="237"/>
      <c r="AE8" s="238"/>
      <c r="AF8" s="554"/>
    </row>
    <row r="9" spans="1:32" ht="20.25" customHeight="1" x14ac:dyDescent="0.25">
      <c r="A9" s="365"/>
      <c r="B9" s="415"/>
      <c r="C9" s="416"/>
      <c r="D9" s="416"/>
      <c r="E9" s="416"/>
      <c r="F9" s="416"/>
      <c r="G9" s="416"/>
      <c r="H9" s="416"/>
      <c r="I9" s="416"/>
      <c r="J9" s="416"/>
      <c r="K9" s="416"/>
      <c r="L9" s="416"/>
      <c r="M9" s="416"/>
      <c r="N9" s="416"/>
      <c r="O9" s="416"/>
      <c r="P9" s="416"/>
      <c r="Q9" s="416"/>
      <c r="R9" s="416"/>
      <c r="S9" s="416"/>
      <c r="T9" s="416"/>
      <c r="U9" s="416"/>
      <c r="V9" s="416"/>
      <c r="W9" s="416"/>
      <c r="X9" s="416"/>
      <c r="Y9" s="416"/>
      <c r="Z9" s="416"/>
      <c r="AA9" s="416"/>
      <c r="AB9" s="416"/>
      <c r="AC9" s="416"/>
      <c r="AD9" s="416"/>
      <c r="AE9" s="417"/>
      <c r="AF9" s="554"/>
    </row>
    <row r="10" spans="1:32" ht="20.25" customHeight="1" x14ac:dyDescent="0.25">
      <c r="A10" s="365"/>
      <c r="B10" s="415"/>
      <c r="C10" s="416"/>
      <c r="D10" s="416"/>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7"/>
      <c r="AF10" s="554"/>
    </row>
    <row r="11" spans="1:32" ht="13.5" customHeight="1" x14ac:dyDescent="0.25">
      <c r="A11" s="365"/>
      <c r="B11" s="235"/>
      <c r="C11" s="226"/>
      <c r="D11" s="226"/>
      <c r="E11" s="242"/>
      <c r="F11" s="228"/>
      <c r="G11" s="229"/>
      <c r="H11" s="230"/>
      <c r="I11" s="237"/>
      <c r="J11" s="237"/>
      <c r="K11" s="556"/>
      <c r="L11" s="236"/>
      <c r="M11" s="236"/>
      <c r="N11" s="236"/>
      <c r="O11" s="236"/>
      <c r="P11" s="419"/>
      <c r="Q11" s="419"/>
      <c r="R11" s="419"/>
      <c r="S11" s="236"/>
      <c r="T11" s="236"/>
      <c r="U11" s="236"/>
      <c r="V11" s="236"/>
      <c r="W11" s="236"/>
      <c r="X11" s="236"/>
      <c r="Y11" s="237"/>
      <c r="Z11" s="237"/>
      <c r="AA11" s="237"/>
      <c r="AB11" s="237"/>
      <c r="AC11" s="237"/>
      <c r="AD11" s="237"/>
      <c r="AE11" s="238"/>
      <c r="AF11" s="554"/>
    </row>
    <row r="12" spans="1:32" ht="18" customHeight="1" x14ac:dyDescent="0.2">
      <c r="A12" s="365"/>
      <c r="B12" s="420"/>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421"/>
      <c r="AF12" s="554"/>
    </row>
    <row r="13" spans="1:32" ht="10.5" customHeight="1" x14ac:dyDescent="0.2">
      <c r="A13" s="365"/>
      <c r="B13" s="232"/>
      <c r="C13" s="233"/>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c r="AC13" s="233"/>
      <c r="AD13" s="233"/>
      <c r="AE13" s="234"/>
      <c r="AF13" s="554"/>
    </row>
    <row r="14" spans="1:32" ht="14.25" customHeight="1" x14ac:dyDescent="0.3">
      <c r="A14" s="365"/>
      <c r="B14" s="232"/>
      <c r="C14" s="233"/>
      <c r="D14" s="233"/>
      <c r="E14" s="573"/>
      <c r="F14" s="573"/>
      <c r="G14" s="573"/>
      <c r="H14" s="573"/>
      <c r="I14" s="573"/>
      <c r="J14" s="573"/>
      <c r="K14" s="573"/>
      <c r="L14" s="573"/>
      <c r="M14" s="573"/>
      <c r="N14" s="573"/>
      <c r="O14" s="573"/>
      <c r="P14" s="573"/>
      <c r="Q14" s="573"/>
      <c r="R14" s="573"/>
      <c r="S14" s="573"/>
      <c r="T14" s="573"/>
      <c r="U14" s="573"/>
      <c r="V14" s="573"/>
      <c r="W14" s="573"/>
      <c r="X14" s="233"/>
      <c r="Y14" s="233"/>
      <c r="Z14" s="233"/>
      <c r="AA14" s="233"/>
      <c r="AB14" s="233"/>
      <c r="AC14" s="233"/>
      <c r="AD14" s="233"/>
      <c r="AE14" s="234"/>
      <c r="AF14" s="554"/>
    </row>
    <row r="15" spans="1:32" ht="14.25" customHeight="1" x14ac:dyDescent="0.3">
      <c r="A15" s="365"/>
      <c r="B15" s="232"/>
      <c r="C15" s="233"/>
      <c r="D15" s="233"/>
      <c r="E15" s="573"/>
      <c r="F15" s="573"/>
      <c r="G15" s="573"/>
      <c r="H15" s="573"/>
      <c r="I15" s="573"/>
      <c r="J15" s="573"/>
      <c r="K15" s="573"/>
      <c r="L15" s="573"/>
      <c r="M15" s="573"/>
      <c r="N15" s="573"/>
      <c r="O15" s="573"/>
      <c r="P15" s="573"/>
      <c r="Q15" s="573"/>
      <c r="R15" s="573"/>
      <c r="S15" s="573"/>
      <c r="T15" s="573"/>
      <c r="U15" s="573"/>
      <c r="V15" s="573"/>
      <c r="W15" s="573"/>
      <c r="X15" s="233"/>
      <c r="Y15" s="233"/>
      <c r="Z15" s="233"/>
      <c r="AA15" s="233"/>
      <c r="AB15" s="233"/>
      <c r="AC15" s="233"/>
      <c r="AD15" s="233"/>
      <c r="AE15" s="234"/>
      <c r="AF15" s="554"/>
    </row>
    <row r="16" spans="1:32" ht="14.25" customHeight="1" x14ac:dyDescent="0.25">
      <c r="A16" s="365"/>
      <c r="B16" s="235"/>
      <c r="C16" s="1143" t="str">
        <f>IF(ISNUMBER('WASCOB 2'!G45),"Basin "&amp;'WASCOB 2'!F12,"Basin 2")</f>
        <v>Basin 2</v>
      </c>
      <c r="D16" s="1143"/>
      <c r="E16" s="1143"/>
      <c r="F16" s="1143"/>
      <c r="G16" s="1143"/>
      <c r="H16" s="1143"/>
      <c r="I16" s="1143"/>
      <c r="J16" s="1143"/>
      <c r="K16" s="1143"/>
      <c r="L16" s="1143"/>
      <c r="M16" s="1143"/>
      <c r="N16" s="1143"/>
      <c r="O16" s="1143"/>
      <c r="P16" s="1143"/>
      <c r="Q16" s="1143"/>
      <c r="R16" s="1143"/>
      <c r="S16" s="1143"/>
      <c r="T16" s="1143"/>
      <c r="U16" s="1143"/>
      <c r="V16" s="1143"/>
      <c r="W16" s="1143"/>
      <c r="X16" s="1143"/>
      <c r="Y16" s="1143"/>
      <c r="Z16" s="1143"/>
      <c r="AA16" s="1143"/>
      <c r="AB16" s="1143"/>
      <c r="AC16" s="1143"/>
      <c r="AD16" s="1143"/>
      <c r="AE16" s="238"/>
    </row>
    <row r="17" spans="1:35" ht="14.25" customHeight="1" x14ac:dyDescent="0.2">
      <c r="A17" s="365"/>
      <c r="B17" s="232"/>
      <c r="C17" s="1143"/>
      <c r="D17" s="1143"/>
      <c r="E17" s="1143"/>
      <c r="F17" s="1143"/>
      <c r="G17" s="1143"/>
      <c r="H17" s="1143"/>
      <c r="I17" s="1143"/>
      <c r="J17" s="1143"/>
      <c r="K17" s="1143"/>
      <c r="L17" s="1143"/>
      <c r="M17" s="1143"/>
      <c r="N17" s="1143"/>
      <c r="O17" s="1143"/>
      <c r="P17" s="1143"/>
      <c r="Q17" s="1143"/>
      <c r="R17" s="1143"/>
      <c r="S17" s="1143"/>
      <c r="T17" s="1143"/>
      <c r="U17" s="1143"/>
      <c r="V17" s="1143"/>
      <c r="W17" s="1143"/>
      <c r="X17" s="1143"/>
      <c r="Y17" s="1143"/>
      <c r="Z17" s="1143"/>
      <c r="AA17" s="1143"/>
      <c r="AB17" s="1143"/>
      <c r="AC17" s="1143"/>
      <c r="AD17" s="1143"/>
      <c r="AE17" s="238"/>
    </row>
    <row r="18" spans="1:35" ht="14.25" customHeight="1" x14ac:dyDescent="0.2">
      <c r="A18" s="365"/>
      <c r="B18" s="232"/>
      <c r="C18" s="516"/>
      <c r="D18" s="516"/>
      <c r="E18" s="516"/>
      <c r="F18" s="516"/>
      <c r="G18" s="516"/>
      <c r="H18" s="574"/>
      <c r="I18" s="575"/>
      <c r="J18" s="575"/>
      <c r="K18" s="576"/>
      <c r="L18" s="577"/>
      <c r="M18" s="577"/>
      <c r="N18" s="577"/>
      <c r="O18" s="577"/>
      <c r="P18" s="577"/>
      <c r="Q18" s="577"/>
      <c r="R18" s="577"/>
      <c r="S18" s="577"/>
      <c r="T18" s="577"/>
      <c r="U18" s="577"/>
      <c r="V18" s="577"/>
      <c r="W18" s="577"/>
      <c r="X18" s="577"/>
      <c r="Y18" s="577"/>
      <c r="Z18" s="577"/>
      <c r="AA18" s="577"/>
      <c r="AB18" s="555"/>
      <c r="AC18" s="555"/>
      <c r="AD18" s="555"/>
      <c r="AE18" s="243"/>
      <c r="AF18" s="245"/>
      <c r="AG18" s="554"/>
      <c r="AH18" s="554"/>
    </row>
    <row r="19" spans="1:35" ht="14.25" customHeight="1" x14ac:dyDescent="0.2">
      <c r="A19" s="365"/>
      <c r="B19" s="245"/>
      <c r="C19" s="450"/>
      <c r="D19" s="450"/>
      <c r="E19" s="450"/>
      <c r="F19" s="450"/>
      <c r="G19" s="450"/>
      <c r="H19" s="578"/>
      <c r="I19" s="579"/>
      <c r="J19" s="579"/>
      <c r="K19" s="452"/>
      <c r="L19" s="580"/>
      <c r="M19" s="580"/>
      <c r="N19" s="580"/>
      <c r="O19" s="580"/>
      <c r="P19" s="580"/>
      <c r="Q19" s="580"/>
      <c r="R19" s="580"/>
      <c r="S19" s="580"/>
      <c r="T19" s="580"/>
      <c r="U19" s="580"/>
      <c r="V19" s="580"/>
      <c r="W19" s="580"/>
      <c r="X19" s="580"/>
      <c r="Y19" s="580"/>
      <c r="Z19" s="580"/>
      <c r="AA19" s="580"/>
      <c r="AB19" s="237"/>
      <c r="AC19" s="237"/>
      <c r="AD19" s="237"/>
      <c r="AE19" s="238"/>
      <c r="AF19" s="554"/>
      <c r="AG19" s="554"/>
      <c r="AH19" s="554"/>
    </row>
    <row r="20" spans="1:35" ht="14.25" customHeight="1" x14ac:dyDescent="0.2">
      <c r="A20" s="365"/>
      <c r="B20" s="245"/>
      <c r="C20" s="450"/>
      <c r="D20" s="450"/>
      <c r="E20" s="450"/>
      <c r="F20" s="450"/>
      <c r="G20" s="450"/>
      <c r="H20" s="581"/>
      <c r="I20" s="579"/>
      <c r="J20" s="579"/>
      <c r="K20" s="452"/>
      <c r="L20" s="580"/>
      <c r="M20" s="580"/>
      <c r="N20" s="580"/>
      <c r="O20" s="580"/>
      <c r="P20" s="580"/>
      <c r="Q20" s="580"/>
      <c r="R20" s="580"/>
      <c r="S20" s="580"/>
      <c r="T20" s="580"/>
      <c r="U20" s="580"/>
      <c r="V20" s="580"/>
      <c r="W20" s="580"/>
      <c r="X20" s="582"/>
      <c r="Y20" s="582"/>
      <c r="Z20" s="582"/>
      <c r="AA20" s="582"/>
      <c r="AB20" s="555"/>
      <c r="AC20" s="555"/>
      <c r="AD20" s="555"/>
      <c r="AE20" s="243"/>
      <c r="AF20" s="554"/>
      <c r="AG20" s="554"/>
      <c r="AH20" s="554"/>
    </row>
    <row r="21" spans="1:35" ht="14.25" customHeight="1" x14ac:dyDescent="0.2">
      <c r="A21" s="365"/>
      <c r="B21" s="250"/>
      <c r="C21" s="517"/>
      <c r="D21" s="517"/>
      <c r="E21" s="517"/>
      <c r="F21" s="517"/>
      <c r="G21" s="517"/>
      <c r="H21" s="581"/>
      <c r="I21" s="579"/>
      <c r="J21" s="579"/>
      <c r="K21" s="452"/>
      <c r="L21" s="580"/>
      <c r="M21" s="580"/>
      <c r="N21" s="580"/>
      <c r="O21" s="580"/>
      <c r="P21" s="580"/>
      <c r="Q21" s="580"/>
      <c r="R21" s="580"/>
      <c r="S21" s="580"/>
      <c r="T21" s="580"/>
      <c r="U21" s="580"/>
      <c r="V21" s="580"/>
      <c r="W21" s="580"/>
      <c r="X21" s="582"/>
      <c r="Y21" s="582"/>
      <c r="Z21" s="582"/>
      <c r="AA21" s="582"/>
      <c r="AB21" s="251"/>
      <c r="AC21" s="251"/>
      <c r="AD21" s="251"/>
      <c r="AE21" s="254"/>
      <c r="AF21" s="554"/>
      <c r="AG21" s="554"/>
      <c r="AH21" s="554"/>
    </row>
    <row r="22" spans="1:35" ht="14.25" customHeight="1" x14ac:dyDescent="0.2">
      <c r="A22" s="365"/>
      <c r="B22" s="250"/>
      <c r="C22" s="517"/>
      <c r="D22" s="517"/>
      <c r="E22" s="517"/>
      <c r="F22" s="517"/>
      <c r="G22" s="517"/>
      <c r="H22" s="557"/>
      <c r="I22" s="583"/>
      <c r="J22" s="583"/>
      <c r="K22" s="449"/>
      <c r="L22" s="584"/>
      <c r="M22" s="584"/>
      <c r="N22" s="584"/>
      <c r="O22" s="584"/>
      <c r="P22" s="584"/>
      <c r="Q22" s="584"/>
      <c r="R22" s="584"/>
      <c r="S22" s="584"/>
      <c r="T22" s="584"/>
      <c r="U22" s="584"/>
      <c r="V22" s="584"/>
      <c r="W22" s="584"/>
      <c r="X22" s="583"/>
      <c r="Y22" s="583"/>
      <c r="Z22" s="583"/>
      <c r="AA22" s="583"/>
      <c r="AB22" s="251"/>
      <c r="AC22" s="251"/>
      <c r="AD22" s="251"/>
      <c r="AE22" s="254"/>
      <c r="AF22" s="554"/>
      <c r="AG22" s="554"/>
      <c r="AH22" s="554"/>
    </row>
    <row r="23" spans="1:35" ht="14.25" customHeight="1" x14ac:dyDescent="0.25">
      <c r="A23" s="365"/>
      <c r="B23" s="255"/>
      <c r="C23" s="450"/>
      <c r="D23" s="450"/>
      <c r="E23" s="450"/>
      <c r="F23" s="450"/>
      <c r="G23" s="450"/>
      <c r="H23" s="558"/>
      <c r="I23" s="585"/>
      <c r="J23" s="585"/>
      <c r="K23" s="452"/>
      <c r="L23" s="580"/>
      <c r="M23" s="580"/>
      <c r="N23" s="580"/>
      <c r="O23" s="580"/>
      <c r="P23" s="580"/>
      <c r="Q23" s="580"/>
      <c r="R23" s="580"/>
      <c r="S23" s="580"/>
      <c r="T23" s="580"/>
      <c r="U23" s="580"/>
      <c r="V23" s="580"/>
      <c r="W23" s="580"/>
      <c r="X23" s="582"/>
      <c r="Y23" s="582"/>
      <c r="Z23" s="582"/>
      <c r="AA23" s="582"/>
      <c r="AB23" s="266"/>
      <c r="AC23" s="266"/>
      <c r="AD23" s="266"/>
      <c r="AE23" s="586"/>
      <c r="AF23" s="554"/>
      <c r="AG23" s="554"/>
      <c r="AH23" s="587"/>
    </row>
    <row r="24" spans="1:35" ht="14.25" customHeight="1" x14ac:dyDescent="0.2">
      <c r="A24" s="365"/>
      <c r="B24" s="262"/>
      <c r="C24" s="450"/>
      <c r="D24" s="450"/>
      <c r="E24" s="450"/>
      <c r="F24" s="450"/>
      <c r="G24" s="450"/>
      <c r="H24" s="588"/>
      <c r="I24" s="589"/>
      <c r="J24" s="589"/>
      <c r="K24" s="590"/>
      <c r="L24" s="591"/>
      <c r="M24" s="591"/>
      <c r="N24" s="591"/>
      <c r="O24" s="591"/>
      <c r="P24" s="591"/>
      <c r="Q24" s="591"/>
      <c r="R24" s="591"/>
      <c r="S24" s="591"/>
      <c r="T24" s="591"/>
      <c r="U24" s="591"/>
      <c r="V24" s="591"/>
      <c r="W24" s="591"/>
      <c r="X24" s="589"/>
      <c r="Y24" s="589"/>
      <c r="Z24" s="589"/>
      <c r="AA24" s="589"/>
      <c r="AB24" s="592"/>
      <c r="AC24" s="554"/>
      <c r="AD24" s="267"/>
      <c r="AE24" s="268"/>
      <c r="AF24" s="554"/>
      <c r="AG24" s="554"/>
      <c r="AH24" s="554"/>
    </row>
    <row r="25" spans="1:35" ht="14.25" customHeight="1" x14ac:dyDescent="0.2">
      <c r="A25" s="365"/>
      <c r="B25" s="262"/>
      <c r="C25" s="450"/>
      <c r="D25" s="450"/>
      <c r="E25" s="450"/>
      <c r="F25" s="450"/>
      <c r="G25" s="450"/>
      <c r="H25" s="557"/>
      <c r="I25" s="583"/>
      <c r="J25" s="583"/>
      <c r="K25" s="449"/>
      <c r="L25" s="584"/>
      <c r="M25" s="584"/>
      <c r="N25" s="584"/>
      <c r="O25" s="584"/>
      <c r="P25" s="584"/>
      <c r="Q25" s="584"/>
      <c r="R25" s="584"/>
      <c r="S25" s="584"/>
      <c r="T25" s="584"/>
      <c r="U25" s="584"/>
      <c r="V25" s="584"/>
      <c r="W25" s="584"/>
      <c r="X25" s="583"/>
      <c r="Y25" s="583"/>
      <c r="Z25" s="583"/>
      <c r="AA25" s="583"/>
      <c r="AB25" s="592"/>
      <c r="AC25" s="554"/>
      <c r="AD25" s="267"/>
      <c r="AE25" s="268"/>
      <c r="AF25" s="554"/>
      <c r="AG25" s="554"/>
      <c r="AH25" s="554"/>
    </row>
    <row r="26" spans="1:35" ht="14.25" customHeight="1" x14ac:dyDescent="0.2">
      <c r="A26" s="365"/>
      <c r="B26" s="269"/>
      <c r="C26" s="450"/>
      <c r="D26" s="450"/>
      <c r="E26" s="450"/>
      <c r="F26" s="450"/>
      <c r="G26" s="450"/>
      <c r="H26" s="557"/>
      <c r="I26" s="583"/>
      <c r="J26" s="583"/>
      <c r="K26" s="449"/>
      <c r="L26" s="584"/>
      <c r="M26" s="584"/>
      <c r="N26" s="584"/>
      <c r="O26" s="584"/>
      <c r="P26" s="584"/>
      <c r="Q26" s="584"/>
      <c r="R26" s="584"/>
      <c r="S26" s="584"/>
      <c r="T26" s="584"/>
      <c r="U26" s="584"/>
      <c r="V26" s="584"/>
      <c r="W26" s="584"/>
      <c r="X26" s="583"/>
      <c r="Y26" s="583"/>
      <c r="Z26" s="583"/>
      <c r="AA26" s="583"/>
      <c r="AB26" s="593"/>
      <c r="AC26" s="554"/>
      <c r="AD26" s="242"/>
      <c r="AE26" s="271"/>
      <c r="AF26" s="554"/>
      <c r="AG26" s="554"/>
      <c r="AH26" s="554"/>
    </row>
    <row r="27" spans="1:35" ht="12.75" customHeight="1" x14ac:dyDescent="0.25">
      <c r="A27" s="365"/>
      <c r="B27" s="272"/>
      <c r="C27" s="427"/>
      <c r="D27" s="428"/>
      <c r="E27" s="429"/>
      <c r="F27" s="430"/>
      <c r="G27" s="430"/>
      <c r="H27" s="431"/>
      <c r="I27" s="431"/>
      <c r="J27" s="431"/>
      <c r="K27" s="432"/>
      <c r="L27" s="432"/>
      <c r="M27" s="432"/>
      <c r="N27" s="432"/>
      <c r="O27" s="432"/>
      <c r="P27" s="432"/>
      <c r="Q27" s="432"/>
      <c r="R27" s="432"/>
      <c r="S27" s="432"/>
      <c r="T27" s="432"/>
      <c r="U27" s="432"/>
      <c r="V27" s="432"/>
      <c r="W27" s="432"/>
      <c r="X27" s="433"/>
      <c r="Y27" s="433"/>
      <c r="Z27" s="433"/>
      <c r="AA27" s="433"/>
      <c r="AB27" s="434"/>
      <c r="AC27" s="554"/>
      <c r="AD27" s="276"/>
      <c r="AE27" s="277"/>
      <c r="AF27" s="554"/>
      <c r="AG27" s="554"/>
      <c r="AH27" s="587"/>
      <c r="AI27" s="278"/>
    </row>
    <row r="28" spans="1:35" ht="14.25" customHeight="1" x14ac:dyDescent="0.25">
      <c r="A28" s="365"/>
      <c r="B28" s="279"/>
      <c r="C28" s="435"/>
      <c r="D28" s="436"/>
      <c r="E28" s="437"/>
      <c r="F28" s="430"/>
      <c r="G28" s="430"/>
      <c r="H28" s="431"/>
      <c r="I28" s="431"/>
      <c r="J28" s="431"/>
      <c r="K28" s="432"/>
      <c r="L28" s="432"/>
      <c r="M28" s="432"/>
      <c r="N28" s="432"/>
      <c r="O28" s="432"/>
      <c r="P28" s="432"/>
      <c r="Q28" s="432"/>
      <c r="R28" s="432"/>
      <c r="S28" s="432"/>
      <c r="T28" s="432"/>
      <c r="U28" s="432"/>
      <c r="V28" s="432"/>
      <c r="W28" s="432"/>
      <c r="X28" s="433"/>
      <c r="Y28" s="433"/>
      <c r="Z28" s="433"/>
      <c r="AA28" s="433"/>
      <c r="AB28" s="434"/>
      <c r="AC28" s="554"/>
      <c r="AD28" s="276"/>
      <c r="AE28" s="277"/>
      <c r="AF28" s="554"/>
      <c r="AG28" s="554"/>
      <c r="AH28" s="587"/>
      <c r="AI28" s="278"/>
    </row>
    <row r="29" spans="1:35" ht="14.25" customHeight="1" x14ac:dyDescent="0.25">
      <c r="A29" s="365"/>
      <c r="B29" s="279"/>
      <c r="C29" s="438"/>
      <c r="D29" s="439"/>
      <c r="E29" s="437"/>
      <c r="F29" s="430"/>
      <c r="G29" s="430"/>
      <c r="H29" s="440"/>
      <c r="I29" s="438"/>
      <c r="J29" s="438"/>
      <c r="K29" s="432"/>
      <c r="L29" s="432"/>
      <c r="M29" s="432"/>
      <c r="N29" s="432"/>
      <c r="O29" s="432"/>
      <c r="P29" s="432"/>
      <c r="Q29" s="432"/>
      <c r="R29" s="432"/>
      <c r="S29" s="432"/>
      <c r="T29" s="432"/>
      <c r="U29" s="432"/>
      <c r="V29" s="432"/>
      <c r="W29" s="432"/>
      <c r="X29" s="433"/>
      <c r="Y29" s="433"/>
      <c r="Z29" s="433"/>
      <c r="AA29" s="433"/>
      <c r="AB29" s="434"/>
      <c r="AC29" s="554"/>
      <c r="AD29" s="276"/>
      <c r="AE29" s="277"/>
      <c r="AF29" s="554"/>
      <c r="AG29" s="554"/>
      <c r="AH29" s="587"/>
      <c r="AI29" s="278"/>
    </row>
    <row r="30" spans="1:35" ht="14.25" customHeight="1" x14ac:dyDescent="0.25">
      <c r="A30" s="365"/>
      <c r="B30" s="279"/>
      <c r="C30" s="441"/>
      <c r="D30" s="436"/>
      <c r="E30" s="442"/>
      <c r="F30" s="429"/>
      <c r="G30" s="429"/>
      <c r="H30" s="443"/>
      <c r="I30" s="443"/>
      <c r="J30" s="443"/>
      <c r="K30" s="432"/>
      <c r="L30" s="432"/>
      <c r="M30" s="432"/>
      <c r="N30" s="432"/>
      <c r="O30" s="432"/>
      <c r="P30" s="432"/>
      <c r="Q30" s="432"/>
      <c r="R30" s="432"/>
      <c r="S30" s="432"/>
      <c r="T30" s="432"/>
      <c r="U30" s="432"/>
      <c r="V30" s="432"/>
      <c r="W30" s="432"/>
      <c r="X30" s="433"/>
      <c r="Y30" s="433"/>
      <c r="Z30" s="433"/>
      <c r="AA30" s="433"/>
      <c r="AB30" s="434"/>
      <c r="AC30" s="554"/>
      <c r="AD30" s="276"/>
      <c r="AE30" s="277"/>
      <c r="AF30" s="554"/>
      <c r="AG30" s="554"/>
      <c r="AH30" s="587"/>
      <c r="AI30" s="278"/>
    </row>
    <row r="31" spans="1:35" ht="14.25" customHeight="1" x14ac:dyDescent="0.2">
      <c r="A31" s="365"/>
      <c r="B31" s="279"/>
      <c r="C31" s="1143" t="str">
        <f>IF(ISNUMBER('WASCOB 3'!G45),"Basin "&amp;'WASCOB 3'!F12,"Basin 3")</f>
        <v>Basin 3</v>
      </c>
      <c r="D31" s="1143"/>
      <c r="E31" s="1143"/>
      <c r="F31" s="1143"/>
      <c r="G31" s="1143"/>
      <c r="H31" s="1143"/>
      <c r="I31" s="1143"/>
      <c r="J31" s="1143"/>
      <c r="K31" s="1143"/>
      <c r="L31" s="1143"/>
      <c r="M31" s="1143"/>
      <c r="N31" s="1143"/>
      <c r="O31" s="1143"/>
      <c r="P31" s="1143"/>
      <c r="Q31" s="1143"/>
      <c r="R31" s="1143"/>
      <c r="S31" s="1143"/>
      <c r="T31" s="1143"/>
      <c r="U31" s="1143"/>
      <c r="V31" s="1143"/>
      <c r="W31" s="1143"/>
      <c r="X31" s="1143"/>
      <c r="Y31" s="1143"/>
      <c r="Z31" s="1143"/>
      <c r="AA31" s="1143"/>
      <c r="AB31" s="1143"/>
      <c r="AC31" s="1143"/>
      <c r="AD31" s="1143"/>
      <c r="AE31" s="277"/>
      <c r="AF31" s="365"/>
      <c r="AH31" s="261"/>
      <c r="AI31" s="278"/>
    </row>
    <row r="32" spans="1:35" ht="14.25" customHeight="1" x14ac:dyDescent="0.2">
      <c r="A32" s="365"/>
      <c r="B32" s="279"/>
      <c r="C32" s="1143"/>
      <c r="D32" s="1143"/>
      <c r="E32" s="1143"/>
      <c r="F32" s="1143"/>
      <c r="G32" s="1143"/>
      <c r="H32" s="1143"/>
      <c r="I32" s="1143"/>
      <c r="J32" s="1143"/>
      <c r="K32" s="1143"/>
      <c r="L32" s="1143"/>
      <c r="M32" s="1143"/>
      <c r="N32" s="1143"/>
      <c r="O32" s="1143"/>
      <c r="P32" s="1143"/>
      <c r="Q32" s="1143"/>
      <c r="R32" s="1143"/>
      <c r="S32" s="1143"/>
      <c r="T32" s="1143"/>
      <c r="U32" s="1143"/>
      <c r="V32" s="1143"/>
      <c r="W32" s="1143"/>
      <c r="X32" s="1143"/>
      <c r="Y32" s="1143"/>
      <c r="Z32" s="1143"/>
      <c r="AA32" s="1143"/>
      <c r="AB32" s="1143"/>
      <c r="AC32" s="1143"/>
      <c r="AD32" s="1143"/>
      <c r="AE32" s="277"/>
      <c r="AF32" s="365"/>
      <c r="AH32" s="261"/>
      <c r="AI32" s="278"/>
    </row>
    <row r="33" spans="1:35" ht="14.25" customHeight="1" x14ac:dyDescent="0.2">
      <c r="A33" s="365"/>
      <c r="B33" s="279"/>
      <c r="C33" s="554"/>
      <c r="D33" s="554"/>
      <c r="E33" s="226"/>
      <c r="F33" s="226"/>
      <c r="G33" s="554"/>
      <c r="H33" s="554"/>
      <c r="I33" s="226"/>
      <c r="J33" s="226"/>
      <c r="K33" s="554"/>
      <c r="L33" s="554"/>
      <c r="M33" s="554"/>
      <c r="N33" s="554"/>
      <c r="O33" s="554"/>
      <c r="P33" s="554"/>
      <c r="Q33" s="554"/>
      <c r="R33" s="226"/>
      <c r="S33" s="554"/>
      <c r="T33" s="554"/>
      <c r="U33" s="554"/>
      <c r="V33" s="554"/>
      <c r="W33" s="226"/>
      <c r="X33" s="226"/>
      <c r="Y33" s="554"/>
      <c r="Z33" s="554"/>
      <c r="AA33" s="554"/>
      <c r="AB33" s="444"/>
      <c r="AC33" s="434"/>
      <c r="AD33" s="276"/>
      <c r="AE33" s="277"/>
      <c r="AF33" s="554"/>
      <c r="AG33" s="554"/>
      <c r="AH33" s="587"/>
      <c r="AI33" s="278"/>
    </row>
    <row r="34" spans="1:35" ht="14.25" customHeight="1" x14ac:dyDescent="0.2">
      <c r="A34" s="365"/>
      <c r="B34" s="279"/>
      <c r="C34" s="554"/>
      <c r="D34" s="554"/>
      <c r="E34" s="226"/>
      <c r="F34" s="226"/>
      <c r="G34" s="554"/>
      <c r="H34" s="554"/>
      <c r="I34" s="226"/>
      <c r="J34" s="226"/>
      <c r="K34" s="554"/>
      <c r="L34" s="554"/>
      <c r="M34" s="554"/>
      <c r="N34" s="554"/>
      <c r="O34" s="554"/>
      <c r="P34" s="554"/>
      <c r="Q34" s="554"/>
      <c r="R34" s="226"/>
      <c r="S34" s="554"/>
      <c r="T34" s="554"/>
      <c r="U34" s="554"/>
      <c r="V34" s="554"/>
      <c r="W34" s="226"/>
      <c r="X34" s="226"/>
      <c r="Y34" s="554"/>
      <c r="Z34" s="554"/>
      <c r="AA34" s="554"/>
      <c r="AB34" s="434"/>
      <c r="AC34" s="554"/>
      <c r="AD34" s="276"/>
      <c r="AE34" s="277"/>
      <c r="AF34" s="554"/>
      <c r="AG34" s="554"/>
      <c r="AH34" s="587"/>
      <c r="AI34" s="278"/>
    </row>
    <row r="35" spans="1:35" ht="14.25" customHeight="1" x14ac:dyDescent="0.2">
      <c r="A35" s="365"/>
      <c r="B35" s="279"/>
      <c r="C35" s="554"/>
      <c r="D35" s="554"/>
      <c r="E35" s="226"/>
      <c r="F35" s="226"/>
      <c r="G35" s="554"/>
      <c r="H35" s="554"/>
      <c r="I35" s="226"/>
      <c r="J35" s="226"/>
      <c r="K35" s="554"/>
      <c r="L35" s="554"/>
      <c r="M35" s="554"/>
      <c r="N35" s="554"/>
      <c r="O35" s="554"/>
      <c r="P35" s="554"/>
      <c r="Q35" s="554"/>
      <c r="R35" s="226"/>
      <c r="S35" s="554"/>
      <c r="T35" s="554"/>
      <c r="U35" s="554"/>
      <c r="V35" s="554"/>
      <c r="W35" s="226"/>
      <c r="X35" s="226"/>
      <c r="Y35" s="554"/>
      <c r="Z35" s="554"/>
      <c r="AA35" s="554"/>
      <c r="AB35" s="434"/>
      <c r="AC35" s="554"/>
      <c r="AD35" s="276"/>
      <c r="AE35" s="277"/>
      <c r="AF35" s="554"/>
      <c r="AG35" s="554"/>
      <c r="AH35" s="587"/>
      <c r="AI35" s="278"/>
    </row>
    <row r="36" spans="1:35" ht="14.25" customHeight="1" x14ac:dyDescent="0.2">
      <c r="A36" s="365"/>
      <c r="B36" s="286" t="str">
        <f>IF(AND(ISNUMBER(D27),ISNUMBER(F27),ISNUMBER(#REF!)),MIN(AJ27:AJ37),"")</f>
        <v/>
      </c>
      <c r="C36" s="554"/>
      <c r="D36" s="554"/>
      <c r="E36" s="226"/>
      <c r="F36" s="226"/>
      <c r="G36" s="554"/>
      <c r="H36" s="554"/>
      <c r="I36" s="226"/>
      <c r="J36" s="226"/>
      <c r="K36" s="554"/>
      <c r="L36" s="554"/>
      <c r="M36" s="554"/>
      <c r="N36" s="554"/>
      <c r="O36" s="554"/>
      <c r="P36" s="554"/>
      <c r="Q36" s="554"/>
      <c r="R36" s="226"/>
      <c r="S36" s="554"/>
      <c r="T36" s="554"/>
      <c r="U36" s="554"/>
      <c r="V36" s="554"/>
      <c r="W36" s="226"/>
      <c r="X36" s="226"/>
      <c r="Y36" s="554"/>
      <c r="Z36" s="554"/>
      <c r="AA36" s="554"/>
      <c r="AB36" s="434"/>
      <c r="AC36" s="554"/>
      <c r="AD36" s="237"/>
      <c r="AE36" s="238"/>
      <c r="AF36" s="554"/>
      <c r="AG36" s="554"/>
      <c r="AH36" s="587"/>
      <c r="AI36" s="278"/>
    </row>
    <row r="37" spans="1:35" ht="14.25" customHeight="1" x14ac:dyDescent="0.2">
      <c r="A37" s="365"/>
      <c r="B37" s="286"/>
      <c r="C37" s="554"/>
      <c r="D37" s="554"/>
      <c r="E37" s="226"/>
      <c r="F37" s="226"/>
      <c r="G37" s="554"/>
      <c r="H37" s="554"/>
      <c r="I37" s="226"/>
      <c r="J37" s="226"/>
      <c r="K37" s="554"/>
      <c r="L37" s="554"/>
      <c r="M37" s="554"/>
      <c r="N37" s="554"/>
      <c r="O37" s="554"/>
      <c r="P37" s="554"/>
      <c r="Q37" s="554"/>
      <c r="R37" s="226"/>
      <c r="S37" s="554"/>
      <c r="T37" s="554"/>
      <c r="U37" s="554"/>
      <c r="V37" s="554"/>
      <c r="W37" s="226"/>
      <c r="X37" s="226"/>
      <c r="Y37" s="554"/>
      <c r="Z37" s="554"/>
      <c r="AA37" s="554"/>
      <c r="AB37" s="434"/>
      <c r="AC37" s="554"/>
      <c r="AD37" s="237"/>
      <c r="AE37" s="238"/>
      <c r="AF37" s="554"/>
      <c r="AG37" s="554"/>
      <c r="AH37" s="587"/>
      <c r="AI37" s="278"/>
    </row>
    <row r="38" spans="1:35" ht="14.25" customHeight="1" x14ac:dyDescent="0.2">
      <c r="A38" s="365"/>
      <c r="B38" s="286"/>
      <c r="C38" s="554"/>
      <c r="D38" s="554"/>
      <c r="E38" s="226"/>
      <c r="F38" s="226"/>
      <c r="G38" s="554"/>
      <c r="H38" s="554"/>
      <c r="I38" s="226"/>
      <c r="J38" s="226"/>
      <c r="K38" s="554"/>
      <c r="L38" s="554"/>
      <c r="M38" s="554"/>
      <c r="N38" s="554"/>
      <c r="O38" s="554"/>
      <c r="P38" s="554"/>
      <c r="Q38" s="554"/>
      <c r="R38" s="226"/>
      <c r="S38" s="554"/>
      <c r="T38" s="554"/>
      <c r="U38" s="555"/>
      <c r="V38" s="555"/>
      <c r="W38" s="242"/>
      <c r="X38" s="242"/>
      <c r="Y38" s="226"/>
      <c r="Z38" s="226"/>
      <c r="AA38" s="226"/>
      <c r="AB38" s="226"/>
      <c r="AC38" s="226"/>
      <c r="AD38" s="237"/>
      <c r="AE38" s="238"/>
      <c r="AF38" s="554"/>
      <c r="AG38" s="554"/>
      <c r="AH38" s="594"/>
      <c r="AI38" s="278"/>
    </row>
    <row r="39" spans="1:35" ht="14.25" customHeight="1" x14ac:dyDescent="0.2">
      <c r="A39" s="365"/>
      <c r="B39" s="286"/>
      <c r="C39" s="554"/>
      <c r="D39" s="554"/>
      <c r="E39" s="226"/>
      <c r="F39" s="226"/>
      <c r="G39" s="554"/>
      <c r="H39" s="554"/>
      <c r="I39" s="226"/>
      <c r="J39" s="226"/>
      <c r="K39" s="554"/>
      <c r="L39" s="554"/>
      <c r="M39" s="554"/>
      <c r="N39" s="554"/>
      <c r="O39" s="554"/>
      <c r="P39" s="554"/>
      <c r="Q39" s="554"/>
      <c r="R39" s="226"/>
      <c r="S39" s="554"/>
      <c r="T39" s="554"/>
      <c r="U39" s="554"/>
      <c r="V39" s="554"/>
      <c r="W39" s="226"/>
      <c r="X39" s="226"/>
      <c r="Y39" s="554"/>
      <c r="Z39" s="554"/>
      <c r="AA39" s="554"/>
      <c r="AB39" s="237"/>
      <c r="AC39" s="237"/>
      <c r="AD39" s="237"/>
      <c r="AE39" s="238"/>
      <c r="AF39" s="554"/>
      <c r="AG39" s="554"/>
      <c r="AH39" s="554"/>
    </row>
    <row r="40" spans="1:35" ht="14.25" customHeight="1" x14ac:dyDescent="0.2">
      <c r="A40" s="365"/>
      <c r="B40" s="286"/>
      <c r="C40" s="554"/>
      <c r="D40" s="554"/>
      <c r="E40" s="226"/>
      <c r="F40" s="226"/>
      <c r="G40" s="554"/>
      <c r="H40" s="554"/>
      <c r="I40" s="226"/>
      <c r="J40" s="226"/>
      <c r="K40" s="554"/>
      <c r="L40" s="554"/>
      <c r="M40" s="554"/>
      <c r="N40" s="554"/>
      <c r="O40" s="554"/>
      <c r="P40" s="554"/>
      <c r="Q40" s="554"/>
      <c r="R40" s="226"/>
      <c r="S40" s="554"/>
      <c r="T40" s="554"/>
      <c r="U40" s="554"/>
      <c r="V40" s="554"/>
      <c r="W40" s="226"/>
      <c r="X40" s="226"/>
      <c r="Y40" s="554"/>
      <c r="Z40" s="554"/>
      <c r="AA40" s="554"/>
      <c r="AB40" s="291"/>
      <c r="AC40" s="237"/>
      <c r="AD40" s="237"/>
      <c r="AE40" s="238"/>
      <c r="AF40" s="555"/>
      <c r="AG40" s="554"/>
      <c r="AH40" s="554"/>
      <c r="AI40" s="278"/>
    </row>
    <row r="41" spans="1:35" ht="14.25" customHeight="1" x14ac:dyDescent="0.2">
      <c r="A41" s="365"/>
      <c r="B41" s="286"/>
      <c r="C41" s="555"/>
      <c r="D41" s="555"/>
      <c r="E41" s="242"/>
      <c r="F41" s="242"/>
      <c r="G41" s="555"/>
      <c r="H41" s="555"/>
      <c r="I41" s="226"/>
      <c r="J41" s="226"/>
      <c r="K41" s="554"/>
      <c r="L41" s="554"/>
      <c r="M41" s="554"/>
      <c r="N41" s="554"/>
      <c r="O41" s="554"/>
      <c r="P41" s="554"/>
      <c r="Q41" s="554"/>
      <c r="R41" s="226"/>
      <c r="S41" s="554"/>
      <c r="T41" s="554"/>
      <c r="U41" s="554"/>
      <c r="V41" s="554"/>
      <c r="W41" s="446"/>
      <c r="X41" s="446"/>
      <c r="Y41" s="446"/>
      <c r="Z41" s="446"/>
      <c r="AA41" s="446"/>
      <c r="AB41" s="237"/>
      <c r="AC41" s="237"/>
      <c r="AD41" s="237"/>
      <c r="AE41" s="238"/>
      <c r="AF41" s="555"/>
      <c r="AG41" s="554"/>
      <c r="AH41" s="554"/>
    </row>
    <row r="42" spans="1:35" ht="14.25" customHeight="1" x14ac:dyDescent="0.2">
      <c r="A42" s="365"/>
      <c r="B42" s="286"/>
      <c r="C42" s="450"/>
      <c r="D42" s="450"/>
      <c r="E42" s="450"/>
      <c r="F42" s="450"/>
      <c r="G42" s="450"/>
      <c r="H42" s="557"/>
      <c r="I42" s="1138"/>
      <c r="J42" s="1138"/>
      <c r="K42" s="449"/>
      <c r="L42" s="446"/>
      <c r="M42" s="446"/>
      <c r="N42" s="446"/>
      <c r="O42" s="446"/>
      <c r="P42" s="446"/>
      <c r="Q42" s="446"/>
      <c r="R42" s="446"/>
      <c r="S42" s="446"/>
      <c r="T42" s="446"/>
      <c r="U42" s="446"/>
      <c r="V42" s="446"/>
      <c r="W42" s="446"/>
      <c r="X42" s="446"/>
      <c r="Y42" s="446"/>
      <c r="Z42" s="446"/>
      <c r="AA42" s="446"/>
      <c r="AB42" s="237"/>
      <c r="AC42" s="237"/>
      <c r="AD42" s="237"/>
      <c r="AE42" s="238"/>
      <c r="AF42" s="555"/>
      <c r="AG42" s="554"/>
      <c r="AH42" s="554"/>
    </row>
    <row r="43" spans="1:35" ht="8.25" customHeight="1" x14ac:dyDescent="0.2">
      <c r="A43" s="365"/>
      <c r="B43" s="286"/>
      <c r="C43" s="450"/>
      <c r="D43" s="450"/>
      <c r="E43" s="450"/>
      <c r="F43" s="450"/>
      <c r="G43" s="450"/>
      <c r="H43" s="558"/>
      <c r="I43" s="1139"/>
      <c r="J43" s="1139"/>
      <c r="K43" s="452"/>
      <c r="L43" s="446"/>
      <c r="M43" s="446"/>
      <c r="N43" s="446"/>
      <c r="O43" s="446"/>
      <c r="P43" s="446"/>
      <c r="Q43" s="446"/>
      <c r="R43" s="446"/>
      <c r="S43" s="446"/>
      <c r="T43" s="446"/>
      <c r="U43" s="446"/>
      <c r="V43" s="446"/>
      <c r="W43" s="446"/>
      <c r="X43" s="446"/>
      <c r="Y43" s="446"/>
      <c r="Z43" s="446"/>
      <c r="AA43" s="446"/>
      <c r="AB43" s="237"/>
      <c r="AC43" s="237"/>
      <c r="AD43" s="237"/>
      <c r="AE43" s="238"/>
      <c r="AF43" s="555"/>
      <c r="AG43" s="554"/>
      <c r="AH43" s="554"/>
    </row>
    <row r="44" spans="1:35" x14ac:dyDescent="0.2">
      <c r="A44" s="365"/>
      <c r="B44" s="286"/>
      <c r="C44" s="453"/>
      <c r="D44" s="453"/>
      <c r="E44" s="453"/>
      <c r="F44" s="453"/>
      <c r="G44" s="453"/>
      <c r="H44" s="453"/>
      <c r="I44" s="453"/>
      <c r="J44" s="293"/>
      <c r="K44" s="293"/>
      <c r="L44" s="446"/>
      <c r="M44" s="446"/>
      <c r="N44" s="446"/>
      <c r="O44" s="446"/>
      <c r="P44" s="446"/>
      <c r="Q44" s="446"/>
      <c r="R44" s="446"/>
      <c r="S44" s="446"/>
      <c r="T44" s="446"/>
      <c r="U44" s="446"/>
      <c r="V44" s="446"/>
      <c r="W44" s="446"/>
      <c r="X44" s="446"/>
      <c r="Y44" s="446"/>
      <c r="Z44" s="446"/>
      <c r="AA44" s="446"/>
      <c r="AB44" s="293"/>
      <c r="AC44" s="293"/>
      <c r="AD44" s="237"/>
      <c r="AE44" s="238"/>
      <c r="AF44" s="555"/>
      <c r="AG44" s="554"/>
      <c r="AH44" s="554"/>
    </row>
    <row r="45" spans="1:35" ht="12" customHeight="1" x14ac:dyDescent="0.2">
      <c r="A45" s="365"/>
      <c r="B45" s="286"/>
      <c r="C45" s="516"/>
      <c r="D45" s="516"/>
      <c r="E45" s="516"/>
      <c r="F45" s="516"/>
      <c r="G45" s="516"/>
      <c r="H45" s="575"/>
      <c r="I45" s="575"/>
      <c r="J45" s="575"/>
      <c r="K45" s="577"/>
      <c r="L45" s="577"/>
      <c r="M45" s="577"/>
      <c r="N45" s="577"/>
      <c r="O45" s="516"/>
      <c r="P45" s="516"/>
      <c r="Q45" s="516"/>
      <c r="R45" s="516"/>
      <c r="S45" s="516"/>
      <c r="T45" s="516"/>
      <c r="U45" s="516"/>
      <c r="V45" s="516"/>
      <c r="W45" s="294"/>
      <c r="X45" s="294"/>
      <c r="Y45" s="294"/>
      <c r="Z45" s="294"/>
      <c r="AA45" s="294"/>
      <c r="AB45" s="293"/>
      <c r="AC45" s="293"/>
      <c r="AD45" s="237"/>
      <c r="AE45" s="238"/>
      <c r="AF45" s="555"/>
      <c r="AG45" s="554"/>
      <c r="AH45" s="554"/>
    </row>
    <row r="46" spans="1:35" ht="11.25" customHeight="1" x14ac:dyDescent="0.2">
      <c r="A46" s="554"/>
      <c r="B46" s="286"/>
      <c r="C46" s="450"/>
      <c r="D46" s="450"/>
      <c r="E46" s="450"/>
      <c r="F46" s="450"/>
      <c r="G46" s="450"/>
      <c r="H46" s="595"/>
      <c r="I46" s="595"/>
      <c r="J46" s="595"/>
      <c r="K46" s="580"/>
      <c r="L46" s="580"/>
      <c r="M46" s="580"/>
      <c r="N46" s="580"/>
      <c r="O46" s="450"/>
      <c r="P46" s="450"/>
      <c r="Q46" s="450"/>
      <c r="R46" s="450"/>
      <c r="S46" s="450"/>
      <c r="T46" s="450"/>
      <c r="U46" s="450"/>
      <c r="V46" s="450"/>
      <c r="W46" s="276"/>
      <c r="X46" s="276"/>
      <c r="Y46" s="276"/>
      <c r="Z46" s="276"/>
      <c r="AA46" s="276"/>
      <c r="AB46" s="276"/>
      <c r="AC46" s="276"/>
      <c r="AD46" s="237"/>
      <c r="AE46" s="238"/>
      <c r="AF46" s="555"/>
      <c r="AG46" s="554"/>
    </row>
    <row r="47" spans="1:35" ht="14.25" customHeight="1" x14ac:dyDescent="0.2">
      <c r="A47" s="1008"/>
      <c r="B47" s="287"/>
      <c r="C47" s="1160" t="s">
        <v>303</v>
      </c>
      <c r="D47" s="1161"/>
      <c r="E47" s="1161"/>
      <c r="F47" s="1161"/>
      <c r="G47" s="1162"/>
      <c r="H47" s="1163" t="str">
        <f>IF(ISNUMBER('WASCOB 1'!G45),"Basin "&amp;'WASCOB 1'!F12,"Basin 1")</f>
        <v>Basin 1</v>
      </c>
      <c r="I47" s="1164"/>
      <c r="J47" s="1165"/>
      <c r="K47" s="1166" t="str">
        <f>IF(ISNUMBER('WASCOB 2'!G45),"Basin "&amp;'WASCOB 2'!F12,"Basin 2")</f>
        <v>Basin 2</v>
      </c>
      <c r="L47" s="1167"/>
      <c r="M47" s="1167"/>
      <c r="N47" s="1168"/>
      <c r="O47" s="1169" t="str">
        <f>IF(ISNUMBER('WASCOB 3'!G45),"Basin "&amp;'WASCOB 3'!F12,"Basin 3")</f>
        <v>Basin 3</v>
      </c>
      <c r="P47" s="1170"/>
      <c r="Q47" s="1170"/>
      <c r="R47" s="1170"/>
      <c r="S47" s="1170"/>
      <c r="T47" s="1170"/>
      <c r="U47" s="1170"/>
      <c r="V47" s="1171"/>
      <c r="W47" s="237"/>
      <c r="X47" s="237"/>
      <c r="Y47" s="237"/>
      <c r="Z47" s="237"/>
      <c r="AA47" s="237"/>
      <c r="AB47" s="237"/>
      <c r="AC47" s="237"/>
      <c r="AD47" s="237"/>
      <c r="AE47" s="292"/>
      <c r="AF47" s="366"/>
      <c r="AG47" s="365"/>
    </row>
    <row r="48" spans="1:35" ht="14.25" customHeight="1" x14ac:dyDescent="0.2">
      <c r="A48" s="1008"/>
      <c r="B48" s="245"/>
      <c r="C48" s="1172" t="s">
        <v>358</v>
      </c>
      <c r="D48" s="1173"/>
      <c r="E48" s="1173"/>
      <c r="F48" s="1173"/>
      <c r="G48" s="1174"/>
      <c r="H48" s="1148" t="str">
        <f>IF(ISBLANK(Earthwork!E8),"",IF(Defaults!M81="Width",CONCATENATE(Earthwork!E8," ft"),IF(Defaults!M81="Ratio",CONCATENATE(Earthwork!E8,":1"),)))</f>
        <v/>
      </c>
      <c r="I48" s="1149"/>
      <c r="J48" s="1150"/>
      <c r="K48" s="1175" t="str">
        <f>IF(ISBLANK(Earthwork!G8),"",IF(Defaults!M82="Width",CONCATENATE(Earthwork!G8," ft"),IF(Defaults!M82="Ratio",CONCATENATE(Earthwork!G8,":1"),)))</f>
        <v/>
      </c>
      <c r="L48" s="1176"/>
      <c r="M48" s="1176"/>
      <c r="N48" s="1177"/>
      <c r="O48" s="1151" t="str">
        <f>IF(ISBLANK(Earthwork!I8),"",IF(Defaults!M83="Width",CONCATENATE(Earthwork!I8," ft"),IF(Defaults!M83="Ratio",CONCATENATE(Earthwork!I8,":1"),)))</f>
        <v/>
      </c>
      <c r="P48" s="1152"/>
      <c r="Q48" s="1152"/>
      <c r="R48" s="1152"/>
      <c r="S48" s="1152"/>
      <c r="T48" s="1152"/>
      <c r="U48" s="1152"/>
      <c r="V48" s="1153"/>
      <c r="W48" s="297"/>
      <c r="X48" s="297"/>
      <c r="Y48" s="297"/>
      <c r="Z48" s="297"/>
      <c r="AA48" s="297"/>
      <c r="AB48" s="297"/>
      <c r="AC48" s="297"/>
      <c r="AD48" s="297"/>
      <c r="AE48" s="298"/>
      <c r="AF48" s="366"/>
      <c r="AG48" s="365"/>
    </row>
    <row r="49" spans="1:36" ht="14.25" customHeight="1" x14ac:dyDescent="0.2">
      <c r="A49" s="1008"/>
      <c r="B49" s="245"/>
      <c r="C49" s="1145" t="s">
        <v>359</v>
      </c>
      <c r="D49" s="1146"/>
      <c r="E49" s="1146"/>
      <c r="F49" s="1146"/>
      <c r="G49" s="1147"/>
      <c r="H49" s="1148" t="str">
        <f>IF(ISBLANK(Earthwork!E9),"",IF(Defaults!M81="Width",CONCATENATE(Earthwork!E9," ft"),IF(Defaults!M81="Ratio",CONCATENATE(Earthwork!E9,":1"),)))</f>
        <v/>
      </c>
      <c r="I49" s="1149"/>
      <c r="J49" s="1150"/>
      <c r="K49" s="1175" t="str">
        <f>IF(ISBLANK(Earthwork!G9),"",IF(Defaults!M82="Width",CONCATENATE(Earthwork!G9," ft"),IF(Defaults!M82="Ratio",CONCATENATE(Earthwork!G9,":1"),)))</f>
        <v/>
      </c>
      <c r="L49" s="1176"/>
      <c r="M49" s="1176"/>
      <c r="N49" s="1177"/>
      <c r="O49" s="1151" t="str">
        <f>IF(ISBLANK(Earthwork!I9),"",IF(Defaults!M83="Width",CONCATENATE(Earthwork!I9," ft"),IF(Defaults!M83="Ratio",CONCATENATE(Earthwork!I9,":1"),)))</f>
        <v/>
      </c>
      <c r="P49" s="1152"/>
      <c r="Q49" s="1152"/>
      <c r="R49" s="1152"/>
      <c r="S49" s="1152"/>
      <c r="T49" s="1152"/>
      <c r="U49" s="1152"/>
      <c r="V49" s="1153"/>
      <c r="W49" s="455"/>
      <c r="X49" s="455"/>
      <c r="Y49" s="455"/>
      <c r="Z49" s="296"/>
      <c r="AA49" s="297"/>
      <c r="AB49" s="297"/>
      <c r="AC49" s="297"/>
      <c r="AD49" s="297"/>
      <c r="AE49" s="298"/>
      <c r="AF49" s="366"/>
      <c r="AG49" s="365"/>
    </row>
    <row r="50" spans="1:36" ht="14.25" customHeight="1" x14ac:dyDescent="0.2">
      <c r="A50" s="1008"/>
      <c r="B50" s="245"/>
      <c r="C50" s="1145" t="s">
        <v>352</v>
      </c>
      <c r="D50" s="1146"/>
      <c r="E50" s="1146"/>
      <c r="F50" s="1146"/>
      <c r="G50" s="1147"/>
      <c r="H50" s="1154" t="str">
        <f>IF(ISBLANK(Earthwork!E7),"",CONCATENATE('WASCOB 1'!G33," ft"))</f>
        <v xml:space="preserve"> ft</v>
      </c>
      <c r="I50" s="1155"/>
      <c r="J50" s="1156"/>
      <c r="K50" s="1157" t="str">
        <f>IF(ISBLANK(Earthwork!G7),"",CONCATENATE('WASCOB 2'!G33," ft"))</f>
        <v xml:space="preserve"> ft</v>
      </c>
      <c r="L50" s="1158"/>
      <c r="M50" s="1158"/>
      <c r="N50" s="1159"/>
      <c r="O50" s="1157" t="str">
        <f>IF(ISBLANK(Earthwork!I7),"",CONCATENATE('WASCOB 3'!G33," ft"))</f>
        <v xml:space="preserve"> ft</v>
      </c>
      <c r="P50" s="1158"/>
      <c r="Q50" s="1158"/>
      <c r="R50" s="1158"/>
      <c r="S50" s="1158"/>
      <c r="T50" s="1158"/>
      <c r="U50" s="1158"/>
      <c r="V50" s="1159"/>
      <c r="W50" s="455"/>
      <c r="X50" s="455"/>
      <c r="Y50" s="455"/>
      <c r="Z50" s="296"/>
      <c r="AA50" s="299"/>
      <c r="AB50" s="299"/>
      <c r="AC50" s="299"/>
      <c r="AD50" s="299"/>
      <c r="AE50" s="300"/>
      <c r="AF50" s="366"/>
      <c r="AG50" s="365"/>
    </row>
    <row r="51" spans="1:36" ht="15.75" customHeight="1" thickBot="1" x14ac:dyDescent="0.25">
      <c r="A51" s="1008"/>
      <c r="B51" s="301"/>
      <c r="C51" s="302"/>
      <c r="D51" s="302"/>
      <c r="E51" s="302"/>
      <c r="F51" s="302"/>
      <c r="G51" s="302"/>
      <c r="H51" s="303"/>
      <c r="I51" s="304"/>
      <c r="J51" s="302"/>
      <c r="K51" s="305"/>
      <c r="L51" s="305"/>
      <c r="M51" s="306"/>
      <c r="N51" s="306"/>
      <c r="O51" s="306"/>
      <c r="P51" s="306"/>
      <c r="Q51" s="306"/>
      <c r="R51" s="306"/>
      <c r="S51" s="306"/>
      <c r="T51" s="306"/>
      <c r="U51" s="306"/>
      <c r="V51" s="306"/>
      <c r="W51" s="306"/>
      <c r="X51" s="306"/>
      <c r="Y51" s="306"/>
      <c r="Z51" s="306"/>
      <c r="AA51" s="306"/>
      <c r="AB51" s="306"/>
      <c r="AC51" s="306"/>
      <c r="AD51" s="306"/>
      <c r="AE51" s="307"/>
      <c r="AF51" s="366"/>
      <c r="AG51" s="365"/>
    </row>
    <row r="52" spans="1:36" ht="9" customHeight="1" x14ac:dyDescent="0.2">
      <c r="A52" s="1008"/>
      <c r="B52" s="244"/>
      <c r="C52" s="308"/>
      <c r="D52" s="308"/>
      <c r="E52" s="308"/>
      <c r="F52" s="308"/>
      <c r="G52" s="1016" t="str">
        <f>IF(ISBLANK(Cover!E14),"",UPPER(Cover!E14))</f>
        <v/>
      </c>
      <c r="H52" s="1017"/>
      <c r="I52" s="1017"/>
      <c r="J52" s="1017"/>
      <c r="K52" s="1017"/>
      <c r="L52" s="1017"/>
      <c r="M52" s="1017"/>
      <c r="N52" s="1018"/>
      <c r="O52" s="1022" t="s">
        <v>270</v>
      </c>
      <c r="P52" s="1023"/>
      <c r="Q52" s="1023"/>
      <c r="R52" s="1140" t="str">
        <f>IF(ISBLANK('WASCOB 1'!H5),"",'WASCOB 1'!H5)</f>
        <v/>
      </c>
      <c r="S52" s="1140"/>
      <c r="T52" s="1140"/>
      <c r="U52" s="1140"/>
      <c r="V52" s="309"/>
      <c r="W52" s="1026" t="s">
        <v>271</v>
      </c>
      <c r="X52" s="1026"/>
      <c r="Y52" s="1026"/>
      <c r="Z52" s="310"/>
      <c r="AA52" s="1027" t="s">
        <v>272</v>
      </c>
      <c r="AB52" s="1028"/>
      <c r="AC52" s="1028"/>
      <c r="AD52" s="1028"/>
      <c r="AE52" s="1029"/>
      <c r="AF52" s="311"/>
      <c r="AG52" s="312"/>
    </row>
    <row r="53" spans="1:36" ht="12" customHeight="1" x14ac:dyDescent="0.2">
      <c r="A53" s="1008"/>
      <c r="B53" s="244"/>
      <c r="C53" s="308"/>
      <c r="D53" s="308"/>
      <c r="E53" s="308"/>
      <c r="F53" s="308"/>
      <c r="G53" s="1019"/>
      <c r="H53" s="1020"/>
      <c r="I53" s="1020"/>
      <c r="J53" s="1020"/>
      <c r="K53" s="1020"/>
      <c r="L53" s="1020"/>
      <c r="M53" s="1020"/>
      <c r="N53" s="1021"/>
      <c r="O53" s="1002"/>
      <c r="P53" s="1003"/>
      <c r="Q53" s="1003"/>
      <c r="R53" s="1141"/>
      <c r="S53" s="1141"/>
      <c r="T53" s="1141"/>
      <c r="U53" s="1141"/>
      <c r="V53" s="308"/>
      <c r="W53" s="1144">
        <f ca="1">TODAY()</f>
        <v>43899</v>
      </c>
      <c r="X53" s="1144"/>
      <c r="Y53" s="1144"/>
      <c r="Z53" s="313"/>
      <c r="AA53" s="1103"/>
      <c r="AB53" s="1104"/>
      <c r="AC53" s="1104"/>
      <c r="AD53" s="1104"/>
      <c r="AE53" s="1105"/>
      <c r="AF53" s="312"/>
    </row>
    <row r="54" spans="1:36" ht="9" customHeight="1" x14ac:dyDescent="0.2">
      <c r="A54" s="1008"/>
      <c r="B54" s="244"/>
      <c r="C54" s="308"/>
      <c r="D54" s="308"/>
      <c r="E54" s="308"/>
      <c r="F54" s="308"/>
      <c r="G54" s="1019"/>
      <c r="H54" s="1020"/>
      <c r="I54" s="1020"/>
      <c r="J54" s="1020"/>
      <c r="K54" s="1020"/>
      <c r="L54" s="1020"/>
      <c r="M54" s="1020"/>
      <c r="N54" s="1021"/>
      <c r="O54" s="1002" t="s">
        <v>273</v>
      </c>
      <c r="P54" s="1003"/>
      <c r="Q54" s="1003"/>
      <c r="R54" s="1031" t="str">
        <f>IF(ISBLANK('WASCOB 1'!H5),"",'WASCOB 1'!H5)</f>
        <v/>
      </c>
      <c r="S54" s="1031"/>
      <c r="T54" s="1031"/>
      <c r="U54" s="1031"/>
      <c r="V54" s="314"/>
      <c r="W54" s="987">
        <f ca="1">TODAY()</f>
        <v>43899</v>
      </c>
      <c r="X54" s="987"/>
      <c r="Y54" s="987"/>
      <c r="Z54" s="313"/>
      <c r="AA54" s="989" t="s">
        <v>274</v>
      </c>
      <c r="AB54" s="990"/>
      <c r="AC54" s="990"/>
      <c r="AD54" s="990"/>
      <c r="AE54" s="991"/>
      <c r="AF54" s="312"/>
    </row>
    <row r="55" spans="1:36" ht="6" customHeight="1" x14ac:dyDescent="0.2">
      <c r="A55" s="1008"/>
      <c r="B55" s="244"/>
      <c r="C55" s="308"/>
      <c r="D55" s="308"/>
      <c r="E55" s="308"/>
      <c r="F55" s="308"/>
      <c r="G55" s="995" t="s">
        <v>348</v>
      </c>
      <c r="H55" s="993"/>
      <c r="I55" s="993"/>
      <c r="J55" s="993"/>
      <c r="K55" s="993"/>
      <c r="L55" s="993"/>
      <c r="M55" s="993"/>
      <c r="N55" s="994"/>
      <c r="O55" s="1002"/>
      <c r="P55" s="1003"/>
      <c r="Q55" s="1003"/>
      <c r="R55" s="1032"/>
      <c r="S55" s="1032"/>
      <c r="T55" s="1032"/>
      <c r="U55" s="1032"/>
      <c r="V55" s="315"/>
      <c r="W55" s="988"/>
      <c r="X55" s="988"/>
      <c r="Y55" s="988"/>
      <c r="Z55" s="316"/>
      <c r="AA55" s="1100"/>
      <c r="AB55" s="1101"/>
      <c r="AC55" s="1101"/>
      <c r="AD55" s="1101"/>
      <c r="AE55" s="1102"/>
      <c r="AF55" s="312"/>
    </row>
    <row r="56" spans="1:36" ht="9.75" customHeight="1" x14ac:dyDescent="0.2">
      <c r="A56" s="1008"/>
      <c r="B56" s="244"/>
      <c r="C56" s="308"/>
      <c r="D56" s="317"/>
      <c r="E56" s="317"/>
      <c r="F56" s="317"/>
      <c r="G56" s="995"/>
      <c r="H56" s="993"/>
      <c r="I56" s="993"/>
      <c r="J56" s="993"/>
      <c r="K56" s="993"/>
      <c r="L56" s="993"/>
      <c r="M56" s="993"/>
      <c r="N56" s="994"/>
      <c r="O56" s="1002" t="s">
        <v>275</v>
      </c>
      <c r="P56" s="1003"/>
      <c r="Q56" s="1003"/>
      <c r="R56" s="978"/>
      <c r="S56" s="978"/>
      <c r="T56" s="978"/>
      <c r="U56" s="978"/>
      <c r="V56" s="318"/>
      <c r="W56" s="980"/>
      <c r="X56" s="981"/>
      <c r="Y56" s="981"/>
      <c r="Z56" s="313"/>
      <c r="AA56" s="1100"/>
      <c r="AB56" s="1101"/>
      <c r="AC56" s="1101"/>
      <c r="AD56" s="1101"/>
      <c r="AE56" s="1102"/>
      <c r="AF56" s="312"/>
    </row>
    <row r="57" spans="1:36" ht="3" customHeight="1" x14ac:dyDescent="0.2">
      <c r="A57" s="1008"/>
      <c r="B57" s="244"/>
      <c r="C57" s="308"/>
      <c r="D57" s="317"/>
      <c r="E57" s="317"/>
      <c r="F57" s="317"/>
      <c r="G57" s="995"/>
      <c r="H57" s="993"/>
      <c r="I57" s="993"/>
      <c r="J57" s="993"/>
      <c r="K57" s="993"/>
      <c r="L57" s="993"/>
      <c r="M57" s="993"/>
      <c r="N57" s="994"/>
      <c r="O57" s="1002"/>
      <c r="P57" s="1003"/>
      <c r="Q57" s="1003"/>
      <c r="R57" s="979"/>
      <c r="S57" s="979"/>
      <c r="T57" s="979"/>
      <c r="U57" s="979"/>
      <c r="V57" s="319"/>
      <c r="W57" s="982"/>
      <c r="X57" s="982"/>
      <c r="Y57" s="982"/>
      <c r="Z57" s="316"/>
      <c r="AA57" s="1103"/>
      <c r="AB57" s="1104"/>
      <c r="AC57" s="1104"/>
      <c r="AD57" s="1104"/>
      <c r="AE57" s="1105"/>
      <c r="AF57" s="312"/>
    </row>
    <row r="58" spans="1:36" ht="6.75" customHeight="1" x14ac:dyDescent="0.2">
      <c r="A58" s="1008"/>
      <c r="B58" s="244"/>
      <c r="C58" s="308"/>
      <c r="D58" s="317"/>
      <c r="E58" s="317"/>
      <c r="F58" s="317"/>
      <c r="G58" s="1037" t="str">
        <f>IF(ISBLANK(Cover!G21),"",CONCATENATE(Cover!G21," County "))</f>
        <v xml:space="preserve"> County </v>
      </c>
      <c r="H58" s="1038"/>
      <c r="I58" s="1038"/>
      <c r="J58" s="1038"/>
      <c r="K58" s="1038"/>
      <c r="L58" s="1038"/>
      <c r="M58" s="1038"/>
      <c r="N58" s="1039"/>
      <c r="O58" s="1002" t="s">
        <v>276</v>
      </c>
      <c r="P58" s="1003"/>
      <c r="Q58" s="1003"/>
      <c r="R58" s="978"/>
      <c r="S58" s="978"/>
      <c r="T58" s="978"/>
      <c r="U58" s="978"/>
      <c r="V58" s="318"/>
      <c r="W58" s="980"/>
      <c r="X58" s="981"/>
      <c r="Y58" s="981"/>
      <c r="Z58" s="320"/>
      <c r="AA58" s="321"/>
      <c r="AB58" s="322"/>
      <c r="AC58" s="322"/>
      <c r="AD58" s="322"/>
      <c r="AE58" s="323"/>
      <c r="AF58" s="312"/>
    </row>
    <row r="59" spans="1:36" ht="6" customHeight="1" x14ac:dyDescent="0.2">
      <c r="A59" s="1008"/>
      <c r="B59" s="244"/>
      <c r="C59" s="308"/>
      <c r="D59" s="317"/>
      <c r="E59" s="317"/>
      <c r="F59" s="317"/>
      <c r="G59" s="1037"/>
      <c r="H59" s="1038"/>
      <c r="I59" s="1038"/>
      <c r="J59" s="1038"/>
      <c r="K59" s="1038"/>
      <c r="L59" s="1038"/>
      <c r="M59" s="1038"/>
      <c r="N59" s="1039"/>
      <c r="O59" s="1002"/>
      <c r="P59" s="1003"/>
      <c r="Q59" s="1003"/>
      <c r="R59" s="979"/>
      <c r="S59" s="979"/>
      <c r="T59" s="979"/>
      <c r="U59" s="979"/>
      <c r="V59" s="324"/>
      <c r="W59" s="982"/>
      <c r="X59" s="982"/>
      <c r="Y59" s="982"/>
      <c r="Z59" s="325"/>
      <c r="AA59" s="983" t="s">
        <v>277</v>
      </c>
      <c r="AB59" s="1035"/>
      <c r="AC59" s="1033" t="s">
        <v>278</v>
      </c>
      <c r="AD59" s="1035"/>
      <c r="AE59" s="320"/>
      <c r="AF59" s="312"/>
    </row>
    <row r="60" spans="1:36" ht="12" customHeight="1" thickBot="1" x14ac:dyDescent="0.25">
      <c r="A60" s="365"/>
      <c r="B60" s="326"/>
      <c r="C60" s="327"/>
      <c r="D60" s="327"/>
      <c r="E60" s="328"/>
      <c r="F60" s="328"/>
      <c r="G60" s="329"/>
      <c r="H60" s="330"/>
      <c r="I60" s="330"/>
      <c r="J60" s="330"/>
      <c r="K60" s="330"/>
      <c r="L60" s="330"/>
      <c r="M60" s="330"/>
      <c r="N60" s="331"/>
      <c r="O60" s="327"/>
      <c r="P60" s="327"/>
      <c r="Q60" s="327"/>
      <c r="R60" s="328"/>
      <c r="S60" s="327"/>
      <c r="T60" s="327"/>
      <c r="U60" s="327"/>
      <c r="V60" s="332"/>
      <c r="W60" s="333"/>
      <c r="X60" s="334"/>
      <c r="Y60" s="334"/>
      <c r="Z60" s="335"/>
      <c r="AA60" s="984"/>
      <c r="AB60" s="1036"/>
      <c r="AC60" s="1034"/>
      <c r="AD60" s="1036"/>
      <c r="AE60" s="336"/>
      <c r="AF60" s="312"/>
    </row>
    <row r="61" spans="1:36" ht="13.5" thickBot="1" x14ac:dyDescent="0.25">
      <c r="A61" s="365"/>
      <c r="C61" s="365"/>
      <c r="D61" s="365"/>
      <c r="E61" s="226"/>
      <c r="F61" s="226"/>
      <c r="G61" s="365"/>
      <c r="H61" s="365"/>
      <c r="I61" s="226"/>
      <c r="J61" s="226"/>
      <c r="K61" s="365"/>
      <c r="L61" s="365"/>
      <c r="M61" s="365"/>
      <c r="N61" s="365"/>
      <c r="O61" s="365"/>
      <c r="P61" s="365"/>
      <c r="Q61" s="365"/>
      <c r="R61" s="226"/>
      <c r="S61" s="365"/>
      <c r="T61" s="365"/>
      <c r="U61" s="365"/>
      <c r="V61" s="365"/>
      <c r="W61" s="226"/>
      <c r="X61" s="226"/>
      <c r="Y61" s="337"/>
      <c r="Z61" s="337"/>
      <c r="AA61" s="337"/>
      <c r="AB61" s="365"/>
      <c r="AC61" s="365"/>
      <c r="AD61" s="365"/>
      <c r="AE61" s="365"/>
      <c r="AF61" s="365"/>
      <c r="AG61" s="365"/>
      <c r="AH61" s="365"/>
      <c r="AI61" s="365"/>
      <c r="AJ61" s="365"/>
    </row>
    <row r="62" spans="1:36" ht="11.25" customHeight="1" x14ac:dyDescent="0.25">
      <c r="A62" s="365"/>
      <c r="B62" s="412"/>
      <c r="C62" s="1142" t="str">
        <f>IF(ISNUMBER('WASCOB 4'!G45),"Basin "&amp;'WASCOB 4'!F12,"Basin 4")</f>
        <v>Basin 4</v>
      </c>
      <c r="D62" s="1142"/>
      <c r="E62" s="1142"/>
      <c r="F62" s="1142"/>
      <c r="G62" s="1142"/>
      <c r="H62" s="1142"/>
      <c r="I62" s="1142"/>
      <c r="J62" s="1142"/>
      <c r="K62" s="1142"/>
      <c r="L62" s="1142"/>
      <c r="M62" s="1142"/>
      <c r="N62" s="1142"/>
      <c r="O62" s="1142"/>
      <c r="P62" s="1142"/>
      <c r="Q62" s="1142"/>
      <c r="R62" s="1142"/>
      <c r="S62" s="1142"/>
      <c r="T62" s="1142"/>
      <c r="U62" s="1142"/>
      <c r="V62" s="1142"/>
      <c r="W62" s="1142"/>
      <c r="X62" s="1142"/>
      <c r="Y62" s="1142"/>
      <c r="Z62" s="1142"/>
      <c r="AA62" s="1142"/>
      <c r="AB62" s="1142"/>
      <c r="AC62" s="1142"/>
      <c r="AD62" s="1142"/>
      <c r="AE62" s="414"/>
      <c r="AF62" s="365"/>
      <c r="AG62" s="365"/>
      <c r="AH62" s="365"/>
      <c r="AI62" s="365"/>
      <c r="AJ62" s="365"/>
    </row>
    <row r="63" spans="1:36" ht="11.25" customHeight="1" x14ac:dyDescent="0.25">
      <c r="A63" s="365"/>
      <c r="B63" s="415"/>
      <c r="C63" s="1143"/>
      <c r="D63" s="1143"/>
      <c r="E63" s="1143"/>
      <c r="F63" s="1143"/>
      <c r="G63" s="1143"/>
      <c r="H63" s="1143"/>
      <c r="I63" s="1143"/>
      <c r="J63" s="1143"/>
      <c r="K63" s="1143"/>
      <c r="L63" s="1143"/>
      <c r="M63" s="1143"/>
      <c r="N63" s="1143"/>
      <c r="O63" s="1143"/>
      <c r="P63" s="1143"/>
      <c r="Q63" s="1143"/>
      <c r="R63" s="1143"/>
      <c r="S63" s="1143"/>
      <c r="T63" s="1143"/>
      <c r="U63" s="1143"/>
      <c r="V63" s="1143"/>
      <c r="W63" s="1143"/>
      <c r="X63" s="1143"/>
      <c r="Y63" s="1143"/>
      <c r="Z63" s="1143"/>
      <c r="AA63" s="1143"/>
      <c r="AB63" s="1143"/>
      <c r="AC63" s="1143"/>
      <c r="AD63" s="1143"/>
      <c r="AE63" s="417"/>
      <c r="AF63" s="365"/>
      <c r="AG63" s="365"/>
      <c r="AH63" s="365"/>
      <c r="AI63" s="365"/>
      <c r="AJ63" s="365"/>
    </row>
    <row r="64" spans="1:36" ht="13.5" customHeight="1" x14ac:dyDescent="0.25">
      <c r="A64" s="365"/>
      <c r="B64" s="415"/>
      <c r="C64" s="416"/>
      <c r="D64" s="416"/>
      <c r="E64" s="416"/>
      <c r="F64" s="416"/>
      <c r="G64" s="416"/>
      <c r="H64" s="416"/>
      <c r="I64" s="416"/>
      <c r="J64" s="416"/>
      <c r="K64" s="416"/>
      <c r="L64" s="416"/>
      <c r="M64" s="416"/>
      <c r="N64" s="416"/>
      <c r="O64" s="416"/>
      <c r="P64" s="416"/>
      <c r="Q64" s="416"/>
      <c r="R64" s="416"/>
      <c r="S64" s="416"/>
      <c r="T64" s="416"/>
      <c r="U64" s="416"/>
      <c r="V64" s="416"/>
      <c r="W64" s="416"/>
      <c r="X64" s="416"/>
      <c r="Y64" s="416"/>
      <c r="Z64" s="416"/>
      <c r="AA64" s="416"/>
      <c r="AB64" s="416"/>
      <c r="AC64" s="416"/>
      <c r="AD64" s="416"/>
      <c r="AE64" s="417"/>
      <c r="AF64" s="345"/>
      <c r="AG64" s="345"/>
      <c r="AH64" s="345"/>
      <c r="AI64" s="345"/>
      <c r="AJ64" s="365"/>
    </row>
    <row r="65" spans="2:36" ht="13.5" customHeight="1" x14ac:dyDescent="0.25">
      <c r="B65" s="415"/>
      <c r="C65" s="416"/>
      <c r="D65" s="416"/>
      <c r="E65" s="416"/>
      <c r="F65" s="416"/>
      <c r="G65" s="416"/>
      <c r="H65" s="416"/>
      <c r="I65" s="416"/>
      <c r="J65" s="416"/>
      <c r="K65" s="416"/>
      <c r="L65" s="416"/>
      <c r="M65" s="416"/>
      <c r="N65" s="416"/>
      <c r="O65" s="416"/>
      <c r="P65" s="416"/>
      <c r="Q65" s="416"/>
      <c r="R65" s="416"/>
      <c r="S65" s="416"/>
      <c r="T65" s="416"/>
      <c r="U65" s="416"/>
      <c r="V65" s="416"/>
      <c r="W65" s="416"/>
      <c r="X65" s="416"/>
      <c r="Y65" s="416"/>
      <c r="Z65" s="416"/>
      <c r="AA65" s="416"/>
      <c r="AB65" s="416"/>
      <c r="AC65" s="416"/>
      <c r="AD65" s="416"/>
      <c r="AE65" s="417"/>
      <c r="AF65" s="348"/>
      <c r="AG65" s="348"/>
      <c r="AH65" s="348"/>
      <c r="AI65" s="348"/>
      <c r="AJ65" s="365"/>
    </row>
    <row r="66" spans="2:36" ht="13.5" customHeight="1" x14ac:dyDescent="0.2">
      <c r="B66" s="262"/>
      <c r="C66" s="242"/>
      <c r="D66" s="710"/>
      <c r="E66" s="710"/>
      <c r="F66" s="418"/>
      <c r="G66" s="418"/>
      <c r="H66" s="710"/>
      <c r="I66" s="418"/>
      <c r="J66" s="418"/>
      <c r="K66" s="710"/>
      <c r="L66" s="418"/>
      <c r="M66" s="418"/>
      <c r="N66" s="418"/>
      <c r="O66" s="418"/>
      <c r="P66" s="418"/>
      <c r="Q66" s="418"/>
      <c r="R66" s="418"/>
      <c r="S66" s="418"/>
      <c r="T66" s="418"/>
      <c r="U66" s="418"/>
      <c r="V66" s="418"/>
      <c r="W66" s="418"/>
      <c r="X66" s="418"/>
      <c r="Y66" s="242"/>
      <c r="Z66" s="242"/>
      <c r="AA66" s="242"/>
      <c r="AB66" s="242"/>
      <c r="AC66" s="242"/>
      <c r="AD66" s="242"/>
      <c r="AE66" s="271"/>
      <c r="AF66" s="345"/>
      <c r="AG66" s="345"/>
      <c r="AH66" s="345"/>
      <c r="AI66" s="345"/>
      <c r="AJ66" s="365"/>
    </row>
    <row r="67" spans="2:36" ht="13.5" customHeight="1" x14ac:dyDescent="0.2">
      <c r="B67" s="262"/>
      <c r="C67" s="242"/>
      <c r="D67" s="707"/>
      <c r="E67" s="226"/>
      <c r="F67" s="226"/>
      <c r="G67" s="707"/>
      <c r="H67" s="707"/>
      <c r="I67" s="226"/>
      <c r="J67" s="226"/>
      <c r="K67" s="707"/>
      <c r="L67" s="707"/>
      <c r="M67" s="707"/>
      <c r="N67" s="707"/>
      <c r="O67" s="707"/>
      <c r="P67" s="707"/>
      <c r="Q67" s="707"/>
      <c r="R67" s="226"/>
      <c r="S67" s="707"/>
      <c r="T67" s="707"/>
      <c r="U67" s="707"/>
      <c r="V67" s="707"/>
      <c r="W67" s="226"/>
      <c r="X67" s="226"/>
      <c r="Y67" s="242"/>
      <c r="Z67" s="242"/>
      <c r="AA67" s="242"/>
      <c r="AB67" s="242"/>
      <c r="AC67" s="242"/>
      <c r="AD67" s="242"/>
      <c r="AE67" s="271"/>
      <c r="AF67" s="348"/>
      <c r="AG67" s="348"/>
      <c r="AH67" s="348"/>
      <c r="AI67" s="348"/>
      <c r="AJ67" s="365"/>
    </row>
    <row r="68" spans="2:36" ht="14.25" customHeight="1" x14ac:dyDescent="0.2">
      <c r="B68" s="232"/>
      <c r="C68" s="233"/>
      <c r="D68" s="418"/>
      <c r="E68" s="418"/>
      <c r="F68" s="227"/>
      <c r="G68" s="227"/>
      <c r="H68" s="227"/>
      <c r="I68" s="227"/>
      <c r="J68" s="227"/>
      <c r="K68" s="227"/>
      <c r="L68" s="227"/>
      <c r="M68" s="227"/>
      <c r="N68" s="227"/>
      <c r="O68" s="227"/>
      <c r="P68" s="227"/>
      <c r="Q68" s="227"/>
      <c r="R68" s="227"/>
      <c r="S68" s="227"/>
      <c r="T68" s="227"/>
      <c r="U68" s="227"/>
      <c r="V68" s="227"/>
      <c r="W68" s="227"/>
      <c r="X68" s="227"/>
      <c r="Y68" s="237"/>
      <c r="Z68" s="237"/>
      <c r="AA68" s="237"/>
      <c r="AB68" s="237"/>
      <c r="AC68" s="237"/>
      <c r="AD68" s="237"/>
      <c r="AE68" s="238"/>
      <c r="AF68" s="348"/>
      <c r="AG68" s="348"/>
      <c r="AH68" s="348"/>
      <c r="AI68" s="348"/>
      <c r="AJ68" s="365"/>
    </row>
    <row r="69" spans="2:36" ht="20.25" customHeight="1" x14ac:dyDescent="0.25">
      <c r="B69" s="415"/>
      <c r="C69" s="416"/>
      <c r="D69" s="416"/>
      <c r="E69" s="416"/>
      <c r="F69" s="416"/>
      <c r="G69" s="416"/>
      <c r="H69" s="416"/>
      <c r="I69" s="416"/>
      <c r="J69" s="416"/>
      <c r="K69" s="416"/>
      <c r="L69" s="416"/>
      <c r="M69" s="416"/>
      <c r="N69" s="416"/>
      <c r="O69" s="416"/>
      <c r="P69" s="416"/>
      <c r="Q69" s="416"/>
      <c r="R69" s="416"/>
      <c r="S69" s="416"/>
      <c r="T69" s="416"/>
      <c r="U69" s="416"/>
      <c r="V69" s="416"/>
      <c r="W69" s="416"/>
      <c r="X69" s="416"/>
      <c r="Y69" s="416"/>
      <c r="Z69" s="416"/>
      <c r="AA69" s="416"/>
      <c r="AB69" s="416"/>
      <c r="AC69" s="416"/>
      <c r="AD69" s="416"/>
      <c r="AE69" s="417"/>
      <c r="AF69" s="348"/>
      <c r="AG69" s="348"/>
      <c r="AH69" s="348"/>
      <c r="AI69" s="348"/>
      <c r="AJ69" s="365"/>
    </row>
    <row r="70" spans="2:36" ht="20.25" customHeight="1" x14ac:dyDescent="0.25">
      <c r="B70" s="415"/>
      <c r="C70" s="416"/>
      <c r="D70" s="416"/>
      <c r="E70" s="416"/>
      <c r="F70" s="416"/>
      <c r="G70" s="416"/>
      <c r="H70" s="416"/>
      <c r="I70" s="416"/>
      <c r="J70" s="416"/>
      <c r="K70" s="416"/>
      <c r="L70" s="416"/>
      <c r="M70" s="416"/>
      <c r="N70" s="416"/>
      <c r="O70" s="416"/>
      <c r="P70" s="416"/>
      <c r="Q70" s="416"/>
      <c r="R70" s="416"/>
      <c r="S70" s="416"/>
      <c r="T70" s="416"/>
      <c r="U70" s="416"/>
      <c r="V70" s="416"/>
      <c r="W70" s="416"/>
      <c r="X70" s="416"/>
      <c r="Y70" s="416"/>
      <c r="Z70" s="416"/>
      <c r="AA70" s="416"/>
      <c r="AB70" s="416"/>
      <c r="AC70" s="416"/>
      <c r="AD70" s="416"/>
      <c r="AE70" s="417"/>
      <c r="AF70" s="354"/>
      <c r="AG70" s="354"/>
      <c r="AH70" s="354"/>
      <c r="AI70" s="354"/>
      <c r="AJ70" s="365"/>
    </row>
    <row r="71" spans="2:36" ht="13.5" customHeight="1" x14ac:dyDescent="0.25">
      <c r="B71" s="235"/>
      <c r="C71" s="226"/>
      <c r="D71" s="226"/>
      <c r="E71" s="242"/>
      <c r="F71" s="228"/>
      <c r="G71" s="229"/>
      <c r="H71" s="230"/>
      <c r="I71" s="237"/>
      <c r="J71" s="237"/>
      <c r="K71" s="709"/>
      <c r="L71" s="236"/>
      <c r="M71" s="236"/>
      <c r="N71" s="236"/>
      <c r="O71" s="236"/>
      <c r="P71" s="419"/>
      <c r="Q71" s="419"/>
      <c r="R71" s="419"/>
      <c r="S71" s="236"/>
      <c r="T71" s="236"/>
      <c r="U71" s="236"/>
      <c r="V71" s="236"/>
      <c r="W71" s="236"/>
      <c r="X71" s="236"/>
      <c r="Y71" s="237"/>
      <c r="Z71" s="237"/>
      <c r="AA71" s="237"/>
      <c r="AB71" s="237"/>
      <c r="AC71" s="237"/>
      <c r="AD71" s="237"/>
      <c r="AE71" s="238"/>
      <c r="AF71" s="355"/>
      <c r="AG71" s="345"/>
      <c r="AH71" s="355"/>
      <c r="AI71" s="354"/>
      <c r="AJ71" s="365"/>
    </row>
    <row r="72" spans="2:36" ht="18" customHeight="1" x14ac:dyDescent="0.2">
      <c r="B72" s="420"/>
      <c r="C72" s="247"/>
      <c r="D72" s="247"/>
      <c r="E72" s="247"/>
      <c r="F72" s="247"/>
      <c r="G72" s="247"/>
      <c r="H72" s="247"/>
      <c r="I72" s="247"/>
      <c r="J72" s="247"/>
      <c r="K72" s="247"/>
      <c r="L72" s="247"/>
      <c r="M72" s="247"/>
      <c r="N72" s="247"/>
      <c r="O72" s="247"/>
      <c r="P72" s="247"/>
      <c r="Q72" s="247"/>
      <c r="R72" s="247"/>
      <c r="S72" s="247"/>
      <c r="T72" s="247"/>
      <c r="U72" s="247"/>
      <c r="V72" s="247"/>
      <c r="W72" s="247"/>
      <c r="X72" s="247"/>
      <c r="Y72" s="247"/>
      <c r="Z72" s="247"/>
      <c r="AA72" s="247"/>
      <c r="AB72" s="247"/>
      <c r="AC72" s="247"/>
      <c r="AD72" s="247"/>
      <c r="AE72" s="421"/>
      <c r="AF72" s="355"/>
      <c r="AG72" s="345"/>
      <c r="AH72" s="355"/>
      <c r="AI72" s="354"/>
      <c r="AJ72" s="365"/>
    </row>
    <row r="73" spans="2:36" ht="10.5" customHeight="1" x14ac:dyDescent="0.2">
      <c r="B73" s="232"/>
      <c r="C73" s="233"/>
      <c r="D73" s="233"/>
      <c r="E73" s="233"/>
      <c r="F73" s="233"/>
      <c r="G73" s="233"/>
      <c r="H73" s="233"/>
      <c r="I73" s="233"/>
      <c r="J73" s="233"/>
      <c r="K73" s="233"/>
      <c r="L73" s="233"/>
      <c r="M73" s="233"/>
      <c r="N73" s="233"/>
      <c r="O73" s="233"/>
      <c r="P73" s="233"/>
      <c r="Q73" s="233"/>
      <c r="R73" s="233"/>
      <c r="S73" s="233"/>
      <c r="T73" s="233"/>
      <c r="U73" s="233"/>
      <c r="V73" s="233"/>
      <c r="W73" s="233"/>
      <c r="X73" s="233"/>
      <c r="Y73" s="233"/>
      <c r="Z73" s="233"/>
      <c r="AA73" s="233"/>
      <c r="AB73" s="233"/>
      <c r="AC73" s="233"/>
      <c r="AD73" s="233"/>
      <c r="AE73" s="234"/>
      <c r="AF73" s="365"/>
      <c r="AG73" s="365"/>
      <c r="AH73" s="365"/>
      <c r="AI73" s="365"/>
      <c r="AJ73" s="365"/>
    </row>
    <row r="74" spans="2:36" ht="14.25" customHeight="1" x14ac:dyDescent="0.3">
      <c r="B74" s="232"/>
      <c r="C74" s="233"/>
      <c r="D74" s="233"/>
      <c r="E74" s="573"/>
      <c r="F74" s="573"/>
      <c r="G74" s="573"/>
      <c r="H74" s="573"/>
      <c r="I74" s="573"/>
      <c r="J74" s="573"/>
      <c r="K74" s="573"/>
      <c r="L74" s="573"/>
      <c r="M74" s="573"/>
      <c r="N74" s="573"/>
      <c r="O74" s="573"/>
      <c r="P74" s="573"/>
      <c r="Q74" s="573"/>
      <c r="R74" s="573"/>
      <c r="S74" s="573"/>
      <c r="T74" s="573"/>
      <c r="U74" s="573"/>
      <c r="V74" s="573"/>
      <c r="W74" s="573"/>
      <c r="X74" s="233"/>
      <c r="Y74" s="233"/>
      <c r="Z74" s="233"/>
      <c r="AA74" s="233"/>
      <c r="AB74" s="233"/>
      <c r="AC74" s="233"/>
      <c r="AD74" s="233"/>
      <c r="AE74" s="234"/>
      <c r="AF74" s="365"/>
      <c r="AG74" s="365"/>
      <c r="AH74" s="365"/>
      <c r="AI74" s="365"/>
      <c r="AJ74" s="365"/>
    </row>
    <row r="75" spans="2:36" ht="14.25" customHeight="1" x14ac:dyDescent="0.3">
      <c r="B75" s="232"/>
      <c r="C75" s="233"/>
      <c r="D75" s="233"/>
      <c r="E75" s="573"/>
      <c r="F75" s="573"/>
      <c r="G75" s="573"/>
      <c r="H75" s="573"/>
      <c r="I75" s="573"/>
      <c r="J75" s="573"/>
      <c r="K75" s="573"/>
      <c r="L75" s="573"/>
      <c r="M75" s="573"/>
      <c r="N75" s="573"/>
      <c r="O75" s="573"/>
      <c r="P75" s="573"/>
      <c r="Q75" s="573"/>
      <c r="R75" s="573"/>
      <c r="S75" s="573"/>
      <c r="T75" s="573"/>
      <c r="U75" s="573"/>
      <c r="V75" s="573"/>
      <c r="W75" s="573"/>
      <c r="X75" s="233"/>
      <c r="Y75" s="233"/>
      <c r="Z75" s="233"/>
      <c r="AA75" s="233"/>
      <c r="AB75" s="233"/>
      <c r="AC75" s="233"/>
      <c r="AD75" s="233"/>
      <c r="AE75" s="234"/>
      <c r="AF75" s="365"/>
      <c r="AG75" s="365"/>
      <c r="AH75" s="365"/>
      <c r="AI75" s="365"/>
      <c r="AJ75" s="365"/>
    </row>
    <row r="76" spans="2:36" ht="14.25" customHeight="1" x14ac:dyDescent="0.25">
      <c r="B76" s="235"/>
      <c r="C76" s="1143" t="str">
        <f>IF(ISNUMBER('WASCOB 5'!G45),"Basin "&amp;'WASCOB 5'!F12,"Basin 5")</f>
        <v>Basin 5</v>
      </c>
      <c r="D76" s="1143"/>
      <c r="E76" s="1143"/>
      <c r="F76" s="1143"/>
      <c r="G76" s="1143"/>
      <c r="H76" s="1143"/>
      <c r="I76" s="1143"/>
      <c r="J76" s="1143"/>
      <c r="K76" s="1143"/>
      <c r="L76" s="1143"/>
      <c r="M76" s="1143"/>
      <c r="N76" s="1143"/>
      <c r="O76" s="1143"/>
      <c r="P76" s="1143"/>
      <c r="Q76" s="1143"/>
      <c r="R76" s="1143"/>
      <c r="S76" s="1143"/>
      <c r="T76" s="1143"/>
      <c r="U76" s="1143"/>
      <c r="V76" s="1143"/>
      <c r="W76" s="1143"/>
      <c r="X76" s="1143"/>
      <c r="Y76" s="1143"/>
      <c r="Z76" s="1143"/>
      <c r="AA76" s="1143"/>
      <c r="AB76" s="1143"/>
      <c r="AC76" s="1143"/>
      <c r="AD76" s="1143"/>
      <c r="AE76" s="238"/>
      <c r="AF76" s="365"/>
      <c r="AG76" s="365"/>
      <c r="AH76" s="365"/>
      <c r="AI76" s="365"/>
      <c r="AJ76" s="365"/>
    </row>
    <row r="77" spans="2:36" ht="14.25" customHeight="1" x14ac:dyDescent="0.2">
      <c r="B77" s="232"/>
      <c r="C77" s="1143"/>
      <c r="D77" s="1143"/>
      <c r="E77" s="1143"/>
      <c r="F77" s="1143"/>
      <c r="G77" s="1143"/>
      <c r="H77" s="1143"/>
      <c r="I77" s="1143"/>
      <c r="J77" s="1143"/>
      <c r="K77" s="1143"/>
      <c r="L77" s="1143"/>
      <c r="M77" s="1143"/>
      <c r="N77" s="1143"/>
      <c r="O77" s="1143"/>
      <c r="P77" s="1143"/>
      <c r="Q77" s="1143"/>
      <c r="R77" s="1143"/>
      <c r="S77" s="1143"/>
      <c r="T77" s="1143"/>
      <c r="U77" s="1143"/>
      <c r="V77" s="1143"/>
      <c r="W77" s="1143"/>
      <c r="X77" s="1143"/>
      <c r="Y77" s="1143"/>
      <c r="Z77" s="1143"/>
      <c r="AA77" s="1143"/>
      <c r="AB77" s="1143"/>
      <c r="AC77" s="1143"/>
      <c r="AD77" s="1143"/>
      <c r="AE77" s="238"/>
      <c r="AF77" s="365"/>
      <c r="AG77" s="365"/>
      <c r="AH77" s="365"/>
      <c r="AI77" s="365"/>
      <c r="AJ77" s="365"/>
    </row>
    <row r="78" spans="2:36" ht="14.25" customHeight="1" x14ac:dyDescent="0.2">
      <c r="B78" s="232"/>
      <c r="C78" s="516"/>
      <c r="D78" s="516"/>
      <c r="E78" s="516"/>
      <c r="F78" s="516"/>
      <c r="G78" s="516"/>
      <c r="H78" s="714"/>
      <c r="I78" s="575"/>
      <c r="J78" s="575"/>
      <c r="K78" s="713"/>
      <c r="L78" s="577"/>
      <c r="M78" s="577"/>
      <c r="N78" s="577"/>
      <c r="O78" s="577"/>
      <c r="P78" s="577"/>
      <c r="Q78" s="577"/>
      <c r="R78" s="577"/>
      <c r="S78" s="577"/>
      <c r="T78" s="577"/>
      <c r="U78" s="577"/>
      <c r="V78" s="577"/>
      <c r="W78" s="577"/>
      <c r="X78" s="577"/>
      <c r="Y78" s="577"/>
      <c r="Z78" s="577"/>
      <c r="AA78" s="577"/>
      <c r="AB78" s="708"/>
      <c r="AC78" s="708"/>
      <c r="AD78" s="708"/>
      <c r="AE78" s="243"/>
      <c r="AF78" s="365"/>
      <c r="AG78" s="365"/>
      <c r="AH78" s="365"/>
      <c r="AI78" s="365"/>
      <c r="AJ78" s="365"/>
    </row>
    <row r="79" spans="2:36" ht="14.25" customHeight="1" x14ac:dyDescent="0.2">
      <c r="B79" s="245"/>
      <c r="C79" s="718"/>
      <c r="D79" s="718"/>
      <c r="E79" s="718"/>
      <c r="F79" s="718"/>
      <c r="G79" s="718"/>
      <c r="H79" s="578"/>
      <c r="I79" s="579"/>
      <c r="J79" s="579"/>
      <c r="K79" s="716"/>
      <c r="L79" s="580"/>
      <c r="M79" s="580"/>
      <c r="N79" s="580"/>
      <c r="O79" s="580"/>
      <c r="P79" s="580"/>
      <c r="Q79" s="580"/>
      <c r="R79" s="580"/>
      <c r="S79" s="580"/>
      <c r="T79" s="580"/>
      <c r="U79" s="580"/>
      <c r="V79" s="580"/>
      <c r="W79" s="580"/>
      <c r="X79" s="580"/>
      <c r="Y79" s="580"/>
      <c r="Z79" s="580"/>
      <c r="AA79" s="580"/>
      <c r="AB79" s="237"/>
      <c r="AC79" s="237"/>
      <c r="AD79" s="237"/>
      <c r="AE79" s="238"/>
      <c r="AF79" s="365"/>
      <c r="AG79" s="365"/>
      <c r="AH79" s="365"/>
      <c r="AI79" s="365"/>
      <c r="AJ79" s="365"/>
    </row>
    <row r="80" spans="2:36" ht="14.25" customHeight="1" x14ac:dyDescent="0.2">
      <c r="B80" s="245"/>
      <c r="C80" s="718"/>
      <c r="D80" s="718"/>
      <c r="E80" s="718"/>
      <c r="F80" s="718"/>
      <c r="G80" s="718"/>
      <c r="H80" s="715"/>
      <c r="I80" s="579"/>
      <c r="J80" s="579"/>
      <c r="K80" s="716"/>
      <c r="L80" s="580"/>
      <c r="M80" s="580"/>
      <c r="N80" s="580"/>
      <c r="O80" s="580"/>
      <c r="P80" s="580"/>
      <c r="Q80" s="580"/>
      <c r="R80" s="580"/>
      <c r="S80" s="580"/>
      <c r="T80" s="580"/>
      <c r="U80" s="580"/>
      <c r="V80" s="580"/>
      <c r="W80" s="580"/>
      <c r="X80" s="582"/>
      <c r="Y80" s="582"/>
      <c r="Z80" s="582"/>
      <c r="AA80" s="582"/>
      <c r="AB80" s="708"/>
      <c r="AC80" s="708"/>
      <c r="AD80" s="708"/>
      <c r="AE80" s="243"/>
      <c r="AF80" s="365"/>
      <c r="AG80" s="365"/>
      <c r="AH80" s="365"/>
      <c r="AI80" s="365"/>
      <c r="AJ80" s="365"/>
    </row>
    <row r="81" spans="2:36" ht="14.25" customHeight="1" x14ac:dyDescent="0.2">
      <c r="B81" s="250"/>
      <c r="C81" s="717"/>
      <c r="D81" s="717"/>
      <c r="E81" s="717"/>
      <c r="F81" s="717"/>
      <c r="G81" s="717"/>
      <c r="H81" s="715"/>
      <c r="I81" s="579"/>
      <c r="J81" s="579"/>
      <c r="K81" s="716"/>
      <c r="L81" s="580"/>
      <c r="M81" s="580"/>
      <c r="N81" s="580"/>
      <c r="O81" s="580"/>
      <c r="P81" s="580"/>
      <c r="Q81" s="580"/>
      <c r="R81" s="580"/>
      <c r="S81" s="580"/>
      <c r="T81" s="580"/>
      <c r="U81" s="580"/>
      <c r="V81" s="580"/>
      <c r="W81" s="580"/>
      <c r="X81" s="582"/>
      <c r="Y81" s="582"/>
      <c r="Z81" s="582"/>
      <c r="AA81" s="582"/>
      <c r="AB81" s="251"/>
      <c r="AC81" s="251"/>
      <c r="AD81" s="251"/>
      <c r="AE81" s="254"/>
      <c r="AF81" s="365"/>
      <c r="AG81" s="365"/>
      <c r="AH81" s="365"/>
      <c r="AI81" s="365"/>
      <c r="AJ81" s="365"/>
    </row>
    <row r="82" spans="2:36" ht="14.25" customHeight="1" x14ac:dyDescent="0.2">
      <c r="B82" s="250"/>
      <c r="C82" s="717"/>
      <c r="D82" s="717"/>
      <c r="E82" s="717"/>
      <c r="F82" s="717"/>
      <c r="G82" s="717"/>
      <c r="H82" s="711"/>
      <c r="I82" s="583"/>
      <c r="J82" s="583"/>
      <c r="K82" s="719"/>
      <c r="L82" s="584"/>
      <c r="M82" s="584"/>
      <c r="N82" s="584"/>
      <c r="O82" s="584"/>
      <c r="P82" s="584"/>
      <c r="Q82" s="584"/>
      <c r="R82" s="584"/>
      <c r="S82" s="584"/>
      <c r="T82" s="584"/>
      <c r="U82" s="584"/>
      <c r="V82" s="584"/>
      <c r="W82" s="584"/>
      <c r="X82" s="583"/>
      <c r="Y82" s="583"/>
      <c r="Z82" s="583"/>
      <c r="AA82" s="583"/>
      <c r="AB82" s="251"/>
      <c r="AC82" s="251"/>
      <c r="AD82" s="251"/>
      <c r="AE82" s="254"/>
      <c r="AF82" s="365"/>
      <c r="AG82" s="365"/>
      <c r="AH82" s="365"/>
      <c r="AI82" s="365"/>
      <c r="AJ82" s="365"/>
    </row>
    <row r="83" spans="2:36" ht="14.25" customHeight="1" x14ac:dyDescent="0.25">
      <c r="B83" s="255"/>
      <c r="C83" s="718"/>
      <c r="D83" s="718"/>
      <c r="E83" s="718"/>
      <c r="F83" s="718"/>
      <c r="G83" s="718"/>
      <c r="H83" s="712"/>
      <c r="I83" s="585"/>
      <c r="J83" s="585"/>
      <c r="K83" s="716"/>
      <c r="L83" s="580"/>
      <c r="M83" s="580"/>
      <c r="N83" s="580"/>
      <c r="O83" s="580"/>
      <c r="P83" s="580"/>
      <c r="Q83" s="580"/>
      <c r="R83" s="580"/>
      <c r="S83" s="580"/>
      <c r="T83" s="580"/>
      <c r="U83" s="580"/>
      <c r="V83" s="580"/>
      <c r="W83" s="580"/>
      <c r="X83" s="582"/>
      <c r="Y83" s="582"/>
      <c r="Z83" s="582"/>
      <c r="AA83" s="582"/>
      <c r="AB83" s="266"/>
      <c r="AC83" s="266"/>
      <c r="AD83" s="266"/>
      <c r="AE83" s="586"/>
    </row>
    <row r="84" spans="2:36" ht="14.25" customHeight="1" x14ac:dyDescent="0.2">
      <c r="B84" s="262"/>
      <c r="C84" s="718"/>
      <c r="D84" s="718"/>
      <c r="E84" s="718"/>
      <c r="F84" s="718"/>
      <c r="G84" s="718"/>
      <c r="H84" s="588"/>
      <c r="I84" s="589"/>
      <c r="J84" s="589"/>
      <c r="K84" s="590"/>
      <c r="L84" s="591"/>
      <c r="M84" s="591"/>
      <c r="N84" s="591"/>
      <c r="O84" s="591"/>
      <c r="P84" s="591"/>
      <c r="Q84" s="591"/>
      <c r="R84" s="591"/>
      <c r="S84" s="591"/>
      <c r="T84" s="591"/>
      <c r="U84" s="591"/>
      <c r="V84" s="591"/>
      <c r="W84" s="591"/>
      <c r="X84" s="589"/>
      <c r="Y84" s="589"/>
      <c r="Z84" s="589"/>
      <c r="AA84" s="589"/>
      <c r="AB84" s="592"/>
      <c r="AC84" s="707"/>
      <c r="AD84" s="267"/>
      <c r="AE84" s="268"/>
    </row>
    <row r="85" spans="2:36" ht="14.25" customHeight="1" x14ac:dyDescent="0.2">
      <c r="B85" s="262"/>
      <c r="C85" s="718"/>
      <c r="D85" s="718"/>
      <c r="E85" s="718"/>
      <c r="F85" s="718"/>
      <c r="G85" s="718"/>
      <c r="H85" s="711"/>
      <c r="I85" s="583"/>
      <c r="J85" s="583"/>
      <c r="K85" s="719"/>
      <c r="L85" s="584"/>
      <c r="M85" s="584"/>
      <c r="N85" s="584"/>
      <c r="O85" s="584"/>
      <c r="P85" s="584"/>
      <c r="Q85" s="584"/>
      <c r="R85" s="584"/>
      <c r="S85" s="584"/>
      <c r="T85" s="584"/>
      <c r="U85" s="584"/>
      <c r="V85" s="584"/>
      <c r="W85" s="584"/>
      <c r="X85" s="583"/>
      <c r="Y85" s="583"/>
      <c r="Z85" s="583"/>
      <c r="AA85" s="583"/>
      <c r="AB85" s="592"/>
      <c r="AC85" s="707"/>
      <c r="AD85" s="267"/>
      <c r="AE85" s="268"/>
    </row>
    <row r="86" spans="2:36" ht="14.25" customHeight="1" x14ac:dyDescent="0.2">
      <c r="B86" s="269"/>
      <c r="C86" s="718"/>
      <c r="D86" s="718"/>
      <c r="E86" s="718"/>
      <c r="F86" s="718"/>
      <c r="G86" s="718"/>
      <c r="H86" s="711"/>
      <c r="I86" s="583"/>
      <c r="J86" s="583"/>
      <c r="K86" s="719"/>
      <c r="L86" s="584"/>
      <c r="M86" s="584"/>
      <c r="N86" s="584"/>
      <c r="O86" s="584"/>
      <c r="P86" s="584"/>
      <c r="Q86" s="584"/>
      <c r="R86" s="584"/>
      <c r="S86" s="584"/>
      <c r="T86" s="584"/>
      <c r="U86" s="584"/>
      <c r="V86" s="584"/>
      <c r="W86" s="584"/>
      <c r="X86" s="583"/>
      <c r="Y86" s="583"/>
      <c r="Z86" s="583"/>
      <c r="AA86" s="583"/>
      <c r="AB86" s="593"/>
      <c r="AC86" s="707"/>
      <c r="AD86" s="242"/>
      <c r="AE86" s="271"/>
    </row>
    <row r="87" spans="2:36" ht="12.75" customHeight="1" x14ac:dyDescent="0.25">
      <c r="B87" s="272"/>
      <c r="C87" s="427"/>
      <c r="D87" s="428"/>
      <c r="E87" s="429"/>
      <c r="F87" s="430"/>
      <c r="G87" s="430"/>
      <c r="H87" s="431"/>
      <c r="I87" s="431"/>
      <c r="J87" s="431"/>
      <c r="K87" s="432"/>
      <c r="L87" s="432"/>
      <c r="M87" s="432"/>
      <c r="N87" s="432"/>
      <c r="O87" s="432"/>
      <c r="P87" s="432"/>
      <c r="Q87" s="432"/>
      <c r="R87" s="432"/>
      <c r="S87" s="432"/>
      <c r="T87" s="432"/>
      <c r="U87" s="432"/>
      <c r="V87" s="432"/>
      <c r="W87" s="432"/>
      <c r="X87" s="433"/>
      <c r="Y87" s="433"/>
      <c r="Z87" s="433"/>
      <c r="AA87" s="433"/>
      <c r="AB87" s="434"/>
      <c r="AC87" s="707"/>
      <c r="AD87" s="276"/>
      <c r="AE87" s="277"/>
    </row>
    <row r="88" spans="2:36" ht="14.25" customHeight="1" x14ac:dyDescent="0.25">
      <c r="B88" s="279"/>
      <c r="C88" s="435"/>
      <c r="D88" s="436"/>
      <c r="E88" s="437"/>
      <c r="F88" s="430"/>
      <c r="G88" s="430"/>
      <c r="H88" s="431"/>
      <c r="I88" s="431"/>
      <c r="J88" s="431"/>
      <c r="K88" s="432"/>
      <c r="L88" s="432"/>
      <c r="M88" s="432"/>
      <c r="N88" s="432"/>
      <c r="O88" s="432"/>
      <c r="P88" s="432"/>
      <c r="Q88" s="432"/>
      <c r="R88" s="432"/>
      <c r="S88" s="432"/>
      <c r="T88" s="432"/>
      <c r="U88" s="432"/>
      <c r="V88" s="432"/>
      <c r="W88" s="432"/>
      <c r="X88" s="433"/>
      <c r="Y88" s="433"/>
      <c r="Z88" s="433"/>
      <c r="AA88" s="433"/>
      <c r="AB88" s="434"/>
      <c r="AC88" s="707"/>
      <c r="AD88" s="276"/>
      <c r="AE88" s="277"/>
    </row>
    <row r="89" spans="2:36" ht="14.25" customHeight="1" x14ac:dyDescent="0.25">
      <c r="B89" s="279"/>
      <c r="C89" s="438"/>
      <c r="D89" s="439"/>
      <c r="E89" s="437"/>
      <c r="F89" s="430"/>
      <c r="G89" s="430"/>
      <c r="H89" s="440"/>
      <c r="I89" s="438"/>
      <c r="J89" s="438"/>
      <c r="K89" s="432"/>
      <c r="L89" s="432"/>
      <c r="M89" s="432"/>
      <c r="N89" s="432"/>
      <c r="O89" s="432"/>
      <c r="P89" s="432"/>
      <c r="Q89" s="432"/>
      <c r="R89" s="432"/>
      <c r="S89" s="432"/>
      <c r="T89" s="432"/>
      <c r="U89" s="432"/>
      <c r="V89" s="432"/>
      <c r="W89" s="432"/>
      <c r="X89" s="433"/>
      <c r="Y89" s="433"/>
      <c r="Z89" s="433"/>
      <c r="AA89" s="433"/>
      <c r="AB89" s="434"/>
      <c r="AC89" s="707"/>
      <c r="AD89" s="276"/>
      <c r="AE89" s="277"/>
    </row>
    <row r="90" spans="2:36" ht="14.25" customHeight="1" x14ac:dyDescent="0.25">
      <c r="B90" s="279"/>
      <c r="C90" s="441"/>
      <c r="D90" s="436"/>
      <c r="E90" s="442"/>
      <c r="F90" s="429"/>
      <c r="G90" s="429"/>
      <c r="H90" s="443"/>
      <c r="I90" s="443"/>
      <c r="J90" s="443"/>
      <c r="K90" s="432"/>
      <c r="L90" s="432"/>
      <c r="M90" s="432"/>
      <c r="N90" s="432"/>
      <c r="O90" s="432"/>
      <c r="P90" s="432"/>
      <c r="Q90" s="432"/>
      <c r="R90" s="432"/>
      <c r="S90" s="432"/>
      <c r="T90" s="432"/>
      <c r="U90" s="432"/>
      <c r="V90" s="432"/>
      <c r="W90" s="432"/>
      <c r="X90" s="433"/>
      <c r="Y90" s="433"/>
      <c r="Z90" s="433"/>
      <c r="AA90" s="433"/>
      <c r="AB90" s="434"/>
      <c r="AC90" s="707"/>
      <c r="AD90" s="276"/>
      <c r="AE90" s="277"/>
    </row>
    <row r="91" spans="2:36" ht="14.25" customHeight="1" x14ac:dyDescent="0.2">
      <c r="B91" s="279"/>
      <c r="C91" s="1143" t="str">
        <f>IF(ISNUMBER('WASCOB 6'!G45),"Basin "&amp;'WASCOB 6'!F12,"Basin 6")</f>
        <v>Basin 6</v>
      </c>
      <c r="D91" s="1143"/>
      <c r="E91" s="1143"/>
      <c r="F91" s="1143"/>
      <c r="G91" s="1143"/>
      <c r="H91" s="1143"/>
      <c r="I91" s="1143"/>
      <c r="J91" s="1143"/>
      <c r="K91" s="1143"/>
      <c r="L91" s="1143"/>
      <c r="M91" s="1143"/>
      <c r="N91" s="1143"/>
      <c r="O91" s="1143"/>
      <c r="P91" s="1143"/>
      <c r="Q91" s="1143"/>
      <c r="R91" s="1143"/>
      <c r="S91" s="1143"/>
      <c r="T91" s="1143"/>
      <c r="U91" s="1143"/>
      <c r="V91" s="1143"/>
      <c r="W91" s="1143"/>
      <c r="X91" s="1143"/>
      <c r="Y91" s="1143"/>
      <c r="Z91" s="1143"/>
      <c r="AA91" s="1143"/>
      <c r="AB91" s="1143"/>
      <c r="AC91" s="1143"/>
      <c r="AD91" s="1143"/>
      <c r="AE91" s="277"/>
    </row>
    <row r="92" spans="2:36" ht="14.25" customHeight="1" x14ac:dyDescent="0.2">
      <c r="B92" s="279"/>
      <c r="C92" s="1143"/>
      <c r="D92" s="1143"/>
      <c r="E92" s="1143"/>
      <c r="F92" s="1143"/>
      <c r="G92" s="1143"/>
      <c r="H92" s="1143"/>
      <c r="I92" s="1143"/>
      <c r="J92" s="1143"/>
      <c r="K92" s="1143"/>
      <c r="L92" s="1143"/>
      <c r="M92" s="1143"/>
      <c r="N92" s="1143"/>
      <c r="O92" s="1143"/>
      <c r="P92" s="1143"/>
      <c r="Q92" s="1143"/>
      <c r="R92" s="1143"/>
      <c r="S92" s="1143"/>
      <c r="T92" s="1143"/>
      <c r="U92" s="1143"/>
      <c r="V92" s="1143"/>
      <c r="W92" s="1143"/>
      <c r="X92" s="1143"/>
      <c r="Y92" s="1143"/>
      <c r="Z92" s="1143"/>
      <c r="AA92" s="1143"/>
      <c r="AB92" s="1143"/>
      <c r="AC92" s="1143"/>
      <c r="AD92" s="1143"/>
      <c r="AE92" s="277"/>
    </row>
    <row r="93" spans="2:36" ht="14.25" customHeight="1" x14ac:dyDescent="0.2">
      <c r="B93" s="279"/>
      <c r="C93" s="707"/>
      <c r="D93" s="707"/>
      <c r="E93" s="226"/>
      <c r="F93" s="226"/>
      <c r="G93" s="707"/>
      <c r="H93" s="707"/>
      <c r="I93" s="226"/>
      <c r="J93" s="226"/>
      <c r="K93" s="707"/>
      <c r="L93" s="707"/>
      <c r="M93" s="707"/>
      <c r="N93" s="707"/>
      <c r="O93" s="707"/>
      <c r="P93" s="707"/>
      <c r="Q93" s="707"/>
      <c r="R93" s="226"/>
      <c r="S93" s="707"/>
      <c r="T93" s="707"/>
      <c r="U93" s="707"/>
      <c r="V93" s="707"/>
      <c r="W93" s="226"/>
      <c r="X93" s="226"/>
      <c r="Y93" s="707"/>
      <c r="Z93" s="707"/>
      <c r="AA93" s="707"/>
      <c r="AB93" s="444"/>
      <c r="AC93" s="434"/>
      <c r="AD93" s="276"/>
      <c r="AE93" s="277"/>
    </row>
    <row r="94" spans="2:36" ht="14.25" customHeight="1" x14ac:dyDescent="0.2">
      <c r="B94" s="279"/>
      <c r="C94" s="707"/>
      <c r="D94" s="707"/>
      <c r="E94" s="226"/>
      <c r="F94" s="226"/>
      <c r="G94" s="707"/>
      <c r="H94" s="707"/>
      <c r="I94" s="226"/>
      <c r="J94" s="226"/>
      <c r="K94" s="707"/>
      <c r="L94" s="707"/>
      <c r="M94" s="707"/>
      <c r="N94" s="707"/>
      <c r="O94" s="707"/>
      <c r="P94" s="707"/>
      <c r="Q94" s="707"/>
      <c r="R94" s="226"/>
      <c r="S94" s="707"/>
      <c r="T94" s="707"/>
      <c r="U94" s="707"/>
      <c r="V94" s="707"/>
      <c r="W94" s="226"/>
      <c r="X94" s="226"/>
      <c r="Y94" s="707"/>
      <c r="Z94" s="707"/>
      <c r="AA94" s="707"/>
      <c r="AB94" s="434"/>
      <c r="AC94" s="707"/>
      <c r="AD94" s="276"/>
      <c r="AE94" s="277"/>
    </row>
    <row r="95" spans="2:36" ht="14.25" customHeight="1" x14ac:dyDescent="0.2">
      <c r="B95" s="279"/>
      <c r="C95" s="707"/>
      <c r="D95" s="707"/>
      <c r="E95" s="226"/>
      <c r="F95" s="226"/>
      <c r="G95" s="707"/>
      <c r="H95" s="707"/>
      <c r="I95" s="226"/>
      <c r="J95" s="226"/>
      <c r="K95" s="707"/>
      <c r="L95" s="707"/>
      <c r="M95" s="707"/>
      <c r="N95" s="707"/>
      <c r="O95" s="707"/>
      <c r="P95" s="707"/>
      <c r="Q95" s="707"/>
      <c r="R95" s="226"/>
      <c r="S95" s="707"/>
      <c r="T95" s="707"/>
      <c r="U95" s="707"/>
      <c r="V95" s="707"/>
      <c r="W95" s="226"/>
      <c r="X95" s="226"/>
      <c r="Y95" s="707"/>
      <c r="Z95" s="707"/>
      <c r="AA95" s="707"/>
      <c r="AB95" s="434"/>
      <c r="AC95" s="707"/>
      <c r="AD95" s="276"/>
      <c r="AE95" s="277"/>
    </row>
    <row r="96" spans="2:36" ht="14.25" customHeight="1" x14ac:dyDescent="0.2">
      <c r="B96" s="286" t="str">
        <f>IF(AND(ISNUMBER(D87),ISNUMBER(F87),ISNUMBER(#REF!)),MIN(AJ87:AJ97),"")</f>
        <v/>
      </c>
      <c r="C96" s="707"/>
      <c r="D96" s="707"/>
      <c r="E96" s="226"/>
      <c r="F96" s="226"/>
      <c r="G96" s="707"/>
      <c r="H96" s="707"/>
      <c r="I96" s="226"/>
      <c r="J96" s="226"/>
      <c r="K96" s="707"/>
      <c r="L96" s="707"/>
      <c r="M96" s="707"/>
      <c r="N96" s="707"/>
      <c r="O96" s="707"/>
      <c r="P96" s="707"/>
      <c r="Q96" s="707"/>
      <c r="R96" s="226"/>
      <c r="S96" s="707"/>
      <c r="T96" s="707"/>
      <c r="U96" s="707"/>
      <c r="V96" s="707"/>
      <c r="W96" s="226"/>
      <c r="X96" s="226"/>
      <c r="Y96" s="707"/>
      <c r="Z96" s="707"/>
      <c r="AA96" s="707"/>
      <c r="AB96" s="434"/>
      <c r="AC96" s="707"/>
      <c r="AD96" s="237"/>
      <c r="AE96" s="238"/>
    </row>
    <row r="97" spans="2:31" ht="14.25" customHeight="1" x14ac:dyDescent="0.2">
      <c r="B97" s="286"/>
      <c r="C97" s="707"/>
      <c r="D97" s="707"/>
      <c r="E97" s="226"/>
      <c r="F97" s="226"/>
      <c r="G97" s="707"/>
      <c r="H97" s="707"/>
      <c r="I97" s="226"/>
      <c r="J97" s="226"/>
      <c r="K97" s="707"/>
      <c r="L97" s="707"/>
      <c r="M97" s="707"/>
      <c r="N97" s="707"/>
      <c r="O97" s="707"/>
      <c r="P97" s="707"/>
      <c r="Q97" s="707"/>
      <c r="R97" s="226"/>
      <c r="S97" s="707"/>
      <c r="T97" s="707"/>
      <c r="U97" s="707"/>
      <c r="V97" s="707"/>
      <c r="W97" s="226"/>
      <c r="X97" s="226"/>
      <c r="Y97" s="707"/>
      <c r="Z97" s="707"/>
      <c r="AA97" s="707"/>
      <c r="AB97" s="434"/>
      <c r="AC97" s="707"/>
      <c r="AD97" s="237"/>
      <c r="AE97" s="238"/>
    </row>
    <row r="98" spans="2:31" ht="14.25" customHeight="1" x14ac:dyDescent="0.2">
      <c r="B98" s="286"/>
      <c r="C98" s="707"/>
      <c r="D98" s="707"/>
      <c r="E98" s="226"/>
      <c r="F98" s="226"/>
      <c r="G98" s="707"/>
      <c r="H98" s="707"/>
      <c r="I98" s="226"/>
      <c r="J98" s="226"/>
      <c r="K98" s="707"/>
      <c r="L98" s="707"/>
      <c r="M98" s="707"/>
      <c r="N98" s="707"/>
      <c r="O98" s="707"/>
      <c r="P98" s="707"/>
      <c r="Q98" s="707"/>
      <c r="R98" s="226"/>
      <c r="S98" s="707"/>
      <c r="T98" s="707"/>
      <c r="U98" s="708"/>
      <c r="V98" s="708"/>
      <c r="W98" s="242"/>
      <c r="X98" s="242"/>
      <c r="Y98" s="226"/>
      <c r="Z98" s="226"/>
      <c r="AA98" s="226"/>
      <c r="AB98" s="226"/>
      <c r="AC98" s="226"/>
      <c r="AD98" s="237"/>
      <c r="AE98" s="238"/>
    </row>
    <row r="99" spans="2:31" ht="14.25" customHeight="1" x14ac:dyDescent="0.2">
      <c r="B99" s="286"/>
      <c r="C99" s="707"/>
      <c r="D99" s="707"/>
      <c r="E99" s="226"/>
      <c r="F99" s="226"/>
      <c r="G99" s="707"/>
      <c r="H99" s="707"/>
      <c r="I99" s="226"/>
      <c r="J99" s="226"/>
      <c r="K99" s="707"/>
      <c r="L99" s="707"/>
      <c r="M99" s="707"/>
      <c r="N99" s="707"/>
      <c r="O99" s="707"/>
      <c r="P99" s="707"/>
      <c r="Q99" s="707"/>
      <c r="R99" s="226"/>
      <c r="S99" s="707"/>
      <c r="T99" s="707"/>
      <c r="U99" s="707"/>
      <c r="V99" s="707"/>
      <c r="W99" s="226"/>
      <c r="X99" s="226"/>
      <c r="Y99" s="707"/>
      <c r="Z99" s="707"/>
      <c r="AA99" s="707"/>
      <c r="AB99" s="237"/>
      <c r="AC99" s="237"/>
      <c r="AD99" s="237"/>
      <c r="AE99" s="238"/>
    </row>
    <row r="100" spans="2:31" ht="14.25" customHeight="1" x14ac:dyDescent="0.2">
      <c r="B100" s="286"/>
      <c r="C100" s="707"/>
      <c r="D100" s="707"/>
      <c r="E100" s="226"/>
      <c r="F100" s="226"/>
      <c r="G100" s="707"/>
      <c r="H100" s="707"/>
      <c r="I100" s="226"/>
      <c r="J100" s="226"/>
      <c r="K100" s="707"/>
      <c r="L100" s="707"/>
      <c r="M100" s="707"/>
      <c r="N100" s="707"/>
      <c r="O100" s="707"/>
      <c r="P100" s="707"/>
      <c r="Q100" s="707"/>
      <c r="R100" s="226"/>
      <c r="S100" s="707"/>
      <c r="T100" s="707"/>
      <c r="U100" s="707"/>
      <c r="V100" s="707"/>
      <c r="W100" s="226"/>
      <c r="X100" s="226"/>
      <c r="Y100" s="707"/>
      <c r="Z100" s="707"/>
      <c r="AA100" s="707"/>
      <c r="AB100" s="291"/>
      <c r="AC100" s="237"/>
      <c r="AD100" s="237"/>
      <c r="AE100" s="238"/>
    </row>
    <row r="101" spans="2:31" ht="14.25" customHeight="1" x14ac:dyDescent="0.2">
      <c r="B101" s="286"/>
      <c r="C101" s="708"/>
      <c r="D101" s="708"/>
      <c r="E101" s="242"/>
      <c r="F101" s="242"/>
      <c r="G101" s="708"/>
      <c r="H101" s="708"/>
      <c r="I101" s="226"/>
      <c r="J101" s="226"/>
      <c r="K101" s="707"/>
      <c r="L101" s="707"/>
      <c r="M101" s="707"/>
      <c r="N101" s="707"/>
      <c r="O101" s="707"/>
      <c r="P101" s="707"/>
      <c r="Q101" s="707"/>
      <c r="R101" s="226"/>
      <c r="S101" s="707"/>
      <c r="T101" s="707"/>
      <c r="U101" s="707"/>
      <c r="V101" s="707"/>
      <c r="W101" s="446"/>
      <c r="X101" s="446"/>
      <c r="Y101" s="446"/>
      <c r="Z101" s="446"/>
      <c r="AA101" s="446"/>
      <c r="AB101" s="237"/>
      <c r="AC101" s="237"/>
      <c r="AD101" s="237"/>
      <c r="AE101" s="238"/>
    </row>
    <row r="102" spans="2:31" ht="14.25" customHeight="1" x14ac:dyDescent="0.2">
      <c r="B102" s="286"/>
      <c r="C102" s="718"/>
      <c r="D102" s="718"/>
      <c r="E102" s="718"/>
      <c r="F102" s="718"/>
      <c r="G102" s="718"/>
      <c r="H102" s="711"/>
      <c r="I102" s="1138"/>
      <c r="J102" s="1138"/>
      <c r="K102" s="719"/>
      <c r="L102" s="446"/>
      <c r="M102" s="446"/>
      <c r="N102" s="446"/>
      <c r="O102" s="446"/>
      <c r="P102" s="446"/>
      <c r="Q102" s="446"/>
      <c r="R102" s="446"/>
      <c r="S102" s="446"/>
      <c r="T102" s="446"/>
      <c r="U102" s="446"/>
      <c r="V102" s="446"/>
      <c r="W102" s="446"/>
      <c r="X102" s="446"/>
      <c r="Y102" s="446"/>
      <c r="Z102" s="446"/>
      <c r="AA102" s="446"/>
      <c r="AB102" s="237"/>
      <c r="AC102" s="237"/>
      <c r="AD102" s="237"/>
      <c r="AE102" s="238"/>
    </row>
    <row r="103" spans="2:31" ht="8.25" customHeight="1" x14ac:dyDescent="0.2">
      <c r="B103" s="286"/>
      <c r="C103" s="718"/>
      <c r="D103" s="718"/>
      <c r="E103" s="718"/>
      <c r="F103" s="718"/>
      <c r="G103" s="718"/>
      <c r="H103" s="712"/>
      <c r="I103" s="1139"/>
      <c r="J103" s="1139"/>
      <c r="K103" s="716"/>
      <c r="L103" s="446"/>
      <c r="M103" s="446"/>
      <c r="N103" s="446"/>
      <c r="O103" s="446"/>
      <c r="P103" s="446"/>
      <c r="Q103" s="446"/>
      <c r="R103" s="446"/>
      <c r="S103" s="446"/>
      <c r="T103" s="446"/>
      <c r="U103" s="446"/>
      <c r="V103" s="446"/>
      <c r="W103" s="446"/>
      <c r="X103" s="446"/>
      <c r="Y103" s="446"/>
      <c r="Z103" s="446"/>
      <c r="AA103" s="446"/>
      <c r="AB103" s="237"/>
      <c r="AC103" s="237"/>
      <c r="AD103" s="237"/>
      <c r="AE103" s="238"/>
    </row>
    <row r="104" spans="2:31" x14ac:dyDescent="0.2">
      <c r="B104" s="286"/>
      <c r="C104" s="453"/>
      <c r="D104" s="453"/>
      <c r="E104" s="453"/>
      <c r="F104" s="453"/>
      <c r="G104" s="453"/>
      <c r="H104" s="453"/>
      <c r="I104" s="453"/>
      <c r="J104" s="293"/>
      <c r="K104" s="293"/>
      <c r="L104" s="446"/>
      <c r="M104" s="446"/>
      <c r="N104" s="446"/>
      <c r="O104" s="446"/>
      <c r="P104" s="446"/>
      <c r="Q104" s="446"/>
      <c r="R104" s="446"/>
      <c r="S104" s="446"/>
      <c r="T104" s="446"/>
      <c r="U104" s="446"/>
      <c r="V104" s="446"/>
      <c r="W104" s="446"/>
      <c r="X104" s="446"/>
      <c r="Y104" s="446"/>
      <c r="Z104" s="446"/>
      <c r="AA104" s="446"/>
      <c r="AB104" s="293"/>
      <c r="AC104" s="293"/>
      <c r="AD104" s="237"/>
      <c r="AE104" s="238"/>
    </row>
    <row r="105" spans="2:31" ht="12" customHeight="1" x14ac:dyDescent="0.2">
      <c r="B105" s="286"/>
      <c r="C105" s="516"/>
      <c r="D105" s="516"/>
      <c r="E105" s="516"/>
      <c r="F105" s="516"/>
      <c r="G105" s="516"/>
      <c r="H105" s="575"/>
      <c r="I105" s="575"/>
      <c r="J105" s="575"/>
      <c r="K105" s="577"/>
      <c r="L105" s="577"/>
      <c r="M105" s="577"/>
      <c r="N105" s="577"/>
      <c r="O105" s="516"/>
      <c r="P105" s="516"/>
      <c r="Q105" s="516"/>
      <c r="R105" s="516"/>
      <c r="S105" s="516"/>
      <c r="T105" s="516"/>
      <c r="U105" s="516"/>
      <c r="V105" s="516"/>
      <c r="W105" s="294"/>
      <c r="X105" s="294"/>
      <c r="Y105" s="294"/>
      <c r="Z105" s="294"/>
      <c r="AA105" s="294"/>
      <c r="AB105" s="293"/>
      <c r="AC105" s="293"/>
      <c r="AD105" s="237"/>
      <c r="AE105" s="238"/>
    </row>
    <row r="106" spans="2:31" ht="11.25" customHeight="1" x14ac:dyDescent="0.2">
      <c r="B106" s="286"/>
      <c r="C106" s="718"/>
      <c r="D106" s="718"/>
      <c r="E106" s="718"/>
      <c r="F106" s="718"/>
      <c r="G106" s="718"/>
      <c r="H106" s="595"/>
      <c r="I106" s="595"/>
      <c r="J106" s="595"/>
      <c r="K106" s="580"/>
      <c r="L106" s="580"/>
      <c r="M106" s="580"/>
      <c r="N106" s="580"/>
      <c r="O106" s="718"/>
      <c r="P106" s="718"/>
      <c r="Q106" s="718"/>
      <c r="R106" s="718"/>
      <c r="S106" s="718"/>
      <c r="T106" s="718"/>
      <c r="U106" s="718"/>
      <c r="V106" s="718"/>
      <c r="W106" s="276"/>
      <c r="X106" s="276"/>
      <c r="Y106" s="276"/>
      <c r="Z106" s="276"/>
      <c r="AA106" s="276"/>
      <c r="AB106" s="276"/>
      <c r="AC106" s="276"/>
      <c r="AD106" s="237"/>
      <c r="AE106" s="238"/>
    </row>
    <row r="107" spans="2:31" ht="14.25" customHeight="1" x14ac:dyDescent="0.2">
      <c r="B107" s="287"/>
      <c r="C107" s="1160" t="s">
        <v>303</v>
      </c>
      <c r="D107" s="1161"/>
      <c r="E107" s="1161"/>
      <c r="F107" s="1161"/>
      <c r="G107" s="1162"/>
      <c r="H107" s="1163" t="str">
        <f>IF(ISNUMBER('WASCOB 4'!G45),"Basin "&amp;'WASCOB 4'!F12,"Basin 4")</f>
        <v>Basin 4</v>
      </c>
      <c r="I107" s="1164"/>
      <c r="J107" s="1165"/>
      <c r="K107" s="1166" t="str">
        <f>IF(ISNUMBER('WASCOB 5'!G45),"Basin "&amp;'WASCOB 5'!F12,"Basin 5")</f>
        <v>Basin 5</v>
      </c>
      <c r="L107" s="1167"/>
      <c r="M107" s="1167"/>
      <c r="N107" s="1168"/>
      <c r="O107" s="1169" t="str">
        <f>IF(ISNUMBER('WASCOB 6'!G45),"Basin "&amp;'WASCOB 6'!F12,"Basin 6")</f>
        <v>Basin 6</v>
      </c>
      <c r="P107" s="1170"/>
      <c r="Q107" s="1170"/>
      <c r="R107" s="1170"/>
      <c r="S107" s="1170"/>
      <c r="T107" s="1170"/>
      <c r="U107" s="1170"/>
      <c r="V107" s="1171"/>
      <c r="W107" s="237"/>
      <c r="X107" s="237"/>
      <c r="Y107" s="237"/>
      <c r="Z107" s="237"/>
      <c r="AA107" s="237"/>
      <c r="AB107" s="237"/>
      <c r="AC107" s="237"/>
      <c r="AD107" s="237"/>
      <c r="AE107" s="292"/>
    </row>
    <row r="108" spans="2:31" ht="14.25" customHeight="1" x14ac:dyDescent="0.2">
      <c r="B108" s="245"/>
      <c r="C108" s="1172" t="s">
        <v>358</v>
      </c>
      <c r="D108" s="1173"/>
      <c r="E108" s="1173"/>
      <c r="F108" s="1173"/>
      <c r="G108" s="1174"/>
      <c r="H108" s="1148" t="str">
        <f>IF(ISBLANK(Earthwork!E64),"",IF(Defaults!M84="Width",CONCATENATE(Earthwork!E64," ft"),IF(Defaults!M84="Ratio",CONCATENATE(Earthwork!E64,":1"),)))</f>
        <v/>
      </c>
      <c r="I108" s="1149"/>
      <c r="J108" s="1150"/>
      <c r="K108" s="1148" t="str">
        <f>IF(ISBLANK(Earthwork!G64),"",IF(Defaults!M85="Width",CONCATENATE(Earthwork!G64," ft"),IF(Defaults!M85="Ratio",CONCATENATE(Earthwork!G64,":1"))))</f>
        <v/>
      </c>
      <c r="L108" s="1149"/>
      <c r="M108" s="1149"/>
      <c r="N108" s="1150"/>
      <c r="O108" s="1151" t="str">
        <f>IF(ISBLANK(Earthwork!I64),"",IF(Defaults!M86="Width",CONCATENATE(Earthwork!I64," ft"),IF(Defaults!M86="Ratio",CONCATENATE(Earthwork!I64,":1"),)))</f>
        <v/>
      </c>
      <c r="P108" s="1152"/>
      <c r="Q108" s="1152"/>
      <c r="R108" s="1152"/>
      <c r="S108" s="1152"/>
      <c r="T108" s="1152"/>
      <c r="U108" s="1152"/>
      <c r="V108" s="1153"/>
      <c r="W108" s="297"/>
      <c r="X108" s="297"/>
      <c r="Y108" s="297"/>
      <c r="Z108" s="297"/>
      <c r="AA108" s="297"/>
      <c r="AB108" s="297"/>
      <c r="AC108" s="297"/>
      <c r="AD108" s="297"/>
      <c r="AE108" s="298"/>
    </row>
    <row r="109" spans="2:31" ht="14.25" customHeight="1" x14ac:dyDescent="0.2">
      <c r="B109" s="245"/>
      <c r="C109" s="1145" t="s">
        <v>359</v>
      </c>
      <c r="D109" s="1146"/>
      <c r="E109" s="1146"/>
      <c r="F109" s="1146"/>
      <c r="G109" s="1147"/>
      <c r="H109" s="1148" t="str">
        <f>IF(ISBLANK(Earthwork!E65),"",IF(Defaults!M84="Width",CONCATENATE(Earthwork!E65," ft"),IF(Defaults!M84="Ratio",CONCATENATE(Earthwork!E65,":1"),)))</f>
        <v/>
      </c>
      <c r="I109" s="1149"/>
      <c r="J109" s="1150"/>
      <c r="K109" s="1148" t="str">
        <f>IF(ISBLANK(Earthwork!G65),"",IF(Defaults!M85="Width",CONCATENATE(Earthwork!G65," ft"),IF(Defaults!M85="Ratio",CONCATENATE(Earthwork!G65,":1"))))</f>
        <v/>
      </c>
      <c r="L109" s="1149"/>
      <c r="M109" s="1149"/>
      <c r="N109" s="1150"/>
      <c r="O109" s="1151" t="str">
        <f>IF(ISBLANK(Earthwork!I65),"",IF(Defaults!M86="Width",CONCATENATE(Earthwork!I65," ft"),IF(Defaults!M86="Ratio",CONCATENATE(Earthwork!I65,":1"),)))</f>
        <v/>
      </c>
      <c r="P109" s="1152"/>
      <c r="Q109" s="1152"/>
      <c r="R109" s="1152"/>
      <c r="S109" s="1152"/>
      <c r="T109" s="1152"/>
      <c r="U109" s="1152"/>
      <c r="V109" s="1153"/>
      <c r="W109" s="455"/>
      <c r="X109" s="455"/>
      <c r="Y109" s="455"/>
      <c r="Z109" s="296"/>
      <c r="AA109" s="297"/>
      <c r="AB109" s="297"/>
      <c r="AC109" s="297"/>
      <c r="AD109" s="297"/>
      <c r="AE109" s="298"/>
    </row>
    <row r="110" spans="2:31" ht="14.25" customHeight="1" x14ac:dyDescent="0.2">
      <c r="B110" s="245"/>
      <c r="C110" s="1145" t="s">
        <v>352</v>
      </c>
      <c r="D110" s="1146"/>
      <c r="E110" s="1146"/>
      <c r="F110" s="1146"/>
      <c r="G110" s="1147"/>
      <c r="H110" s="1154" t="str">
        <f>IF(ISBLANK(Earthwork!E63),"",CONCATENATE('WASCOB 4'!G33," ft"))</f>
        <v xml:space="preserve"> ft</v>
      </c>
      <c r="I110" s="1155"/>
      <c r="J110" s="1156"/>
      <c r="K110" s="1157" t="str">
        <f>IF(ISBLANK(Earthwork!G63),"",CONCATENATE('WASCOB 5'!G33," ft"))</f>
        <v xml:space="preserve"> ft</v>
      </c>
      <c r="L110" s="1158"/>
      <c r="M110" s="1158"/>
      <c r="N110" s="1159"/>
      <c r="O110" s="1157" t="str">
        <f>IF(ISBLANK(Earthwork!I63),"",CONCATENATE('WASCOB 6'!G33," ft"))</f>
        <v xml:space="preserve"> ft</v>
      </c>
      <c r="P110" s="1158"/>
      <c r="Q110" s="1158"/>
      <c r="R110" s="1158"/>
      <c r="S110" s="1158"/>
      <c r="T110" s="1158"/>
      <c r="U110" s="1158"/>
      <c r="V110" s="1159"/>
      <c r="W110" s="455"/>
      <c r="X110" s="455"/>
      <c r="Y110" s="455"/>
      <c r="Z110" s="296"/>
      <c r="AA110" s="299"/>
      <c r="AB110" s="299"/>
      <c r="AC110" s="299"/>
      <c r="AD110" s="299"/>
      <c r="AE110" s="300"/>
    </row>
    <row r="111" spans="2:31" ht="15.75" customHeight="1" thickBot="1" x14ac:dyDescent="0.25">
      <c r="B111" s="301"/>
      <c r="C111" s="302"/>
      <c r="D111" s="302"/>
      <c r="E111" s="302"/>
      <c r="F111" s="302"/>
      <c r="G111" s="302"/>
      <c r="H111" s="303"/>
      <c r="I111" s="304"/>
      <c r="J111" s="302"/>
      <c r="K111" s="305"/>
      <c r="L111" s="305"/>
      <c r="M111" s="306"/>
      <c r="N111" s="306"/>
      <c r="O111" s="306"/>
      <c r="P111" s="306"/>
      <c r="Q111" s="306"/>
      <c r="R111" s="306"/>
      <c r="S111" s="306"/>
      <c r="T111" s="306"/>
      <c r="U111" s="306"/>
      <c r="V111" s="306"/>
      <c r="W111" s="306"/>
      <c r="X111" s="306"/>
      <c r="Y111" s="306"/>
      <c r="Z111" s="306"/>
      <c r="AA111" s="306"/>
      <c r="AB111" s="306"/>
      <c r="AC111" s="306"/>
      <c r="AD111" s="306"/>
      <c r="AE111" s="307"/>
    </row>
    <row r="112" spans="2:31" ht="9" customHeight="1" x14ac:dyDescent="0.2">
      <c r="B112" s="244"/>
      <c r="C112" s="308"/>
      <c r="D112" s="308"/>
      <c r="E112" s="308"/>
      <c r="F112" s="308"/>
      <c r="G112" s="1016" t="str">
        <f>IF(ISBLANK(Cover!E14),"",UPPER(Cover!E14))</f>
        <v/>
      </c>
      <c r="H112" s="1017"/>
      <c r="I112" s="1017"/>
      <c r="J112" s="1017"/>
      <c r="K112" s="1017"/>
      <c r="L112" s="1017"/>
      <c r="M112" s="1017"/>
      <c r="N112" s="1018"/>
      <c r="O112" s="1022" t="s">
        <v>270</v>
      </c>
      <c r="P112" s="1023"/>
      <c r="Q112" s="1023"/>
      <c r="R112" s="1140" t="str">
        <f>IF(ISBLANK('WASCOB 1'!H5),"",'WASCOB 1'!H5)</f>
        <v/>
      </c>
      <c r="S112" s="1140"/>
      <c r="T112" s="1140"/>
      <c r="U112" s="1140"/>
      <c r="V112" s="309"/>
      <c r="W112" s="1026" t="s">
        <v>271</v>
      </c>
      <c r="X112" s="1026"/>
      <c r="Y112" s="1026"/>
      <c r="Z112" s="310"/>
      <c r="AA112" s="1027" t="s">
        <v>272</v>
      </c>
      <c r="AB112" s="1028"/>
      <c r="AC112" s="1028"/>
      <c r="AD112" s="1028"/>
      <c r="AE112" s="1029"/>
    </row>
    <row r="113" spans="2:31" ht="12" customHeight="1" x14ac:dyDescent="0.2">
      <c r="B113" s="244"/>
      <c r="C113" s="308"/>
      <c r="D113" s="308"/>
      <c r="E113" s="308"/>
      <c r="F113" s="308"/>
      <c r="G113" s="1019"/>
      <c r="H113" s="1020"/>
      <c r="I113" s="1020"/>
      <c r="J113" s="1020"/>
      <c r="K113" s="1020"/>
      <c r="L113" s="1020"/>
      <c r="M113" s="1020"/>
      <c r="N113" s="1021"/>
      <c r="O113" s="1002"/>
      <c r="P113" s="1003"/>
      <c r="Q113" s="1003"/>
      <c r="R113" s="1141"/>
      <c r="S113" s="1141"/>
      <c r="T113" s="1141"/>
      <c r="U113" s="1141"/>
      <c r="V113" s="308"/>
      <c r="W113" s="1144">
        <f ca="1">TODAY()</f>
        <v>43899</v>
      </c>
      <c r="X113" s="1144"/>
      <c r="Y113" s="1144"/>
      <c r="Z113" s="313"/>
      <c r="AA113" s="1103"/>
      <c r="AB113" s="1104"/>
      <c r="AC113" s="1104"/>
      <c r="AD113" s="1104"/>
      <c r="AE113" s="1105"/>
    </row>
    <row r="114" spans="2:31" ht="9" customHeight="1" x14ac:dyDescent="0.2">
      <c r="B114" s="244"/>
      <c r="C114" s="308"/>
      <c r="D114" s="308"/>
      <c r="E114" s="308"/>
      <c r="F114" s="308"/>
      <c r="G114" s="1019"/>
      <c r="H114" s="1020"/>
      <c r="I114" s="1020"/>
      <c r="J114" s="1020"/>
      <c r="K114" s="1020"/>
      <c r="L114" s="1020"/>
      <c r="M114" s="1020"/>
      <c r="N114" s="1021"/>
      <c r="O114" s="1002" t="s">
        <v>273</v>
      </c>
      <c r="P114" s="1003"/>
      <c r="Q114" s="1003"/>
      <c r="R114" s="1031" t="str">
        <f>IF(ISBLANK('WASCOB 1'!H5),"",'WASCOB 1'!H5)</f>
        <v/>
      </c>
      <c r="S114" s="1031"/>
      <c r="T114" s="1031"/>
      <c r="U114" s="1031"/>
      <c r="V114" s="314"/>
      <c r="W114" s="987">
        <f ca="1">TODAY()</f>
        <v>43899</v>
      </c>
      <c r="X114" s="987"/>
      <c r="Y114" s="987"/>
      <c r="Z114" s="313"/>
      <c r="AA114" s="989" t="s">
        <v>274</v>
      </c>
      <c r="AB114" s="990"/>
      <c r="AC114" s="990"/>
      <c r="AD114" s="990"/>
      <c r="AE114" s="991"/>
    </row>
    <row r="115" spans="2:31" ht="6" customHeight="1" x14ac:dyDescent="0.2">
      <c r="B115" s="244"/>
      <c r="C115" s="308"/>
      <c r="D115" s="308"/>
      <c r="E115" s="308"/>
      <c r="F115" s="308"/>
      <c r="G115" s="995" t="s">
        <v>391</v>
      </c>
      <c r="H115" s="993"/>
      <c r="I115" s="993"/>
      <c r="J115" s="993"/>
      <c r="K115" s="993"/>
      <c r="L115" s="993"/>
      <c r="M115" s="993"/>
      <c r="N115" s="994"/>
      <c r="O115" s="1002"/>
      <c r="P115" s="1003"/>
      <c r="Q115" s="1003"/>
      <c r="R115" s="1032"/>
      <c r="S115" s="1032"/>
      <c r="T115" s="1032"/>
      <c r="U115" s="1032"/>
      <c r="V115" s="315"/>
      <c r="W115" s="988"/>
      <c r="X115" s="988"/>
      <c r="Y115" s="988"/>
      <c r="Z115" s="316"/>
      <c r="AA115" s="1100"/>
      <c r="AB115" s="1101"/>
      <c r="AC115" s="1101"/>
      <c r="AD115" s="1101"/>
      <c r="AE115" s="1102"/>
    </row>
    <row r="116" spans="2:31" ht="9" customHeight="1" x14ac:dyDescent="0.2">
      <c r="B116" s="244"/>
      <c r="C116" s="308"/>
      <c r="D116" s="317"/>
      <c r="E116" s="317"/>
      <c r="F116" s="317"/>
      <c r="G116" s="995"/>
      <c r="H116" s="993"/>
      <c r="I116" s="993"/>
      <c r="J116" s="993"/>
      <c r="K116" s="993"/>
      <c r="L116" s="993"/>
      <c r="M116" s="993"/>
      <c r="N116" s="994"/>
      <c r="O116" s="1002" t="s">
        <v>275</v>
      </c>
      <c r="P116" s="1003"/>
      <c r="Q116" s="1003"/>
      <c r="R116" s="978"/>
      <c r="S116" s="978"/>
      <c r="T116" s="978"/>
      <c r="U116" s="978"/>
      <c r="V116" s="318"/>
      <c r="W116" s="980"/>
      <c r="X116" s="981"/>
      <c r="Y116" s="981"/>
      <c r="Z116" s="313"/>
      <c r="AA116" s="1100"/>
      <c r="AB116" s="1101"/>
      <c r="AC116" s="1101"/>
      <c r="AD116" s="1101"/>
      <c r="AE116" s="1102"/>
    </row>
    <row r="117" spans="2:31" ht="3" customHeight="1" x14ac:dyDescent="0.2">
      <c r="B117" s="244"/>
      <c r="C117" s="308"/>
      <c r="D117" s="317"/>
      <c r="E117" s="317"/>
      <c r="F117" s="317"/>
      <c r="G117" s="995"/>
      <c r="H117" s="993"/>
      <c r="I117" s="993"/>
      <c r="J117" s="993"/>
      <c r="K117" s="993"/>
      <c r="L117" s="993"/>
      <c r="M117" s="993"/>
      <c r="N117" s="994"/>
      <c r="O117" s="1002"/>
      <c r="P117" s="1003"/>
      <c r="Q117" s="1003"/>
      <c r="R117" s="979"/>
      <c r="S117" s="979"/>
      <c r="T117" s="979"/>
      <c r="U117" s="979"/>
      <c r="V117" s="319"/>
      <c r="W117" s="982"/>
      <c r="X117" s="982"/>
      <c r="Y117" s="982"/>
      <c r="Z117" s="316"/>
      <c r="AA117" s="1103"/>
      <c r="AB117" s="1104"/>
      <c r="AC117" s="1104"/>
      <c r="AD117" s="1104"/>
      <c r="AE117" s="1105"/>
    </row>
    <row r="118" spans="2:31" ht="6.75" customHeight="1" x14ac:dyDescent="0.2">
      <c r="B118" s="244"/>
      <c r="C118" s="308"/>
      <c r="D118" s="317"/>
      <c r="E118" s="317"/>
      <c r="F118" s="317"/>
      <c r="G118" s="1037" t="str">
        <f>IF(ISBLANK(Cover!G21),"",CONCATENATE(Cover!G21," County "))</f>
        <v xml:space="preserve"> County </v>
      </c>
      <c r="H118" s="1038"/>
      <c r="I118" s="1038"/>
      <c r="J118" s="1038"/>
      <c r="K118" s="1038"/>
      <c r="L118" s="1038"/>
      <c r="M118" s="1038"/>
      <c r="N118" s="1039"/>
      <c r="O118" s="1002" t="s">
        <v>276</v>
      </c>
      <c r="P118" s="1003"/>
      <c r="Q118" s="1003"/>
      <c r="R118" s="978"/>
      <c r="S118" s="978"/>
      <c r="T118" s="978"/>
      <c r="U118" s="978"/>
      <c r="V118" s="318"/>
      <c r="W118" s="980"/>
      <c r="X118" s="981"/>
      <c r="Y118" s="981"/>
      <c r="Z118" s="320"/>
      <c r="AA118" s="321"/>
      <c r="AB118" s="322"/>
      <c r="AC118" s="322"/>
      <c r="AD118" s="322"/>
      <c r="AE118" s="323"/>
    </row>
    <row r="119" spans="2:31" ht="6" customHeight="1" x14ac:dyDescent="0.2">
      <c r="B119" s="244"/>
      <c r="C119" s="308"/>
      <c r="D119" s="317"/>
      <c r="E119" s="317"/>
      <c r="F119" s="317"/>
      <c r="G119" s="1037"/>
      <c r="H119" s="1038"/>
      <c r="I119" s="1038"/>
      <c r="J119" s="1038"/>
      <c r="K119" s="1038"/>
      <c r="L119" s="1038"/>
      <c r="M119" s="1038"/>
      <c r="N119" s="1039"/>
      <c r="O119" s="1002"/>
      <c r="P119" s="1003"/>
      <c r="Q119" s="1003"/>
      <c r="R119" s="979"/>
      <c r="S119" s="979"/>
      <c r="T119" s="979"/>
      <c r="U119" s="979"/>
      <c r="V119" s="324"/>
      <c r="W119" s="982"/>
      <c r="X119" s="982"/>
      <c r="Y119" s="982"/>
      <c r="Z119" s="325"/>
      <c r="AA119" s="983" t="s">
        <v>277</v>
      </c>
      <c r="AB119" s="1035"/>
      <c r="AC119" s="1033" t="s">
        <v>278</v>
      </c>
      <c r="AD119" s="1035"/>
      <c r="AE119" s="320"/>
    </row>
    <row r="120" spans="2:31" ht="12" customHeight="1" thickBot="1" x14ac:dyDescent="0.25">
      <c r="B120" s="326"/>
      <c r="C120" s="327"/>
      <c r="D120" s="327"/>
      <c r="E120" s="328"/>
      <c r="F120" s="328"/>
      <c r="G120" s="329"/>
      <c r="H120" s="330"/>
      <c r="I120" s="330"/>
      <c r="J120" s="330"/>
      <c r="K120" s="330"/>
      <c r="L120" s="330"/>
      <c r="M120" s="330"/>
      <c r="N120" s="331"/>
      <c r="O120" s="327"/>
      <c r="P120" s="327"/>
      <c r="Q120" s="327"/>
      <c r="R120" s="328"/>
      <c r="S120" s="327"/>
      <c r="T120" s="327"/>
      <c r="U120" s="327"/>
      <c r="V120" s="332"/>
      <c r="W120" s="333"/>
      <c r="X120" s="334"/>
      <c r="Y120" s="334"/>
      <c r="Z120" s="335"/>
      <c r="AA120" s="984"/>
      <c r="AB120" s="1036"/>
      <c r="AC120" s="1034"/>
      <c r="AD120" s="1036"/>
      <c r="AE120" s="336"/>
    </row>
  </sheetData>
  <sheetProtection algorithmName="SHA-512" hashValue="L9uAw0+N5MnfLgROLnhFeiv8A/6OlAN3BbHqPdMFni+AwV4NLj+r9Kr/rA5W3DaboSigOHxIfeReXb08W1oRmQ==" saltValue="+LFsEwednVLHFGgfguyIqQ==" spinCount="100000" sheet="1" objects="1" scenarios="1" selectLockedCells="1"/>
  <mergeCells count="91">
    <mergeCell ref="O49:V49"/>
    <mergeCell ref="C50:G50"/>
    <mergeCell ref="H50:J50"/>
    <mergeCell ref="K50:N50"/>
    <mergeCell ref="O50:V50"/>
    <mergeCell ref="AB59:AB60"/>
    <mergeCell ref="AC59:AC60"/>
    <mergeCell ref="AD59:AD60"/>
    <mergeCell ref="G55:N57"/>
    <mergeCell ref="AA55:AE57"/>
    <mergeCell ref="O56:Q57"/>
    <mergeCell ref="R56:U57"/>
    <mergeCell ref="W56:Y57"/>
    <mergeCell ref="G58:N59"/>
    <mergeCell ref="O58:Q59"/>
    <mergeCell ref="R58:U59"/>
    <mergeCell ref="W58:Y59"/>
    <mergeCell ref="AA59:AA60"/>
    <mergeCell ref="AA52:AE52"/>
    <mergeCell ref="W53:Y53"/>
    <mergeCell ref="AA53:AE53"/>
    <mergeCell ref="O54:Q55"/>
    <mergeCell ref="R54:U55"/>
    <mergeCell ref="W54:Y55"/>
    <mergeCell ref="AA54:AE54"/>
    <mergeCell ref="C2:AD3"/>
    <mergeCell ref="C16:AD17"/>
    <mergeCell ref="C31:AD32"/>
    <mergeCell ref="I42:J42"/>
    <mergeCell ref="I43:J43"/>
    <mergeCell ref="A47:A59"/>
    <mergeCell ref="G52:N54"/>
    <mergeCell ref="O52:Q53"/>
    <mergeCell ref="R52:U53"/>
    <mergeCell ref="W52:Y52"/>
    <mergeCell ref="C47:G47"/>
    <mergeCell ref="H47:J47"/>
    <mergeCell ref="K47:N47"/>
    <mergeCell ref="O47:V47"/>
    <mergeCell ref="C48:G48"/>
    <mergeCell ref="H48:J48"/>
    <mergeCell ref="K48:N48"/>
    <mergeCell ref="O48:V48"/>
    <mergeCell ref="C49:G49"/>
    <mergeCell ref="H49:J49"/>
    <mergeCell ref="K49:N49"/>
    <mergeCell ref="C62:AD63"/>
    <mergeCell ref="C76:AD77"/>
    <mergeCell ref="C91:AD92"/>
    <mergeCell ref="I102:J102"/>
    <mergeCell ref="I103:J103"/>
    <mergeCell ref="C107:G107"/>
    <mergeCell ref="H107:J107"/>
    <mergeCell ref="K107:N107"/>
    <mergeCell ref="O107:V107"/>
    <mergeCell ref="C108:G108"/>
    <mergeCell ref="H108:J108"/>
    <mergeCell ref="K108:N108"/>
    <mergeCell ref="O108:V108"/>
    <mergeCell ref="C109:G109"/>
    <mergeCell ref="H109:J109"/>
    <mergeCell ref="K109:N109"/>
    <mergeCell ref="O109:V109"/>
    <mergeCell ref="C110:G110"/>
    <mergeCell ref="H110:J110"/>
    <mergeCell ref="K110:N110"/>
    <mergeCell ref="O110:V110"/>
    <mergeCell ref="G112:N114"/>
    <mergeCell ref="O112:Q113"/>
    <mergeCell ref="R112:U113"/>
    <mergeCell ref="W112:Y112"/>
    <mergeCell ref="AA112:AE112"/>
    <mergeCell ref="W113:Y113"/>
    <mergeCell ref="AA113:AE113"/>
    <mergeCell ref="O114:Q115"/>
    <mergeCell ref="R114:U115"/>
    <mergeCell ref="W114:Y115"/>
    <mergeCell ref="AA114:AE114"/>
    <mergeCell ref="G115:N117"/>
    <mergeCell ref="AA115:AE117"/>
    <mergeCell ref="O116:Q117"/>
    <mergeCell ref="R116:U117"/>
    <mergeCell ref="W116:Y117"/>
    <mergeCell ref="AB119:AB120"/>
    <mergeCell ref="AC119:AC120"/>
    <mergeCell ref="AD119:AD120"/>
    <mergeCell ref="G118:N119"/>
    <mergeCell ref="O118:Q119"/>
    <mergeCell ref="R118:U119"/>
    <mergeCell ref="W118:Y119"/>
    <mergeCell ref="AA119:AA120"/>
  </mergeCells>
  <pageMargins left="0.75" right="0.4" top="0.5" bottom="0.5" header="0" footer="0"/>
  <pageSetup scale="94" fitToHeight="2" orientation="portrait" r:id="rId1"/>
  <headerFooter alignWithMargins="0"/>
  <drawing r:id="rId2"/>
  <legacyDrawing r:id="rId3"/>
  <controls>
    <mc:AlternateContent xmlns:mc="http://schemas.openxmlformats.org/markup-compatibility/2006">
      <mc:Choice Requires="x14">
        <control shapeId="16387" r:id="rId4" name="CommandButton2">
          <controlPr defaultSize="0" autoLine="0" r:id="rId5">
            <anchor moveWithCells="1">
              <from>
                <xdr:col>31</xdr:col>
                <xdr:colOff>276225</xdr:colOff>
                <xdr:row>6</xdr:row>
                <xdr:rowOff>66675</xdr:rowOff>
              </from>
              <to>
                <xdr:col>33</xdr:col>
                <xdr:colOff>247650</xdr:colOff>
                <xdr:row>8</xdr:row>
                <xdr:rowOff>9525</xdr:rowOff>
              </to>
            </anchor>
          </controlPr>
        </control>
      </mc:Choice>
      <mc:Fallback>
        <control shapeId="16387" r:id="rId4" name="CommandButton2"/>
      </mc:Fallback>
    </mc:AlternateContent>
    <mc:AlternateContent xmlns:mc="http://schemas.openxmlformats.org/markup-compatibility/2006">
      <mc:Choice Requires="x14">
        <control shapeId="16386" r:id="rId6" name="CommandButton1">
          <controlPr defaultSize="0" autoLine="0" r:id="rId7">
            <anchor moveWithCells="1">
              <from>
                <xdr:col>31</xdr:col>
                <xdr:colOff>276225</xdr:colOff>
                <xdr:row>8</xdr:row>
                <xdr:rowOff>85725</xdr:rowOff>
              </from>
              <to>
                <xdr:col>33</xdr:col>
                <xdr:colOff>247650</xdr:colOff>
                <xdr:row>9</xdr:row>
                <xdr:rowOff>123825</xdr:rowOff>
              </to>
            </anchor>
          </controlPr>
        </control>
      </mc:Choice>
      <mc:Fallback>
        <control shapeId="16386" r:id="rId6" name="CommandButton1"/>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tabColor theme="8"/>
    <pageSetUpPr fitToPage="1"/>
  </sheetPr>
  <dimension ref="A1:AJ82"/>
  <sheetViews>
    <sheetView showGridLines="0" showRowColHeaders="0" zoomScaleNormal="100" workbookViewId="0">
      <selection activeCell="X19" sqref="X19:AA19"/>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1" style="222" customWidth="1"/>
    <col min="8" max="8" width="8.85546875" style="222" customWidth="1"/>
    <col min="9" max="9" width="6.28515625" style="223" customWidth="1"/>
    <col min="10" max="10" width="2.5703125" style="223" customWidth="1"/>
    <col min="11" max="11" width="8.85546875" style="222" customWidth="1"/>
    <col min="12" max="12" width="4.42578125" style="222" customWidth="1"/>
    <col min="13" max="13" width="0.42578125" style="222" customWidth="1"/>
    <col min="14" max="14" width="4" style="222" customWidth="1"/>
    <col min="15" max="15" width="0.5703125" style="222" customWidth="1"/>
    <col min="16" max="16" width="4.5703125" style="222" customWidth="1"/>
    <col min="17" max="17" width="0.5703125" style="222" customWidth="1"/>
    <col min="18" max="18" width="4.5703125" style="223" customWidth="1"/>
    <col min="19" max="19" width="1" style="222" customWidth="1"/>
    <col min="20" max="20" width="3.140625" style="222" customWidth="1"/>
    <col min="21" max="21" width="1.5703125" style="222" customWidth="1"/>
    <col min="22" max="22" width="0.7109375" style="222" customWidth="1"/>
    <col min="23" max="23" width="2.7109375" style="223" customWidth="1"/>
    <col min="24" max="24" width="1.85546875" style="223" customWidth="1"/>
    <col min="25" max="25" width="0.85546875" style="222" customWidth="1"/>
    <col min="26" max="26" width="0.7109375" style="222" customWidth="1"/>
    <col min="27" max="27" width="5" style="222" customWidth="1"/>
    <col min="28" max="28" width="1.85546875"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31" ht="3.75" customHeight="1" thickBot="1" x14ac:dyDescent="0.25"/>
    <row r="2" spans="1:31" ht="11.25" customHeight="1" x14ac:dyDescent="0.25">
      <c r="A2" s="362"/>
      <c r="B2" s="412"/>
      <c r="C2" s="413"/>
      <c r="D2" s="413"/>
      <c r="E2" s="413"/>
      <c r="F2" s="413"/>
      <c r="G2" s="413"/>
      <c r="H2" s="413"/>
      <c r="I2" s="413"/>
      <c r="J2" s="413"/>
      <c r="K2" s="413"/>
      <c r="L2" s="413"/>
      <c r="M2" s="413"/>
      <c r="N2" s="413"/>
      <c r="O2" s="413"/>
      <c r="P2" s="413"/>
      <c r="Q2" s="413"/>
      <c r="R2" s="413"/>
      <c r="S2" s="413"/>
      <c r="T2" s="413"/>
      <c r="U2" s="413"/>
      <c r="V2" s="413"/>
      <c r="W2" s="413"/>
      <c r="X2" s="413"/>
      <c r="Y2" s="413"/>
      <c r="Z2" s="413"/>
      <c r="AA2" s="413"/>
      <c r="AB2" s="413"/>
      <c r="AC2" s="413"/>
      <c r="AD2" s="413"/>
      <c r="AE2" s="414"/>
    </row>
    <row r="3" spans="1:31" ht="11.25" customHeight="1" x14ac:dyDescent="0.25">
      <c r="A3" s="362"/>
      <c r="B3" s="415"/>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7"/>
    </row>
    <row r="4" spans="1:31" ht="13.5" customHeight="1" x14ac:dyDescent="0.25">
      <c r="A4" s="362"/>
      <c r="B4" s="415"/>
      <c r="C4" s="416"/>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7"/>
    </row>
    <row r="5" spans="1:31" ht="13.5" customHeight="1" x14ac:dyDescent="0.25">
      <c r="A5" s="362"/>
      <c r="B5" s="415"/>
      <c r="C5" s="416"/>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7"/>
    </row>
    <row r="6" spans="1:31" ht="13.5" customHeight="1" x14ac:dyDescent="0.2">
      <c r="A6" s="362"/>
      <c r="B6" s="262"/>
      <c r="C6" s="242"/>
      <c r="D6" s="364"/>
      <c r="E6" s="364"/>
      <c r="F6" s="418"/>
      <c r="G6" s="418"/>
      <c r="H6" s="364"/>
      <c r="I6" s="418"/>
      <c r="J6" s="418"/>
      <c r="K6" s="364"/>
      <c r="L6" s="418"/>
      <c r="M6" s="418"/>
      <c r="N6" s="418"/>
      <c r="O6" s="418"/>
      <c r="P6" s="418"/>
      <c r="Q6" s="418"/>
      <c r="R6" s="418"/>
      <c r="S6" s="418"/>
      <c r="T6" s="418"/>
      <c r="U6" s="418"/>
      <c r="V6" s="418"/>
      <c r="W6" s="418"/>
      <c r="X6" s="418"/>
      <c r="Y6" s="242"/>
      <c r="Z6" s="242"/>
      <c r="AA6" s="242"/>
      <c r="AB6" s="242"/>
      <c r="AC6" s="242"/>
      <c r="AD6" s="242"/>
      <c r="AE6" s="271"/>
    </row>
    <row r="7" spans="1:31" ht="13.5" customHeight="1" x14ac:dyDescent="0.2">
      <c r="A7" s="362"/>
      <c r="B7" s="262"/>
      <c r="C7" s="242"/>
      <c r="D7" s="362"/>
      <c r="E7" s="226"/>
      <c r="F7" s="226"/>
      <c r="G7" s="362"/>
      <c r="H7" s="362"/>
      <c r="I7" s="226"/>
      <c r="J7" s="226"/>
      <c r="K7" s="362"/>
      <c r="L7" s="362"/>
      <c r="M7" s="362"/>
      <c r="N7" s="362"/>
      <c r="O7" s="362"/>
      <c r="P7" s="362"/>
      <c r="Q7" s="362"/>
      <c r="R7" s="226"/>
      <c r="S7" s="362"/>
      <c r="T7" s="362"/>
      <c r="U7" s="362"/>
      <c r="V7" s="362"/>
      <c r="W7" s="226"/>
      <c r="X7" s="226"/>
      <c r="Y7" s="242"/>
      <c r="Z7" s="242"/>
      <c r="AA7" s="242"/>
      <c r="AB7" s="242"/>
      <c r="AC7" s="242"/>
      <c r="AD7" s="242"/>
      <c r="AE7" s="271"/>
    </row>
    <row r="8" spans="1:31" ht="14.25" customHeight="1" x14ac:dyDescent="0.2">
      <c r="A8" s="362"/>
      <c r="B8" s="232"/>
      <c r="C8" s="233"/>
      <c r="D8" s="418"/>
      <c r="E8" s="418"/>
      <c r="F8" s="227"/>
      <c r="G8" s="227"/>
      <c r="H8" s="227"/>
      <c r="I8" s="227"/>
      <c r="J8" s="227"/>
      <c r="K8" s="227"/>
      <c r="L8" s="227"/>
      <c r="M8" s="227"/>
      <c r="N8" s="227"/>
      <c r="O8" s="227"/>
      <c r="P8" s="227"/>
      <c r="Q8" s="227"/>
      <c r="R8" s="227"/>
      <c r="S8" s="227"/>
      <c r="T8" s="227"/>
      <c r="U8" s="227"/>
      <c r="V8" s="227"/>
      <c r="W8" s="227"/>
      <c r="X8" s="227"/>
      <c r="Y8" s="237"/>
      <c r="Z8" s="237"/>
      <c r="AA8" s="237"/>
      <c r="AB8" s="237"/>
      <c r="AC8" s="237"/>
      <c r="AD8" s="237"/>
      <c r="AE8" s="238"/>
    </row>
    <row r="9" spans="1:31" ht="20.25" customHeight="1" x14ac:dyDescent="0.25">
      <c r="A9" s="362"/>
      <c r="B9" s="415"/>
      <c r="C9" s="416"/>
      <c r="D9" s="416"/>
      <c r="E9" s="416"/>
      <c r="F9" s="416"/>
      <c r="G9" s="416"/>
      <c r="H9" s="416"/>
      <c r="I9" s="416"/>
      <c r="J9" s="416"/>
      <c r="K9" s="416"/>
      <c r="L9" s="416"/>
      <c r="M9" s="416"/>
      <c r="N9" s="416"/>
      <c r="O9" s="416"/>
      <c r="P9" s="416"/>
      <c r="Q9" s="416"/>
      <c r="R9" s="416"/>
      <c r="S9" s="416"/>
      <c r="T9" s="416"/>
      <c r="U9" s="416"/>
      <c r="V9" s="416"/>
      <c r="W9" s="416"/>
      <c r="X9" s="416"/>
      <c r="Y9" s="416"/>
      <c r="Z9" s="416"/>
      <c r="AA9" s="416"/>
      <c r="AB9" s="416"/>
      <c r="AC9" s="416"/>
      <c r="AD9" s="416"/>
      <c r="AE9" s="417"/>
    </row>
    <row r="10" spans="1:31" ht="20.25" customHeight="1" x14ac:dyDescent="0.25">
      <c r="A10" s="362"/>
      <c r="B10" s="415"/>
      <c r="C10" s="416"/>
      <c r="D10" s="416"/>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7"/>
    </row>
    <row r="11" spans="1:31" ht="13.5" customHeight="1" x14ac:dyDescent="0.25">
      <c r="A11" s="362"/>
      <c r="B11" s="235"/>
      <c r="C11" s="226"/>
      <c r="D11" s="226"/>
      <c r="E11" s="242"/>
      <c r="F11" s="228"/>
      <c r="G11" s="229"/>
      <c r="H11" s="230"/>
      <c r="I11" s="237"/>
      <c r="J11" s="237"/>
      <c r="K11" s="671"/>
      <c r="L11" s="236"/>
      <c r="M11" s="236"/>
      <c r="N11" s="236"/>
      <c r="O11" s="236"/>
      <c r="P11" s="419"/>
      <c r="Q11" s="419"/>
      <c r="R11" s="419"/>
      <c r="S11" s="236"/>
      <c r="T11" s="236"/>
      <c r="U11" s="236"/>
      <c r="V11" s="236"/>
      <c r="W11" s="236"/>
      <c r="X11" s="236"/>
      <c r="Y11" s="237"/>
      <c r="Z11" s="237"/>
      <c r="AA11" s="237"/>
      <c r="AB11" s="237"/>
      <c r="AC11" s="237"/>
      <c r="AD11" s="237"/>
      <c r="AE11" s="238"/>
    </row>
    <row r="12" spans="1:31" ht="18" customHeight="1" x14ac:dyDescent="0.2">
      <c r="A12" s="362"/>
      <c r="B12" s="420"/>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421"/>
    </row>
    <row r="13" spans="1:31" ht="10.5" customHeight="1" x14ac:dyDescent="0.2">
      <c r="A13" s="362"/>
      <c r="B13" s="232"/>
      <c r="C13" s="233"/>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c r="AC13" s="233"/>
      <c r="AD13" s="233"/>
      <c r="AE13" s="234"/>
    </row>
    <row r="14" spans="1:31" ht="14.25" customHeight="1" x14ac:dyDescent="0.3">
      <c r="A14" s="362"/>
      <c r="B14" s="232"/>
      <c r="C14" s="233"/>
      <c r="D14" s="233"/>
      <c r="E14" s="573"/>
      <c r="F14" s="573"/>
      <c r="G14" s="573"/>
      <c r="H14" s="573"/>
      <c r="I14" s="573"/>
      <c r="J14" s="573"/>
      <c r="K14" s="573"/>
      <c r="L14" s="573"/>
      <c r="M14" s="573"/>
      <c r="N14" s="573"/>
      <c r="O14" s="573"/>
      <c r="P14" s="573"/>
      <c r="Q14" s="573"/>
      <c r="R14" s="573"/>
      <c r="S14" s="573"/>
      <c r="T14" s="573"/>
      <c r="U14" s="573"/>
      <c r="V14" s="573"/>
      <c r="W14" s="573"/>
      <c r="X14" s="233"/>
      <c r="Y14" s="233"/>
      <c r="Z14" s="233"/>
      <c r="AA14" s="233"/>
      <c r="AB14" s="233"/>
      <c r="AC14" s="233"/>
      <c r="AD14" s="233"/>
      <c r="AE14" s="234"/>
    </row>
    <row r="15" spans="1:31" ht="14.25" customHeight="1" x14ac:dyDescent="0.3">
      <c r="A15" s="362"/>
      <c r="B15" s="232"/>
      <c r="C15" s="233"/>
      <c r="D15" s="233"/>
      <c r="E15" s="573"/>
      <c r="F15" s="573"/>
      <c r="G15" s="573"/>
      <c r="H15" s="573"/>
      <c r="I15" s="573"/>
      <c r="J15" s="573"/>
      <c r="K15" s="573"/>
      <c r="L15" s="573"/>
      <c r="M15" s="573"/>
      <c r="N15" s="573"/>
      <c r="O15" s="573"/>
      <c r="P15" s="573"/>
      <c r="Q15" s="573"/>
      <c r="R15" s="573"/>
      <c r="S15" s="573"/>
      <c r="T15" s="573"/>
      <c r="U15" s="573"/>
      <c r="V15" s="573"/>
      <c r="W15" s="573"/>
      <c r="X15" s="233"/>
      <c r="Y15" s="233"/>
      <c r="Z15" s="233"/>
      <c r="AA15" s="233"/>
      <c r="AB15" s="233"/>
      <c r="AC15" s="233"/>
      <c r="AD15" s="233"/>
      <c r="AE15" s="234"/>
    </row>
    <row r="16" spans="1:31" ht="14.25" customHeight="1" x14ac:dyDescent="0.25">
      <c r="A16" s="362"/>
      <c r="B16" s="235"/>
      <c r="C16" s="226"/>
      <c r="D16" s="226"/>
      <c r="E16" s="613"/>
      <c r="F16" s="613"/>
      <c r="G16" s="613"/>
      <c r="H16" s="613"/>
      <c r="I16" s="613"/>
      <c r="J16" s="613"/>
      <c r="K16" s="613"/>
      <c r="L16" s="613"/>
      <c r="M16" s="613"/>
      <c r="N16" s="613"/>
      <c r="O16" s="613"/>
      <c r="P16" s="613"/>
      <c r="Q16" s="613"/>
      <c r="R16" s="613"/>
      <c r="S16" s="613"/>
      <c r="T16" s="613"/>
      <c r="U16" s="613"/>
      <c r="V16" s="613"/>
      <c r="W16" s="613"/>
      <c r="X16" s="236"/>
      <c r="Y16" s="237"/>
      <c r="Z16" s="237"/>
      <c r="AA16" s="237"/>
      <c r="AB16" s="237"/>
      <c r="AC16" s="237"/>
      <c r="AD16" s="237"/>
      <c r="AE16" s="238"/>
    </row>
    <row r="17" spans="1:35" ht="14.25" customHeight="1" x14ac:dyDescent="0.25">
      <c r="A17" s="362"/>
      <c r="B17" s="232"/>
      <c r="C17" s="233"/>
      <c r="D17" s="239"/>
      <c r="E17" s="613"/>
      <c r="F17" s="613"/>
      <c r="G17" s="613"/>
      <c r="H17" s="613"/>
      <c r="I17" s="613"/>
      <c r="J17" s="613"/>
      <c r="K17" s="613"/>
      <c r="L17" s="613"/>
      <c r="M17" s="613"/>
      <c r="N17" s="613"/>
      <c r="O17" s="613"/>
      <c r="P17" s="613"/>
      <c r="Q17" s="613"/>
      <c r="R17" s="613"/>
      <c r="S17" s="613"/>
      <c r="T17" s="613"/>
      <c r="U17" s="613"/>
      <c r="V17" s="613"/>
      <c r="W17" s="613"/>
      <c r="X17" s="236"/>
      <c r="Y17" s="237"/>
      <c r="Z17" s="237"/>
      <c r="AA17" s="237"/>
      <c r="AB17" s="237"/>
      <c r="AC17" s="237"/>
      <c r="AD17" s="237"/>
      <c r="AE17" s="238"/>
    </row>
    <row r="18" spans="1:35" ht="14.25" customHeight="1" x14ac:dyDescent="0.2">
      <c r="A18" s="362"/>
      <c r="B18" s="232"/>
      <c r="C18" s="1184" t="s">
        <v>303</v>
      </c>
      <c r="D18" s="1184"/>
      <c r="E18" s="1184"/>
      <c r="F18" s="1184"/>
      <c r="G18" s="1184"/>
      <c r="H18" s="760" t="str">
        <f>IF(ISBLANK('WASCOB 1'!$F$12),"Basin 1",'WASCOB 1'!$F$12)</f>
        <v>Basin 1</v>
      </c>
      <c r="I18" s="1224" t="str">
        <f>IF(ISBLANK('WASCOB 2'!$F$12),"Basin 2",'WASCOB 2'!$F$12)</f>
        <v>Basin 2</v>
      </c>
      <c r="J18" s="1224"/>
      <c r="K18" s="761" t="str">
        <f>IF(ISBLANK('WASCOB 3'!$F$12),"Basin 3",'WASCOB 3'!$F$12)</f>
        <v>Basin 3</v>
      </c>
      <c r="L18" s="1225" t="str">
        <f>IF(ISBLANK('WASCOB 4'!$F$12),"Basin 4",'WASCOB 4'!$F$12)</f>
        <v>Basin 4</v>
      </c>
      <c r="M18" s="1225"/>
      <c r="N18" s="1225"/>
      <c r="O18" s="1225"/>
      <c r="P18" s="1225" t="str">
        <f>IF(ISBLANK('WASCOB 5'!$F$12),"Basin 5",'WASCOB 5'!$F$12)</f>
        <v>Basin 5</v>
      </c>
      <c r="Q18" s="1225"/>
      <c r="R18" s="1225"/>
      <c r="S18" s="1225" t="str">
        <f>IF(ISBLANK('WASCOB 6'!$F$12),"Basin 6",'WASCOB 6'!$F$12)</f>
        <v>Basin 6</v>
      </c>
      <c r="T18" s="1225"/>
      <c r="U18" s="1225"/>
      <c r="V18" s="1225"/>
      <c r="W18" s="1225"/>
      <c r="X18" s="1186"/>
      <c r="Y18" s="1186"/>
      <c r="Z18" s="1186"/>
      <c r="AA18" s="1186"/>
      <c r="AB18" s="363"/>
      <c r="AC18" s="363"/>
      <c r="AD18" s="363"/>
      <c r="AE18" s="243"/>
      <c r="AF18" s="244"/>
    </row>
    <row r="19" spans="1:35" ht="14.25" customHeight="1" x14ac:dyDescent="0.2">
      <c r="A19" s="362"/>
      <c r="B19" s="245"/>
      <c r="C19" s="1172" t="s">
        <v>304</v>
      </c>
      <c r="D19" s="1173"/>
      <c r="E19" s="1173"/>
      <c r="F19" s="1173"/>
      <c r="G19" s="1174"/>
      <c r="H19" s="762" t="str">
        <f>IF(ISBLANK(Offsets!N9),"",Offsets!N9)</f>
        <v/>
      </c>
      <c r="I19" s="1213" t="str">
        <f>IF(ISBLANK(Offsets!N10),"",Offsets!N10)</f>
        <v/>
      </c>
      <c r="J19" s="1214"/>
      <c r="K19" s="763" t="str">
        <f>IF(ISBLANK(Offsets!N11),"",Offsets!N11)</f>
        <v/>
      </c>
      <c r="L19" s="1215" t="str">
        <f>IF(ISBLANK(Offsets!N12),"",Offsets!N12)</f>
        <v/>
      </c>
      <c r="M19" s="1216"/>
      <c r="N19" s="1216"/>
      <c r="O19" s="1217"/>
      <c r="P19" s="1215" t="str">
        <f>IF(ISBLANK(Offsets!N13),"",Offsets!N13)</f>
        <v/>
      </c>
      <c r="Q19" s="1216"/>
      <c r="R19" s="1217"/>
      <c r="S19" s="1215" t="str">
        <f>IF(ISBLANK(Offsets!N14),"",Offsets!N14)</f>
        <v/>
      </c>
      <c r="T19" s="1216"/>
      <c r="U19" s="1216"/>
      <c r="V19" s="1216"/>
      <c r="W19" s="1217"/>
      <c r="X19" s="1218"/>
      <c r="Y19" s="1219"/>
      <c r="Z19" s="1219"/>
      <c r="AA19" s="1220"/>
      <c r="AB19" s="237"/>
      <c r="AC19" s="237"/>
      <c r="AD19" s="237"/>
      <c r="AE19" s="238"/>
    </row>
    <row r="20" spans="1:35" ht="14.25" customHeight="1" x14ac:dyDescent="0.2">
      <c r="A20" s="362"/>
      <c r="B20" s="245"/>
      <c r="C20" s="1221" t="s">
        <v>305</v>
      </c>
      <c r="D20" s="1222"/>
      <c r="E20" s="1222"/>
      <c r="F20" s="1222"/>
      <c r="G20" s="1223"/>
      <c r="H20" s="764" t="str">
        <f>IF(ISBLANK('WASCOB 1'!$G$45),"",'WASCOB 1'!$G$45)</f>
        <v/>
      </c>
      <c r="I20" s="1211" t="str">
        <f>IF(ISBLANK('WASCOB 2'!$G$45),"",'WASCOB 2'!$G$45)</f>
        <v/>
      </c>
      <c r="J20" s="1211"/>
      <c r="K20" s="765" t="str">
        <f>IF(ISBLANK('WASCOB 3'!$G$45),"",'WASCOB 3'!$G$45)</f>
        <v/>
      </c>
      <c r="L20" s="1212" t="str">
        <f>IF(ISBLANK('WASCOB 4'!$G$45),"",'WASCOB 4'!$G$45)</f>
        <v/>
      </c>
      <c r="M20" s="1212"/>
      <c r="N20" s="1212"/>
      <c r="O20" s="1212"/>
      <c r="P20" s="1212" t="str">
        <f>IF(ISBLANK('WASCOB 5'!$G$45),"",'WASCOB 5'!$G$45)</f>
        <v/>
      </c>
      <c r="Q20" s="1212"/>
      <c r="R20" s="1212"/>
      <c r="S20" s="1212" t="str">
        <f>IF(ISBLANK('WASCOB 6'!$G$45),"",'WASCOB 6'!$G$45)</f>
        <v/>
      </c>
      <c r="T20" s="1212"/>
      <c r="U20" s="1212"/>
      <c r="V20" s="1212"/>
      <c r="W20" s="1212"/>
      <c r="X20" s="1203"/>
      <c r="Y20" s="1204"/>
      <c r="Z20" s="1204"/>
      <c r="AA20" s="1205"/>
      <c r="AB20" s="363"/>
      <c r="AC20" s="363"/>
      <c r="AD20" s="363"/>
      <c r="AE20" s="243"/>
    </row>
    <row r="21" spans="1:35" ht="14.25" customHeight="1" x14ac:dyDescent="0.2">
      <c r="A21" s="362"/>
      <c r="B21" s="250"/>
      <c r="C21" s="1208" t="s">
        <v>410</v>
      </c>
      <c r="D21" s="1209"/>
      <c r="E21" s="1209"/>
      <c r="F21" s="1209"/>
      <c r="G21" s="1210"/>
      <c r="H21" s="764"/>
      <c r="I21" s="1211"/>
      <c r="J21" s="1211"/>
      <c r="K21" s="765"/>
      <c r="L21" s="1212"/>
      <c r="M21" s="1212"/>
      <c r="N21" s="1212"/>
      <c r="O21" s="1212"/>
      <c r="P21" s="1212"/>
      <c r="Q21" s="1212"/>
      <c r="R21" s="1212"/>
      <c r="S21" s="1212"/>
      <c r="T21" s="1212"/>
      <c r="U21" s="1212"/>
      <c r="V21" s="1212"/>
      <c r="W21" s="1212"/>
      <c r="X21" s="1203"/>
      <c r="Y21" s="1204"/>
      <c r="Z21" s="1204"/>
      <c r="AA21" s="1205"/>
      <c r="AB21" s="251"/>
      <c r="AC21" s="251"/>
      <c r="AD21" s="251"/>
      <c r="AE21" s="254"/>
    </row>
    <row r="22" spans="1:35" ht="14.25" customHeight="1" x14ac:dyDescent="0.2">
      <c r="A22" s="362"/>
      <c r="B22" s="250"/>
      <c r="C22" s="1208" t="s">
        <v>306</v>
      </c>
      <c r="D22" s="1209"/>
      <c r="E22" s="1209"/>
      <c r="F22" s="1209"/>
      <c r="G22" s="1210"/>
      <c r="H22" s="766" t="str">
        <f>IF(ISBLANK('WASCOB 1'!$G$38),"",'WASCOB 1'!$G$38)</f>
        <v/>
      </c>
      <c r="I22" s="1206" t="str">
        <f>IF(ISBLANK('WASCOB 2'!$G$38),"",'WASCOB 2'!$G$38)</f>
        <v/>
      </c>
      <c r="J22" s="1206"/>
      <c r="K22" s="767" t="str">
        <f>IF(ISBLANK('WASCOB 3'!$G$38),"",'WASCOB 3'!$G$38)</f>
        <v/>
      </c>
      <c r="L22" s="1207" t="str">
        <f>IF(ISBLANK('WASCOB 4'!$G$38),"",'WASCOB 4'!$G$38)</f>
        <v/>
      </c>
      <c r="M22" s="1207"/>
      <c r="N22" s="1207"/>
      <c r="O22" s="1207"/>
      <c r="P22" s="1207" t="str">
        <f>IF(ISBLANK('WASCOB 5'!$G$38),"",'WASCOB 5'!$G$38)</f>
        <v/>
      </c>
      <c r="Q22" s="1207"/>
      <c r="R22" s="1207"/>
      <c r="S22" s="1207" t="str">
        <f>IF(ISBLANK('WASCOB 6'!$G$38),"",'WASCOB 6'!$G$38)</f>
        <v/>
      </c>
      <c r="T22" s="1207"/>
      <c r="U22" s="1207"/>
      <c r="V22" s="1207"/>
      <c r="W22" s="1207"/>
      <c r="X22" s="1189"/>
      <c r="Y22" s="1190"/>
      <c r="Z22" s="1190"/>
      <c r="AA22" s="1191"/>
      <c r="AB22" s="251"/>
      <c r="AC22" s="251"/>
      <c r="AD22" s="251"/>
      <c r="AE22" s="254"/>
    </row>
    <row r="23" spans="1:35" ht="14.25" customHeight="1" x14ac:dyDescent="0.25">
      <c r="A23" s="362"/>
      <c r="B23" s="255"/>
      <c r="C23" s="1172" t="s">
        <v>307</v>
      </c>
      <c r="D23" s="1173"/>
      <c r="E23" s="1173"/>
      <c r="F23" s="1173"/>
      <c r="G23" s="1174"/>
      <c r="H23" s="764" t="str">
        <f>IF(ISBLANK(Offsets!F9),"",Offsets!F9)</f>
        <v/>
      </c>
      <c r="I23" s="1198" t="str">
        <f>IF(ISBLANK(Offsets!F10),"",Offsets!F10)</f>
        <v/>
      </c>
      <c r="J23" s="1199"/>
      <c r="K23" s="765" t="str">
        <f>IF(ISBLANK(Offsets!F11),"",Offsets!F11)</f>
        <v/>
      </c>
      <c r="L23" s="1200" t="str">
        <f>IF(ISBLANK(Offsets!F12),"",Offsets!F12)</f>
        <v/>
      </c>
      <c r="M23" s="1201"/>
      <c r="N23" s="1201"/>
      <c r="O23" s="1202"/>
      <c r="P23" s="1200" t="str">
        <f>IF(ISBLANK(Offsets!F13),"",Offsets!F13)</f>
        <v/>
      </c>
      <c r="Q23" s="1201"/>
      <c r="R23" s="1202"/>
      <c r="S23" s="1200" t="str">
        <f>IF(ISBLANK(Offsets!F14),"",Offsets!F14)</f>
        <v/>
      </c>
      <c r="T23" s="1201"/>
      <c r="U23" s="1201"/>
      <c r="V23" s="1201"/>
      <c r="W23" s="1202"/>
      <c r="X23" s="1203"/>
      <c r="Y23" s="1204"/>
      <c r="Z23" s="1204"/>
      <c r="AA23" s="1205"/>
      <c r="AB23" s="259"/>
      <c r="AC23" s="259"/>
      <c r="AD23" s="259"/>
      <c r="AE23" s="260"/>
      <c r="AH23" s="261"/>
    </row>
    <row r="24" spans="1:35" ht="14.25" customHeight="1" x14ac:dyDescent="0.2">
      <c r="A24" s="362"/>
      <c r="B24" s="262"/>
      <c r="C24" s="1145" t="s">
        <v>408</v>
      </c>
      <c r="D24" s="1146"/>
      <c r="E24" s="1146"/>
      <c r="F24" s="1146"/>
      <c r="G24" s="1147"/>
      <c r="H24" s="766" t="str">
        <f>IF(ISBLANK('WASCOB 1'!$G$25),"",'WASCOB 1'!$G$25)</f>
        <v/>
      </c>
      <c r="I24" s="1206" t="str">
        <f>IF(ISBLANK('WASCOB 2'!$G$25),"",'WASCOB 2'!$G$25)</f>
        <v/>
      </c>
      <c r="J24" s="1206"/>
      <c r="K24" s="767" t="str">
        <f>IF(ISBLANK('WASCOB 3'!$G$25),"",'WASCOB 3'!$G$25)</f>
        <v/>
      </c>
      <c r="L24" s="1207" t="str">
        <f>IF(ISBLANK('WASCOB 4'!$G$25),"",'WASCOB 4'!$G$25)</f>
        <v/>
      </c>
      <c r="M24" s="1207"/>
      <c r="N24" s="1207"/>
      <c r="O24" s="1207"/>
      <c r="P24" s="1207" t="str">
        <f>IF(ISBLANK('WASCOB 5'!$G$25),"",'WASCOB 5'!$G$25)</f>
        <v/>
      </c>
      <c r="Q24" s="1207"/>
      <c r="R24" s="1207"/>
      <c r="S24" s="1207" t="str">
        <f>IF(ISBLANK('WASCOB 6'!$G$25),"",'WASCOB 6'!$G$25)</f>
        <v/>
      </c>
      <c r="T24" s="1207"/>
      <c r="U24" s="1207"/>
      <c r="V24" s="1207"/>
      <c r="W24" s="1207"/>
      <c r="X24" s="1195"/>
      <c r="Y24" s="1196"/>
      <c r="Z24" s="1196"/>
      <c r="AA24" s="1197"/>
      <c r="AB24" s="425"/>
      <c r="AC24" s="362"/>
      <c r="AD24" s="267"/>
      <c r="AE24" s="268"/>
      <c r="AF24" s="362"/>
    </row>
    <row r="25" spans="1:35" ht="14.25" customHeight="1" x14ac:dyDescent="0.2">
      <c r="A25" s="362"/>
      <c r="B25" s="262"/>
      <c r="C25" s="1145" t="s">
        <v>414</v>
      </c>
      <c r="D25" s="1146"/>
      <c r="E25" s="1146"/>
      <c r="F25" s="1146"/>
      <c r="G25" s="1147"/>
      <c r="H25" s="758"/>
      <c r="I25" s="1189"/>
      <c r="J25" s="1191"/>
      <c r="K25" s="759"/>
      <c r="L25" s="1192"/>
      <c r="M25" s="1193"/>
      <c r="N25" s="1193"/>
      <c r="O25" s="1194"/>
      <c r="P25" s="1192"/>
      <c r="Q25" s="1193"/>
      <c r="R25" s="1194"/>
      <c r="S25" s="1192"/>
      <c r="T25" s="1193"/>
      <c r="U25" s="1193"/>
      <c r="V25" s="1193"/>
      <c r="W25" s="1194"/>
      <c r="X25" s="1189"/>
      <c r="Y25" s="1190"/>
      <c r="Z25" s="1190"/>
      <c r="AA25" s="1191"/>
      <c r="AB25" s="425"/>
      <c r="AC25" s="362"/>
      <c r="AD25" s="267"/>
      <c r="AE25" s="268"/>
      <c r="AF25" s="362"/>
    </row>
    <row r="26" spans="1:35" ht="14.25" customHeight="1" x14ac:dyDescent="0.2">
      <c r="A26" s="362"/>
      <c r="B26" s="269"/>
      <c r="C26" s="1145" t="s">
        <v>415</v>
      </c>
      <c r="D26" s="1146"/>
      <c r="E26" s="1146"/>
      <c r="F26" s="1146"/>
      <c r="G26" s="1147"/>
      <c r="H26" s="423"/>
      <c r="I26" s="1189"/>
      <c r="J26" s="1191"/>
      <c r="K26" s="424"/>
      <c r="L26" s="1192"/>
      <c r="M26" s="1193"/>
      <c r="N26" s="1193"/>
      <c r="O26" s="1194"/>
      <c r="P26" s="1192"/>
      <c r="Q26" s="1193"/>
      <c r="R26" s="1194"/>
      <c r="S26" s="1192"/>
      <c r="T26" s="1193"/>
      <c r="U26" s="1193"/>
      <c r="V26" s="1193"/>
      <c r="W26" s="1194"/>
      <c r="X26" s="1189"/>
      <c r="Y26" s="1190"/>
      <c r="Z26" s="1190"/>
      <c r="AA26" s="1191"/>
      <c r="AB26" s="426"/>
      <c r="AC26" s="362"/>
      <c r="AD26" s="242"/>
      <c r="AE26" s="271"/>
      <c r="AF26" s="362"/>
    </row>
    <row r="27" spans="1:35" ht="12.75" customHeight="1" x14ac:dyDescent="0.25">
      <c r="A27" s="362"/>
      <c r="B27" s="272"/>
      <c r="C27" s="427"/>
      <c r="D27" s="428"/>
      <c r="E27" s="429"/>
      <c r="F27" s="430"/>
      <c r="G27" s="430"/>
      <c r="H27" s="431"/>
      <c r="I27" s="431"/>
      <c r="J27" s="431"/>
      <c r="K27" s="432"/>
      <c r="L27" s="432"/>
      <c r="M27" s="432"/>
      <c r="N27" s="432"/>
      <c r="O27" s="432"/>
      <c r="P27" s="432"/>
      <c r="Q27" s="432"/>
      <c r="R27" s="432"/>
      <c r="S27" s="432"/>
      <c r="T27" s="432"/>
      <c r="U27" s="432"/>
      <c r="V27" s="432"/>
      <c r="W27" s="432"/>
      <c r="X27" s="433"/>
      <c r="Y27" s="433"/>
      <c r="Z27" s="433"/>
      <c r="AA27" s="433"/>
      <c r="AB27" s="434"/>
      <c r="AC27" s="362"/>
      <c r="AD27" s="276"/>
      <c r="AE27" s="277"/>
      <c r="AF27" s="362"/>
      <c r="AH27" s="261"/>
      <c r="AI27" s="278"/>
    </row>
    <row r="28" spans="1:35" ht="14.25" customHeight="1" x14ac:dyDescent="0.25">
      <c r="A28" s="362"/>
      <c r="B28" s="279"/>
      <c r="C28" s="435"/>
      <c r="D28" s="436"/>
      <c r="E28" s="437"/>
      <c r="F28" s="430"/>
      <c r="G28" s="430"/>
      <c r="H28" s="431"/>
      <c r="I28" s="431"/>
      <c r="J28" s="431"/>
      <c r="K28" s="432"/>
      <c r="L28" s="432"/>
      <c r="M28" s="432"/>
      <c r="N28" s="432"/>
      <c r="O28" s="432"/>
      <c r="P28" s="432"/>
      <c r="Q28" s="432"/>
      <c r="R28" s="432"/>
      <c r="S28" s="432"/>
      <c r="T28" s="432"/>
      <c r="U28" s="432"/>
      <c r="V28" s="432"/>
      <c r="W28" s="432"/>
      <c r="X28" s="433"/>
      <c r="Y28" s="433"/>
      <c r="Z28" s="433"/>
      <c r="AA28" s="433"/>
      <c r="AB28" s="434"/>
      <c r="AC28" s="362"/>
      <c r="AD28" s="276"/>
      <c r="AE28" s="277"/>
      <c r="AF28" s="362"/>
      <c r="AH28" s="261"/>
      <c r="AI28" s="278"/>
    </row>
    <row r="29" spans="1:35" ht="14.25" customHeight="1" x14ac:dyDescent="0.25">
      <c r="A29" s="362"/>
      <c r="B29" s="279"/>
      <c r="C29" s="438"/>
      <c r="D29" s="439"/>
      <c r="E29" s="437"/>
      <c r="F29" s="430"/>
      <c r="G29" s="430"/>
      <c r="H29" s="440"/>
      <c r="I29" s="438"/>
      <c r="J29" s="438"/>
      <c r="K29" s="432"/>
      <c r="L29" s="432"/>
      <c r="M29" s="432"/>
      <c r="N29" s="432"/>
      <c r="O29" s="432"/>
      <c r="P29" s="432"/>
      <c r="Q29" s="432"/>
      <c r="R29" s="432"/>
      <c r="S29" s="432"/>
      <c r="T29" s="432"/>
      <c r="U29" s="432"/>
      <c r="V29" s="432"/>
      <c r="W29" s="432"/>
      <c r="X29" s="433"/>
      <c r="Y29" s="433"/>
      <c r="Z29" s="433"/>
      <c r="AA29" s="433"/>
      <c r="AB29" s="434"/>
      <c r="AC29" s="362"/>
      <c r="AD29" s="276"/>
      <c r="AE29" s="277"/>
      <c r="AF29" s="362"/>
      <c r="AH29" s="261"/>
      <c r="AI29" s="278"/>
    </row>
    <row r="30" spans="1:35" ht="14.25" customHeight="1" x14ac:dyDescent="0.25">
      <c r="A30" s="362"/>
      <c r="B30" s="279"/>
      <c r="C30" s="441"/>
      <c r="D30" s="436"/>
      <c r="E30" s="442"/>
      <c r="F30" s="429"/>
      <c r="G30" s="429"/>
      <c r="H30" s="443"/>
      <c r="I30" s="443"/>
      <c r="J30" s="443"/>
      <c r="K30" s="432"/>
      <c r="L30" s="432"/>
      <c r="M30" s="432"/>
      <c r="N30" s="432"/>
      <c r="O30" s="432"/>
      <c r="P30" s="432"/>
      <c r="Q30" s="432"/>
      <c r="R30" s="432"/>
      <c r="S30" s="432"/>
      <c r="T30" s="432"/>
      <c r="U30" s="432"/>
      <c r="V30" s="432"/>
      <c r="W30" s="432"/>
      <c r="X30" s="433"/>
      <c r="Y30" s="433"/>
      <c r="Z30" s="433"/>
      <c r="AA30" s="433"/>
      <c r="AB30" s="434"/>
      <c r="AC30" s="362"/>
      <c r="AD30" s="276"/>
      <c r="AE30" s="277"/>
      <c r="AF30" s="362"/>
      <c r="AH30" s="261"/>
      <c r="AI30" s="278"/>
    </row>
    <row r="31" spans="1:35" ht="14.25" customHeight="1" x14ac:dyDescent="0.25">
      <c r="A31" s="362"/>
      <c r="B31" s="279"/>
      <c r="C31" s="263"/>
      <c r="D31" s="264"/>
      <c r="E31" s="265"/>
      <c r="F31" s="360"/>
      <c r="G31" s="360"/>
      <c r="H31" s="266"/>
      <c r="I31" s="266"/>
      <c r="J31" s="266"/>
      <c r="K31" s="444"/>
      <c r="L31" s="444"/>
      <c r="M31" s="444"/>
      <c r="N31" s="444"/>
      <c r="O31" s="444"/>
      <c r="P31" s="444"/>
      <c r="Q31" s="444"/>
      <c r="R31" s="444"/>
      <c r="S31" s="444"/>
      <c r="T31" s="444"/>
      <c r="U31" s="444"/>
      <c r="V31" s="444"/>
      <c r="W31" s="444"/>
      <c r="X31" s="434"/>
      <c r="Y31" s="434"/>
      <c r="Z31" s="434"/>
      <c r="AA31" s="434"/>
      <c r="AB31" s="434"/>
      <c r="AC31" s="362"/>
      <c r="AD31" s="276"/>
      <c r="AE31" s="277"/>
      <c r="AF31" s="362"/>
      <c r="AH31" s="261"/>
      <c r="AI31" s="278"/>
    </row>
    <row r="32" spans="1:35" ht="14.25" customHeight="1" x14ac:dyDescent="0.2">
      <c r="A32" s="362"/>
      <c r="B32" s="279"/>
      <c r="C32" s="362"/>
      <c r="D32" s="362"/>
      <c r="E32" s="226"/>
      <c r="F32" s="226"/>
      <c r="G32" s="362"/>
      <c r="H32" s="362"/>
      <c r="I32" s="226"/>
      <c r="J32" s="226"/>
      <c r="K32" s="362"/>
      <c r="L32" s="362"/>
      <c r="M32" s="362"/>
      <c r="N32" s="362"/>
      <c r="O32" s="362"/>
      <c r="P32" s="362"/>
      <c r="Q32" s="362"/>
      <c r="R32" s="226"/>
      <c r="S32" s="362"/>
      <c r="T32" s="362"/>
      <c r="U32" s="362"/>
      <c r="V32" s="362"/>
      <c r="W32" s="226"/>
      <c r="X32" s="226"/>
      <c r="Y32" s="362"/>
      <c r="Z32" s="362"/>
      <c r="AA32" s="362"/>
      <c r="AB32" s="434"/>
      <c r="AC32" s="362"/>
      <c r="AD32" s="276"/>
      <c r="AE32" s="277"/>
      <c r="AF32" s="362"/>
      <c r="AH32" s="261"/>
      <c r="AI32" s="278"/>
    </row>
    <row r="33" spans="1:35" ht="14.25" customHeight="1" x14ac:dyDescent="0.2">
      <c r="A33" s="362"/>
      <c r="B33" s="279"/>
      <c r="C33" s="362"/>
      <c r="D33" s="362"/>
      <c r="E33" s="226"/>
      <c r="F33" s="226"/>
      <c r="G33" s="362"/>
      <c r="H33" s="362"/>
      <c r="I33" s="226"/>
      <c r="J33" s="226"/>
      <c r="K33" s="362"/>
      <c r="L33" s="362"/>
      <c r="M33" s="362"/>
      <c r="N33" s="362"/>
      <c r="O33" s="362"/>
      <c r="P33" s="362"/>
      <c r="Q33" s="362"/>
      <c r="R33" s="226"/>
      <c r="S33" s="362"/>
      <c r="T33" s="362"/>
      <c r="U33" s="362"/>
      <c r="V33" s="362"/>
      <c r="W33" s="226"/>
      <c r="X33" s="226"/>
      <c r="Y33" s="362"/>
      <c r="Z33" s="362"/>
      <c r="AA33" s="362"/>
      <c r="AB33" s="444"/>
      <c r="AC33" s="434"/>
      <c r="AD33" s="276"/>
      <c r="AE33" s="277"/>
      <c r="AF33" s="362"/>
      <c r="AH33" s="261"/>
      <c r="AI33" s="278"/>
    </row>
    <row r="34" spans="1:35" ht="14.25" customHeight="1" x14ac:dyDescent="0.2">
      <c r="A34" s="362"/>
      <c r="B34" s="279"/>
      <c r="C34" s="362"/>
      <c r="D34" s="362"/>
      <c r="E34" s="226"/>
      <c r="F34" s="226"/>
      <c r="G34" s="362"/>
      <c r="H34" s="362"/>
      <c r="I34" s="226"/>
      <c r="J34" s="226"/>
      <c r="K34" s="362"/>
      <c r="L34" s="362"/>
      <c r="M34" s="362"/>
      <c r="N34" s="362"/>
      <c r="O34" s="362"/>
      <c r="P34" s="362"/>
      <c r="Q34" s="362"/>
      <c r="R34" s="226"/>
      <c r="S34" s="362"/>
      <c r="T34" s="362"/>
      <c r="U34" s="362"/>
      <c r="V34" s="362"/>
      <c r="W34" s="226"/>
      <c r="X34" s="226"/>
      <c r="Y34" s="362"/>
      <c r="Z34" s="362"/>
      <c r="AA34" s="362"/>
      <c r="AB34" s="434"/>
      <c r="AC34" s="362"/>
      <c r="AD34" s="276"/>
      <c r="AE34" s="277"/>
      <c r="AF34" s="362"/>
      <c r="AH34" s="261"/>
      <c r="AI34" s="278"/>
    </row>
    <row r="35" spans="1:35" ht="14.25" customHeight="1" x14ac:dyDescent="0.2">
      <c r="A35" s="362"/>
      <c r="B35" s="279"/>
      <c r="C35" s="362"/>
      <c r="D35" s="362"/>
      <c r="E35" s="226"/>
      <c r="F35" s="226"/>
      <c r="G35" s="362"/>
      <c r="H35" s="362"/>
      <c r="I35" s="226"/>
      <c r="J35" s="226"/>
      <c r="K35" s="362"/>
      <c r="L35" s="362"/>
      <c r="M35" s="362"/>
      <c r="N35" s="362"/>
      <c r="O35" s="362"/>
      <c r="P35" s="362"/>
      <c r="Q35" s="362"/>
      <c r="R35" s="226"/>
      <c r="S35" s="362"/>
      <c r="T35" s="362"/>
      <c r="U35" s="362"/>
      <c r="V35" s="362"/>
      <c r="W35" s="226"/>
      <c r="X35" s="226"/>
      <c r="Y35" s="362"/>
      <c r="Z35" s="362"/>
      <c r="AA35" s="362"/>
      <c r="AB35" s="434"/>
      <c r="AC35" s="362"/>
      <c r="AD35" s="276"/>
      <c r="AE35" s="277"/>
      <c r="AF35" s="362"/>
      <c r="AH35" s="261"/>
      <c r="AI35" s="278"/>
    </row>
    <row r="36" spans="1:35" ht="14.25" customHeight="1" x14ac:dyDescent="0.2">
      <c r="A36" s="362"/>
      <c r="B36" s="286" t="str">
        <f>IF(AND(ISNUMBER(D27),ISNUMBER(F27),ISNUMBER(#REF!)),MIN(AJ27:AJ37),"")</f>
        <v/>
      </c>
      <c r="C36" s="362"/>
      <c r="D36" s="362"/>
      <c r="E36" s="226"/>
      <c r="F36" s="226"/>
      <c r="G36" s="362"/>
      <c r="H36" s="362"/>
      <c r="I36" s="226"/>
      <c r="J36" s="226"/>
      <c r="K36" s="362"/>
      <c r="L36" s="362"/>
      <c r="M36" s="362"/>
      <c r="N36" s="362"/>
      <c r="O36" s="362"/>
      <c r="P36" s="362"/>
      <c r="Q36" s="362"/>
      <c r="R36" s="226"/>
      <c r="S36" s="362"/>
      <c r="T36" s="362"/>
      <c r="U36" s="362"/>
      <c r="V36" s="362"/>
      <c r="W36" s="226"/>
      <c r="X36" s="226"/>
      <c r="Y36" s="362"/>
      <c r="Z36" s="362"/>
      <c r="AA36" s="362"/>
      <c r="AB36" s="434"/>
      <c r="AC36" s="362"/>
      <c r="AD36" s="237"/>
      <c r="AE36" s="238"/>
      <c r="AF36" s="362"/>
      <c r="AH36" s="261"/>
      <c r="AI36" s="278"/>
    </row>
    <row r="37" spans="1:35" ht="14.25" customHeight="1" x14ac:dyDescent="0.2">
      <c r="A37" s="362"/>
      <c r="B37" s="287"/>
      <c r="C37" s="362"/>
      <c r="D37" s="362"/>
      <c r="E37" s="226"/>
      <c r="F37" s="226"/>
      <c r="G37" s="362"/>
      <c r="H37" s="362"/>
      <c r="I37" s="226"/>
      <c r="J37" s="226"/>
      <c r="K37" s="362"/>
      <c r="L37" s="362"/>
      <c r="M37" s="362"/>
      <c r="N37" s="362"/>
      <c r="O37" s="362"/>
      <c r="P37" s="362"/>
      <c r="Q37" s="362"/>
      <c r="R37" s="226"/>
      <c r="S37" s="362"/>
      <c r="T37" s="362"/>
      <c r="U37" s="362"/>
      <c r="V37" s="362"/>
      <c r="W37" s="226"/>
      <c r="X37" s="226"/>
      <c r="Y37" s="362"/>
      <c r="Z37" s="362"/>
      <c r="AA37" s="362"/>
      <c r="AB37" s="434"/>
      <c r="AC37" s="362"/>
      <c r="AD37" s="237"/>
      <c r="AE37" s="238"/>
      <c r="AF37" s="362"/>
      <c r="AH37" s="261"/>
      <c r="AI37" s="278"/>
    </row>
    <row r="38" spans="1:35" ht="14.25" customHeight="1" x14ac:dyDescent="0.2">
      <c r="A38" s="362"/>
      <c r="B38" s="287"/>
      <c r="C38" s="1184" t="s">
        <v>308</v>
      </c>
      <c r="D38" s="1184"/>
      <c r="E38" s="1184"/>
      <c r="F38" s="1184"/>
      <c r="G38" s="1160"/>
      <c r="H38" s="1185" t="s">
        <v>309</v>
      </c>
      <c r="I38" s="1185"/>
      <c r="J38" s="1185"/>
      <c r="K38" s="1186" t="s">
        <v>310</v>
      </c>
      <c r="L38" s="1186"/>
      <c r="M38" s="1186"/>
      <c r="N38" s="1186"/>
      <c r="O38" s="1187" t="s">
        <v>311</v>
      </c>
      <c r="P38" s="1187"/>
      <c r="Q38" s="1187"/>
      <c r="R38" s="1187"/>
      <c r="S38" s="1187"/>
      <c r="T38" s="1187"/>
      <c r="U38" s="1187"/>
      <c r="V38" s="1187"/>
      <c r="W38" s="445"/>
      <c r="Y38" s="223"/>
      <c r="Z38" s="223"/>
      <c r="AA38" s="223"/>
      <c r="AB38" s="223"/>
      <c r="AC38" s="223"/>
      <c r="AD38" s="237"/>
      <c r="AE38" s="238"/>
      <c r="AF38" s="362"/>
      <c r="AH38" s="288"/>
      <c r="AI38" s="278"/>
    </row>
    <row r="39" spans="1:35" ht="14.25" customHeight="1" x14ac:dyDescent="0.2">
      <c r="A39" s="362"/>
      <c r="B39" s="287"/>
      <c r="C39" s="1188" t="s">
        <v>312</v>
      </c>
      <c r="D39" s="1188"/>
      <c r="E39" s="1188"/>
      <c r="F39" s="1188"/>
      <c r="G39" s="1172"/>
      <c r="H39" s="1180"/>
      <c r="I39" s="1180"/>
      <c r="J39" s="1180"/>
      <c r="K39" s="1180"/>
      <c r="L39" s="1180"/>
      <c r="M39" s="1180"/>
      <c r="N39" s="1180"/>
      <c r="O39" s="1181"/>
      <c r="P39" s="1181"/>
      <c r="Q39" s="1181"/>
      <c r="R39" s="1181"/>
      <c r="S39" s="1181"/>
      <c r="T39" s="1181"/>
      <c r="U39" s="1181"/>
      <c r="V39" s="1181"/>
      <c r="AB39" s="237"/>
      <c r="AC39" s="237"/>
      <c r="AD39" s="237"/>
      <c r="AE39" s="238"/>
      <c r="AF39" s="362"/>
    </row>
    <row r="40" spans="1:35" ht="14.25" customHeight="1" x14ac:dyDescent="0.2">
      <c r="A40" s="362"/>
      <c r="B40" s="287"/>
      <c r="C40" s="1178" t="s">
        <v>313</v>
      </c>
      <c r="D40" s="1178"/>
      <c r="E40" s="1178"/>
      <c r="F40" s="1178"/>
      <c r="G40" s="1178"/>
      <c r="H40" s="1179"/>
      <c r="I40" s="1179"/>
      <c r="J40" s="1179"/>
      <c r="K40" s="1180"/>
      <c r="L40" s="1180"/>
      <c r="M40" s="1180"/>
      <c r="N40" s="1180"/>
      <c r="O40" s="1181"/>
      <c r="P40" s="1181"/>
      <c r="Q40" s="1181"/>
      <c r="R40" s="1181"/>
      <c r="S40" s="1181"/>
      <c r="T40" s="1181"/>
      <c r="U40" s="1181"/>
      <c r="V40" s="1181"/>
      <c r="AB40" s="291"/>
      <c r="AC40" s="237"/>
      <c r="AD40" s="237"/>
      <c r="AE40" s="238"/>
      <c r="AF40" s="363"/>
      <c r="AG40" s="362"/>
      <c r="AI40" s="278"/>
    </row>
    <row r="41" spans="1:35" ht="14.25" customHeight="1" x14ac:dyDescent="0.2">
      <c r="A41" s="362"/>
      <c r="B41" s="287"/>
      <c r="C41" s="1178" t="s">
        <v>314</v>
      </c>
      <c r="D41" s="1178"/>
      <c r="E41" s="1178"/>
      <c r="F41" s="1178"/>
      <c r="G41" s="1178"/>
      <c r="H41" s="1182"/>
      <c r="I41" s="1182"/>
      <c r="J41" s="1182"/>
      <c r="K41" s="1183"/>
      <c r="L41" s="1183"/>
      <c r="M41" s="1183"/>
      <c r="N41" s="1183"/>
      <c r="O41" s="1183"/>
      <c r="P41" s="1183"/>
      <c r="Q41" s="1183"/>
      <c r="R41" s="1183"/>
      <c r="S41" s="1183"/>
      <c r="T41" s="1183"/>
      <c r="U41" s="1183"/>
      <c r="V41" s="1183"/>
      <c r="W41" s="446"/>
      <c r="X41" s="446"/>
      <c r="Y41" s="446"/>
      <c r="Z41" s="446"/>
      <c r="AA41" s="446"/>
      <c r="AB41" s="237"/>
      <c r="AC41" s="237"/>
      <c r="AD41" s="237"/>
      <c r="AE41" s="238"/>
      <c r="AF41" s="363"/>
      <c r="AG41" s="362"/>
    </row>
    <row r="42" spans="1:35" ht="14.25" customHeight="1" x14ac:dyDescent="0.2">
      <c r="A42" s="362"/>
      <c r="B42" s="287"/>
      <c r="C42" s="447"/>
      <c r="D42" s="447"/>
      <c r="E42" s="447"/>
      <c r="F42" s="447"/>
      <c r="G42" s="447"/>
      <c r="H42" s="448"/>
      <c r="I42" s="1138"/>
      <c r="J42" s="1138"/>
      <c r="K42" s="449"/>
      <c r="L42" s="446"/>
      <c r="M42" s="446"/>
      <c r="N42" s="446"/>
      <c r="O42" s="446"/>
      <c r="P42" s="446"/>
      <c r="Q42" s="446"/>
      <c r="R42" s="446"/>
      <c r="S42" s="446"/>
      <c r="T42" s="446"/>
      <c r="U42" s="446"/>
      <c r="V42" s="446"/>
      <c r="W42" s="446"/>
      <c r="X42" s="446"/>
      <c r="Y42" s="446"/>
      <c r="Z42" s="446"/>
      <c r="AA42" s="446"/>
      <c r="AB42" s="237"/>
      <c r="AC42" s="237"/>
      <c r="AD42" s="237"/>
      <c r="AE42" s="292"/>
      <c r="AF42" s="363"/>
      <c r="AG42" s="362"/>
    </row>
    <row r="43" spans="1:35" ht="8.25" customHeight="1" x14ac:dyDescent="0.2">
      <c r="A43" s="362"/>
      <c r="B43" s="287"/>
      <c r="C43" s="450"/>
      <c r="D43" s="450"/>
      <c r="E43" s="450"/>
      <c r="F43" s="450"/>
      <c r="G43" s="450"/>
      <c r="H43" s="451"/>
      <c r="I43" s="1139"/>
      <c r="J43" s="1139"/>
      <c r="K43" s="452"/>
      <c r="L43" s="446"/>
      <c r="M43" s="446"/>
      <c r="N43" s="446"/>
      <c r="O43" s="446"/>
      <c r="P43" s="446"/>
      <c r="Q43" s="446"/>
      <c r="R43" s="446"/>
      <c r="S43" s="446"/>
      <c r="T43" s="446"/>
      <c r="U43" s="446"/>
      <c r="V43" s="446"/>
      <c r="W43" s="446"/>
      <c r="X43" s="446"/>
      <c r="Y43" s="446"/>
      <c r="Z43" s="446"/>
      <c r="AA43" s="446"/>
      <c r="AB43" s="237"/>
      <c r="AC43" s="237"/>
      <c r="AD43" s="237"/>
      <c r="AE43" s="292"/>
      <c r="AF43" s="363"/>
      <c r="AG43" s="362"/>
    </row>
    <row r="44" spans="1:35" x14ac:dyDescent="0.2">
      <c r="A44" s="362"/>
      <c r="B44" s="287"/>
      <c r="C44" s="453"/>
      <c r="D44" s="453"/>
      <c r="E44" s="453"/>
      <c r="F44" s="453"/>
      <c r="G44" s="453"/>
      <c r="H44" s="453"/>
      <c r="I44" s="453"/>
      <c r="J44" s="293"/>
      <c r="K44" s="293"/>
      <c r="L44" s="446"/>
      <c r="M44" s="446"/>
      <c r="N44" s="446"/>
      <c r="O44" s="446"/>
      <c r="P44" s="446"/>
      <c r="Q44" s="446"/>
      <c r="R44" s="446"/>
      <c r="S44" s="446"/>
      <c r="T44" s="446"/>
      <c r="U44" s="446"/>
      <c r="V44" s="446"/>
      <c r="W44" s="446"/>
      <c r="X44" s="446"/>
      <c r="Y44" s="446"/>
      <c r="Z44" s="446"/>
      <c r="AA44" s="446"/>
      <c r="AB44" s="293"/>
      <c r="AC44" s="293"/>
      <c r="AD44" s="237"/>
      <c r="AE44" s="292"/>
      <c r="AF44" s="363"/>
      <c r="AG44" s="362"/>
    </row>
    <row r="45" spans="1:35" ht="12" customHeight="1" x14ac:dyDescent="0.2">
      <c r="A45" s="362"/>
      <c r="B45" s="287"/>
      <c r="C45" s="453"/>
      <c r="D45" s="453"/>
      <c r="E45" s="453"/>
      <c r="F45" s="453"/>
      <c r="G45" s="453"/>
      <c r="H45" s="453"/>
      <c r="I45" s="453"/>
      <c r="J45" s="293"/>
      <c r="K45" s="293"/>
      <c r="L45" s="294"/>
      <c r="M45" s="294"/>
      <c r="N45" s="294"/>
      <c r="O45" s="294"/>
      <c r="P45" s="294"/>
      <c r="Q45" s="294"/>
      <c r="R45" s="294"/>
      <c r="S45" s="294"/>
      <c r="T45" s="294"/>
      <c r="U45" s="294"/>
      <c r="V45" s="294"/>
      <c r="W45" s="294"/>
      <c r="X45" s="294"/>
      <c r="Y45" s="294"/>
      <c r="Z45" s="294"/>
      <c r="AA45" s="294"/>
      <c r="AB45" s="293"/>
      <c r="AC45" s="293"/>
      <c r="AD45" s="237"/>
      <c r="AE45" s="292"/>
      <c r="AF45" s="363"/>
      <c r="AG45" s="362"/>
    </row>
    <row r="46" spans="1:35" ht="14.25" customHeight="1" x14ac:dyDescent="0.2">
      <c r="A46" s="362"/>
      <c r="B46" s="287"/>
      <c r="C46" s="453"/>
      <c r="D46" s="453"/>
      <c r="E46" s="453"/>
      <c r="F46" s="453"/>
      <c r="G46" s="453"/>
      <c r="H46" s="453"/>
      <c r="I46" s="453"/>
      <c r="J46" s="282"/>
      <c r="K46" s="295"/>
      <c r="L46" s="289"/>
      <c r="M46" s="289"/>
      <c r="N46" s="289"/>
      <c r="O46" s="289"/>
      <c r="P46" s="289"/>
      <c r="Q46" s="289"/>
      <c r="R46" s="289"/>
      <c r="S46" s="276"/>
      <c r="T46" s="276"/>
      <c r="U46" s="276"/>
      <c r="V46" s="276"/>
      <c r="W46" s="276"/>
      <c r="X46" s="276"/>
      <c r="Y46" s="276"/>
      <c r="Z46" s="276"/>
      <c r="AA46" s="276"/>
      <c r="AB46" s="276"/>
      <c r="AC46" s="276"/>
      <c r="AD46" s="237"/>
      <c r="AE46" s="292"/>
      <c r="AF46" s="363"/>
      <c r="AG46" s="362"/>
    </row>
    <row r="47" spans="1:35" ht="11.25" customHeight="1" x14ac:dyDescent="0.2">
      <c r="A47" s="1008"/>
      <c r="B47" s="287"/>
      <c r="C47" s="237"/>
      <c r="D47" s="237"/>
      <c r="E47" s="237"/>
      <c r="F47" s="237"/>
      <c r="G47" s="237"/>
      <c r="H47" s="237"/>
      <c r="I47" s="237"/>
      <c r="J47" s="237"/>
      <c r="K47" s="237"/>
      <c r="L47" s="237"/>
      <c r="M47" s="237"/>
      <c r="N47" s="237"/>
      <c r="O47" s="237"/>
      <c r="P47" s="237"/>
      <c r="Q47" s="237"/>
      <c r="R47" s="237"/>
      <c r="S47" s="237"/>
      <c r="T47" s="237"/>
      <c r="U47" s="237"/>
      <c r="V47" s="237"/>
      <c r="W47" s="237"/>
      <c r="X47" s="237"/>
      <c r="Y47" s="237"/>
      <c r="Z47" s="237"/>
      <c r="AA47" s="237"/>
      <c r="AB47" s="237"/>
      <c r="AC47" s="237"/>
      <c r="AD47" s="237"/>
      <c r="AE47" s="292"/>
      <c r="AF47" s="363"/>
      <c r="AG47" s="362"/>
    </row>
    <row r="48" spans="1:35" ht="7.5" customHeight="1" x14ac:dyDescent="0.2">
      <c r="A48" s="1008"/>
      <c r="B48" s="245"/>
      <c r="C48" s="237"/>
      <c r="D48" s="237"/>
      <c r="E48" s="237"/>
      <c r="F48" s="296"/>
      <c r="G48" s="296"/>
      <c r="H48" s="237"/>
      <c r="I48" s="237"/>
      <c r="J48" s="242"/>
      <c r="K48" s="363"/>
      <c r="L48" s="363"/>
      <c r="M48" s="297"/>
      <c r="N48" s="297"/>
      <c r="O48" s="297"/>
      <c r="P48" s="297"/>
      <c r="Q48" s="297"/>
      <c r="R48" s="297"/>
      <c r="S48" s="297"/>
      <c r="T48" s="297"/>
      <c r="U48" s="297"/>
      <c r="V48" s="297"/>
      <c r="W48" s="297"/>
      <c r="X48" s="297"/>
      <c r="Y48" s="297"/>
      <c r="Z48" s="297"/>
      <c r="AA48" s="297"/>
      <c r="AB48" s="297"/>
      <c r="AC48" s="297"/>
      <c r="AD48" s="297"/>
      <c r="AE48" s="298"/>
      <c r="AF48" s="363"/>
      <c r="AG48" s="362"/>
    </row>
    <row r="49" spans="1:36" ht="6" customHeight="1" x14ac:dyDescent="0.2">
      <c r="A49" s="1008"/>
      <c r="B49" s="245"/>
      <c r="C49" s="454"/>
      <c r="D49" s="454"/>
      <c r="E49" s="454"/>
      <c r="F49" s="236"/>
      <c r="G49" s="454"/>
      <c r="H49" s="454"/>
      <c r="I49" s="454"/>
      <c r="J49" s="296"/>
      <c r="K49" s="296"/>
      <c r="L49" s="296"/>
      <c r="M49" s="296"/>
      <c r="N49" s="242"/>
      <c r="O49" s="242"/>
      <c r="P49" s="242"/>
      <c r="Q49" s="242"/>
      <c r="R49" s="242"/>
      <c r="S49" s="242"/>
      <c r="T49" s="242"/>
      <c r="U49" s="242"/>
      <c r="V49" s="296"/>
      <c r="W49" s="455"/>
      <c r="X49" s="455"/>
      <c r="Y49" s="455"/>
      <c r="Z49" s="296"/>
      <c r="AA49" s="297"/>
      <c r="AB49" s="297"/>
      <c r="AC49" s="297"/>
      <c r="AD49" s="297"/>
      <c r="AE49" s="298"/>
      <c r="AF49" s="363"/>
      <c r="AG49" s="362"/>
    </row>
    <row r="50" spans="1:36" ht="8.25" customHeight="1" x14ac:dyDescent="0.2">
      <c r="A50" s="1008"/>
      <c r="B50" s="245"/>
      <c r="C50" s="454"/>
      <c r="D50" s="454"/>
      <c r="E50" s="454"/>
      <c r="F50" s="236"/>
      <c r="G50" s="454"/>
      <c r="H50" s="454"/>
      <c r="I50" s="454"/>
      <c r="J50" s="296"/>
      <c r="K50" s="296"/>
      <c r="L50" s="296"/>
      <c r="M50" s="296"/>
      <c r="N50" s="242"/>
      <c r="O50" s="242"/>
      <c r="P50" s="242"/>
      <c r="Q50" s="242"/>
      <c r="R50" s="242"/>
      <c r="S50" s="242"/>
      <c r="T50" s="242"/>
      <c r="U50" s="242"/>
      <c r="V50" s="296"/>
      <c r="W50" s="455"/>
      <c r="X50" s="455"/>
      <c r="Y50" s="455"/>
      <c r="Z50" s="296"/>
      <c r="AA50" s="299"/>
      <c r="AB50" s="299"/>
      <c r="AC50" s="299"/>
      <c r="AD50" s="299"/>
      <c r="AE50" s="300"/>
      <c r="AF50" s="363"/>
      <c r="AG50" s="362"/>
    </row>
    <row r="51" spans="1:36" ht="36.75" customHeight="1" thickBot="1" x14ac:dyDescent="0.25">
      <c r="A51" s="1008"/>
      <c r="B51" s="301"/>
      <c r="C51" s="302"/>
      <c r="D51" s="302"/>
      <c r="E51" s="302"/>
      <c r="F51" s="302"/>
      <c r="G51" s="302"/>
      <c r="H51" s="303"/>
      <c r="I51" s="304"/>
      <c r="J51" s="302"/>
      <c r="K51" s="305"/>
      <c r="L51" s="305"/>
      <c r="M51" s="306"/>
      <c r="N51" s="306"/>
      <c r="O51" s="306"/>
      <c r="P51" s="306"/>
      <c r="Q51" s="306"/>
      <c r="R51" s="306"/>
      <c r="S51" s="306"/>
      <c r="T51" s="306"/>
      <c r="U51" s="306"/>
      <c r="V51" s="306"/>
      <c r="W51" s="306"/>
      <c r="X51" s="306"/>
      <c r="Y51" s="306"/>
      <c r="Z51" s="306"/>
      <c r="AA51" s="306"/>
      <c r="AB51" s="306"/>
      <c r="AC51" s="306"/>
      <c r="AD51" s="306"/>
      <c r="AE51" s="307"/>
      <c r="AF51" s="363"/>
      <c r="AG51" s="362"/>
    </row>
    <row r="52" spans="1:36" ht="9" customHeight="1" x14ac:dyDescent="0.2">
      <c r="A52" s="1008"/>
      <c r="B52" s="244"/>
      <c r="C52" s="308"/>
      <c r="D52" s="308"/>
      <c r="E52" s="308"/>
      <c r="F52" s="308"/>
      <c r="G52" s="1016" t="str">
        <f>IF(ISBLANK(Cover!E14),"",UPPER(Cover!E14))</f>
        <v/>
      </c>
      <c r="H52" s="1017"/>
      <c r="I52" s="1017"/>
      <c r="J52" s="1017"/>
      <c r="K52" s="1017"/>
      <c r="L52" s="1017"/>
      <c r="M52" s="1017"/>
      <c r="N52" s="1018"/>
      <c r="O52" s="1022" t="s">
        <v>270</v>
      </c>
      <c r="P52" s="1023"/>
      <c r="Q52" s="1023"/>
      <c r="R52" s="1140" t="str">
        <f>IF(ISBLANK('WASCOB 1'!H5),"",'WASCOB 1'!H5)</f>
        <v/>
      </c>
      <c r="S52" s="1140"/>
      <c r="T52" s="1140"/>
      <c r="U52" s="1140"/>
      <c r="V52" s="309"/>
      <c r="W52" s="1026" t="s">
        <v>271</v>
      </c>
      <c r="X52" s="1026"/>
      <c r="Y52" s="1026"/>
      <c r="Z52" s="310"/>
      <c r="AA52" s="1027" t="s">
        <v>272</v>
      </c>
      <c r="AB52" s="1028"/>
      <c r="AC52" s="1028"/>
      <c r="AD52" s="1028"/>
      <c r="AE52" s="1029"/>
      <c r="AF52" s="311"/>
      <c r="AG52" s="312"/>
    </row>
    <row r="53" spans="1:36" ht="12" customHeight="1" x14ac:dyDescent="0.2">
      <c r="A53" s="1008"/>
      <c r="B53" s="244"/>
      <c r="C53" s="308"/>
      <c r="D53" s="308"/>
      <c r="E53" s="308"/>
      <c r="F53" s="308"/>
      <c r="G53" s="1019"/>
      <c r="H53" s="1020"/>
      <c r="I53" s="1020"/>
      <c r="J53" s="1020"/>
      <c r="K53" s="1020"/>
      <c r="L53" s="1020"/>
      <c r="M53" s="1020"/>
      <c r="N53" s="1021"/>
      <c r="O53" s="1002"/>
      <c r="P53" s="1003"/>
      <c r="Q53" s="1003"/>
      <c r="R53" s="1141"/>
      <c r="S53" s="1141"/>
      <c r="T53" s="1141"/>
      <c r="U53" s="1141"/>
      <c r="V53" s="308"/>
      <c r="W53" s="1144">
        <f ca="1">TODAY()</f>
        <v>43899</v>
      </c>
      <c r="X53" s="1144"/>
      <c r="Y53" s="1144"/>
      <c r="Z53" s="313"/>
      <c r="AA53" s="1103"/>
      <c r="AB53" s="1104"/>
      <c r="AC53" s="1104"/>
      <c r="AD53" s="1104"/>
      <c r="AE53" s="1105"/>
      <c r="AF53" s="312"/>
    </row>
    <row r="54" spans="1:36" ht="9" customHeight="1" x14ac:dyDescent="0.2">
      <c r="A54" s="1008"/>
      <c r="B54" s="244"/>
      <c r="C54" s="308"/>
      <c r="D54" s="308"/>
      <c r="E54" s="308"/>
      <c r="F54" s="308"/>
      <c r="G54" s="1019"/>
      <c r="H54" s="1020"/>
      <c r="I54" s="1020"/>
      <c r="J54" s="1020"/>
      <c r="K54" s="1020"/>
      <c r="L54" s="1020"/>
      <c r="M54" s="1020"/>
      <c r="N54" s="1021"/>
      <c r="O54" s="1002" t="s">
        <v>273</v>
      </c>
      <c r="P54" s="1003"/>
      <c r="Q54" s="1003"/>
      <c r="R54" s="1031" t="s">
        <v>302</v>
      </c>
      <c r="S54" s="1031"/>
      <c r="T54" s="1031"/>
      <c r="U54" s="1031"/>
      <c r="V54" s="314"/>
      <c r="W54" s="987">
        <v>42090</v>
      </c>
      <c r="X54" s="987"/>
      <c r="Y54" s="987"/>
      <c r="Z54" s="313"/>
      <c r="AA54" s="989" t="s">
        <v>274</v>
      </c>
      <c r="AB54" s="990"/>
      <c r="AC54" s="990"/>
      <c r="AD54" s="990"/>
      <c r="AE54" s="991"/>
      <c r="AF54" s="312"/>
    </row>
    <row r="55" spans="1:36" ht="6" customHeight="1" x14ac:dyDescent="0.2">
      <c r="A55" s="1008"/>
      <c r="B55" s="244"/>
      <c r="C55" s="308"/>
      <c r="D55" s="308"/>
      <c r="E55" s="308"/>
      <c r="F55" s="308"/>
      <c r="G55" s="995" t="s">
        <v>315</v>
      </c>
      <c r="H55" s="993"/>
      <c r="I55" s="993"/>
      <c r="J55" s="993"/>
      <c r="K55" s="993"/>
      <c r="L55" s="993"/>
      <c r="M55" s="993"/>
      <c r="N55" s="994"/>
      <c r="O55" s="1002"/>
      <c r="P55" s="1003"/>
      <c r="Q55" s="1003"/>
      <c r="R55" s="1032"/>
      <c r="S55" s="1032"/>
      <c r="T55" s="1032"/>
      <c r="U55" s="1032"/>
      <c r="V55" s="315"/>
      <c r="W55" s="988"/>
      <c r="X55" s="988"/>
      <c r="Y55" s="988"/>
      <c r="Z55" s="316"/>
      <c r="AA55" s="1100"/>
      <c r="AB55" s="1101"/>
      <c r="AC55" s="1101"/>
      <c r="AD55" s="1101"/>
      <c r="AE55" s="1102"/>
      <c r="AF55" s="312"/>
    </row>
    <row r="56" spans="1:36" ht="9.75" customHeight="1" x14ac:dyDescent="0.2">
      <c r="A56" s="1008"/>
      <c r="B56" s="244"/>
      <c r="C56" s="308"/>
      <c r="D56" s="317"/>
      <c r="E56" s="317"/>
      <c r="F56" s="317"/>
      <c r="G56" s="995"/>
      <c r="H56" s="993"/>
      <c r="I56" s="993"/>
      <c r="J56" s="993"/>
      <c r="K56" s="993"/>
      <c r="L56" s="993"/>
      <c r="M56" s="993"/>
      <c r="N56" s="994"/>
      <c r="O56" s="1002" t="s">
        <v>275</v>
      </c>
      <c r="P56" s="1003"/>
      <c r="Q56" s="1003"/>
      <c r="R56" s="978"/>
      <c r="S56" s="978"/>
      <c r="T56" s="978"/>
      <c r="U56" s="978"/>
      <c r="V56" s="318"/>
      <c r="W56" s="980"/>
      <c r="X56" s="981"/>
      <c r="Y56" s="981"/>
      <c r="Z56" s="313"/>
      <c r="AA56" s="1100"/>
      <c r="AB56" s="1101"/>
      <c r="AC56" s="1101"/>
      <c r="AD56" s="1101"/>
      <c r="AE56" s="1102"/>
      <c r="AF56" s="312"/>
    </row>
    <row r="57" spans="1:36" ht="3" customHeight="1" x14ac:dyDescent="0.2">
      <c r="A57" s="1008"/>
      <c r="B57" s="244"/>
      <c r="C57" s="308"/>
      <c r="D57" s="317"/>
      <c r="E57" s="317"/>
      <c r="F57" s="317"/>
      <c r="G57" s="995"/>
      <c r="H57" s="993"/>
      <c r="I57" s="993"/>
      <c r="J57" s="993"/>
      <c r="K57" s="993"/>
      <c r="L57" s="993"/>
      <c r="M57" s="993"/>
      <c r="N57" s="994"/>
      <c r="O57" s="1002"/>
      <c r="P57" s="1003"/>
      <c r="Q57" s="1003"/>
      <c r="R57" s="979"/>
      <c r="S57" s="979"/>
      <c r="T57" s="979"/>
      <c r="U57" s="979"/>
      <c r="V57" s="319"/>
      <c r="W57" s="982"/>
      <c r="X57" s="982"/>
      <c r="Y57" s="982"/>
      <c r="Z57" s="316"/>
      <c r="AA57" s="1103"/>
      <c r="AB57" s="1104"/>
      <c r="AC57" s="1104"/>
      <c r="AD57" s="1104"/>
      <c r="AE57" s="1105"/>
      <c r="AF57" s="312"/>
    </row>
    <row r="58" spans="1:36" ht="6.75" customHeight="1" x14ac:dyDescent="0.2">
      <c r="A58" s="1008"/>
      <c r="B58" s="244"/>
      <c r="C58" s="308"/>
      <c r="D58" s="317"/>
      <c r="E58" s="317"/>
      <c r="F58" s="317"/>
      <c r="G58" s="1037" t="str">
        <f>IF(ISBLANK(Cover!G21),"",CONCATENATE(Cover!G21," County "))</f>
        <v xml:space="preserve"> County </v>
      </c>
      <c r="H58" s="1038"/>
      <c r="I58" s="1038"/>
      <c r="J58" s="1038"/>
      <c r="K58" s="1038"/>
      <c r="L58" s="1038"/>
      <c r="M58" s="1038"/>
      <c r="N58" s="1039"/>
      <c r="O58" s="1002" t="s">
        <v>276</v>
      </c>
      <c r="P58" s="1003"/>
      <c r="Q58" s="1003"/>
      <c r="R58" s="978"/>
      <c r="S58" s="978"/>
      <c r="T58" s="978"/>
      <c r="U58" s="978"/>
      <c r="V58" s="318"/>
      <c r="W58" s="980"/>
      <c r="X58" s="981"/>
      <c r="Y58" s="981"/>
      <c r="Z58" s="320"/>
      <c r="AA58" s="321"/>
      <c r="AB58" s="322"/>
      <c r="AC58" s="322"/>
      <c r="AD58" s="322"/>
      <c r="AE58" s="323"/>
      <c r="AF58" s="312"/>
    </row>
    <row r="59" spans="1:36" ht="6" customHeight="1" x14ac:dyDescent="0.2">
      <c r="A59" s="1008"/>
      <c r="B59" s="244"/>
      <c r="C59" s="308"/>
      <c r="D59" s="317"/>
      <c r="E59" s="317"/>
      <c r="F59" s="317"/>
      <c r="G59" s="1037"/>
      <c r="H59" s="1038"/>
      <c r="I59" s="1038"/>
      <c r="J59" s="1038"/>
      <c r="K59" s="1038"/>
      <c r="L59" s="1038"/>
      <c r="M59" s="1038"/>
      <c r="N59" s="1039"/>
      <c r="O59" s="1002"/>
      <c r="P59" s="1003"/>
      <c r="Q59" s="1003"/>
      <c r="R59" s="979"/>
      <c r="S59" s="979"/>
      <c r="T59" s="979"/>
      <c r="U59" s="979"/>
      <c r="V59" s="324"/>
      <c r="W59" s="982"/>
      <c r="X59" s="982"/>
      <c r="Y59" s="982"/>
      <c r="Z59" s="325"/>
      <c r="AA59" s="983" t="s">
        <v>277</v>
      </c>
      <c r="AB59" s="1035"/>
      <c r="AC59" s="1033" t="s">
        <v>278</v>
      </c>
      <c r="AD59" s="1035"/>
      <c r="AE59" s="320"/>
      <c r="AF59" s="312"/>
    </row>
    <row r="60" spans="1:36" ht="12" customHeight="1" thickBot="1" x14ac:dyDescent="0.25">
      <c r="A60" s="362"/>
      <c r="B60" s="326"/>
      <c r="C60" s="327"/>
      <c r="D60" s="327"/>
      <c r="E60" s="328"/>
      <c r="F60" s="328"/>
      <c r="G60" s="329"/>
      <c r="H60" s="330"/>
      <c r="I60" s="330"/>
      <c r="J60" s="330"/>
      <c r="K60" s="330"/>
      <c r="L60" s="330"/>
      <c r="M60" s="330"/>
      <c r="N60" s="331"/>
      <c r="O60" s="327"/>
      <c r="P60" s="327"/>
      <c r="Q60" s="327"/>
      <c r="R60" s="328"/>
      <c r="S60" s="327"/>
      <c r="T60" s="327"/>
      <c r="U60" s="327"/>
      <c r="V60" s="332"/>
      <c r="W60" s="333"/>
      <c r="X60" s="334"/>
      <c r="Y60" s="334"/>
      <c r="Z60" s="335"/>
      <c r="AA60" s="984"/>
      <c r="AB60" s="1036"/>
      <c r="AC60" s="1034"/>
      <c r="AD60" s="1036"/>
      <c r="AE60" s="336"/>
      <c r="AF60" s="312"/>
    </row>
    <row r="61" spans="1:36" x14ac:dyDescent="0.2">
      <c r="A61" s="362"/>
      <c r="C61" s="362"/>
      <c r="D61" s="362"/>
      <c r="E61" s="226"/>
      <c r="F61" s="226"/>
      <c r="G61" s="362"/>
      <c r="H61" s="362"/>
      <c r="I61" s="226"/>
      <c r="J61" s="226"/>
      <c r="K61" s="362"/>
      <c r="L61" s="362"/>
      <c r="M61" s="362"/>
      <c r="N61" s="362"/>
      <c r="O61" s="362"/>
      <c r="P61" s="362"/>
      <c r="Q61" s="362"/>
      <c r="R61" s="226"/>
      <c r="S61" s="362"/>
      <c r="T61" s="362"/>
      <c r="U61" s="362"/>
      <c r="V61" s="362"/>
      <c r="W61" s="226"/>
      <c r="X61" s="226"/>
      <c r="Y61" s="337"/>
      <c r="Z61" s="337"/>
      <c r="AA61" s="337"/>
      <c r="AB61" s="362"/>
      <c r="AC61" s="362"/>
      <c r="AD61" s="362"/>
      <c r="AE61" s="362"/>
      <c r="AF61" s="362"/>
      <c r="AG61" s="362"/>
      <c r="AH61" s="362"/>
      <c r="AI61" s="362"/>
      <c r="AJ61" s="362"/>
    </row>
    <row r="62" spans="1:36" x14ac:dyDescent="0.2">
      <c r="A62" s="362"/>
      <c r="C62" s="362"/>
      <c r="D62" s="362"/>
      <c r="E62" s="226"/>
      <c r="F62" s="226"/>
      <c r="G62" s="362"/>
      <c r="H62" s="362"/>
      <c r="I62" s="226"/>
      <c r="J62" s="226"/>
      <c r="K62" s="362"/>
      <c r="L62" s="362"/>
      <c r="M62" s="362"/>
      <c r="N62" s="362"/>
      <c r="O62" s="362"/>
      <c r="P62" s="362"/>
      <c r="Q62" s="362"/>
      <c r="R62" s="226"/>
      <c r="S62" s="362"/>
      <c r="T62" s="362"/>
      <c r="U62" s="362"/>
      <c r="V62" s="362"/>
      <c r="W62" s="226"/>
      <c r="X62" s="226"/>
      <c r="Y62" s="362"/>
      <c r="Z62" s="362"/>
      <c r="AA62" s="362"/>
      <c r="AB62" s="362"/>
      <c r="AC62" s="362"/>
      <c r="AD62" s="362"/>
      <c r="AE62" s="362"/>
      <c r="AF62" s="362"/>
      <c r="AG62" s="362"/>
      <c r="AH62" s="362"/>
      <c r="AI62" s="362"/>
      <c r="AJ62" s="362"/>
    </row>
    <row r="63" spans="1:36" x14ac:dyDescent="0.2">
      <c r="A63" s="362"/>
      <c r="C63" s="362"/>
      <c r="D63" s="363"/>
      <c r="E63" s="242"/>
      <c r="F63" s="242"/>
      <c r="G63" s="363"/>
      <c r="H63" s="363"/>
      <c r="I63" s="242"/>
      <c r="J63" s="242"/>
      <c r="K63" s="363"/>
      <c r="L63" s="363"/>
      <c r="M63" s="363"/>
      <c r="N63" s="363"/>
      <c r="O63" s="363"/>
      <c r="P63" s="363"/>
      <c r="Q63" s="363"/>
      <c r="R63" s="242"/>
      <c r="S63" s="363"/>
      <c r="T63" s="363"/>
      <c r="U63" s="363"/>
      <c r="V63" s="363"/>
      <c r="W63" s="242"/>
      <c r="X63" s="242"/>
      <c r="Y63" s="363"/>
      <c r="Z63" s="363"/>
      <c r="AA63" s="363"/>
      <c r="AB63" s="363"/>
      <c r="AC63" s="363"/>
      <c r="AD63" s="362"/>
      <c r="AE63" s="362"/>
      <c r="AF63" s="362"/>
      <c r="AG63" s="362"/>
      <c r="AH63" s="362"/>
      <c r="AI63" s="362"/>
      <c r="AJ63" s="362"/>
    </row>
    <row r="64" spans="1:36" x14ac:dyDescent="0.2">
      <c r="A64" s="362"/>
      <c r="C64" s="363"/>
      <c r="D64" s="363"/>
      <c r="E64" s="363"/>
      <c r="F64" s="363"/>
      <c r="G64" s="363"/>
      <c r="H64" s="363"/>
      <c r="I64" s="338"/>
      <c r="J64" s="338"/>
      <c r="K64" s="338"/>
      <c r="L64" s="338"/>
      <c r="M64" s="338"/>
      <c r="N64" s="338"/>
      <c r="O64" s="338"/>
      <c r="P64" s="338"/>
      <c r="Q64" s="361"/>
      <c r="R64" s="340"/>
      <c r="S64" s="341"/>
      <c r="T64" s="341"/>
      <c r="U64" s="341"/>
      <c r="V64" s="341"/>
      <c r="W64" s="342"/>
      <c r="X64" s="343"/>
      <c r="Y64" s="343"/>
      <c r="Z64" s="343"/>
      <c r="AA64" s="343"/>
      <c r="AB64" s="343"/>
      <c r="AC64" s="343"/>
      <c r="AD64" s="344"/>
      <c r="AE64" s="345"/>
      <c r="AF64" s="345"/>
      <c r="AG64" s="345"/>
      <c r="AH64" s="345"/>
      <c r="AI64" s="345"/>
      <c r="AJ64" s="362"/>
    </row>
    <row r="65" spans="3:36" x14ac:dyDescent="0.2">
      <c r="C65" s="363"/>
      <c r="D65" s="363"/>
      <c r="E65" s="363"/>
      <c r="F65" s="363"/>
      <c r="G65" s="363"/>
      <c r="H65" s="363"/>
      <c r="I65" s="338"/>
      <c r="J65" s="338"/>
      <c r="K65" s="338"/>
      <c r="L65" s="338"/>
      <c r="M65" s="338"/>
      <c r="N65" s="338"/>
      <c r="O65" s="338"/>
      <c r="P65" s="338"/>
      <c r="Q65" s="361"/>
      <c r="R65" s="340"/>
      <c r="S65" s="341"/>
      <c r="T65" s="341"/>
      <c r="U65" s="341"/>
      <c r="V65" s="341"/>
      <c r="W65" s="342"/>
      <c r="X65" s="346"/>
      <c r="Y65" s="346"/>
      <c r="Z65" s="346"/>
      <c r="AA65" s="346"/>
      <c r="AB65" s="346"/>
      <c r="AC65" s="346"/>
      <c r="AD65" s="347"/>
      <c r="AE65" s="348"/>
      <c r="AF65" s="348"/>
      <c r="AG65" s="348"/>
      <c r="AH65" s="348"/>
      <c r="AI65" s="348"/>
      <c r="AJ65" s="362"/>
    </row>
    <row r="66" spans="3:36" x14ac:dyDescent="0.2">
      <c r="C66" s="363"/>
      <c r="D66" s="363"/>
      <c r="E66" s="363"/>
      <c r="F66" s="363"/>
      <c r="G66" s="363"/>
      <c r="H66" s="363"/>
      <c r="I66" s="338"/>
      <c r="J66" s="338"/>
      <c r="K66" s="338"/>
      <c r="L66" s="338"/>
      <c r="M66" s="338"/>
      <c r="N66" s="338"/>
      <c r="O66" s="338"/>
      <c r="P66" s="338"/>
      <c r="Q66" s="361"/>
      <c r="R66" s="340"/>
      <c r="S66" s="341"/>
      <c r="T66" s="341"/>
      <c r="U66" s="341"/>
      <c r="V66" s="341"/>
      <c r="W66" s="342"/>
      <c r="X66" s="346"/>
      <c r="Y66" s="346"/>
      <c r="Z66" s="346"/>
      <c r="AA66" s="346"/>
      <c r="AB66" s="346"/>
      <c r="AC66" s="346"/>
      <c r="AD66" s="347"/>
      <c r="AE66" s="345"/>
      <c r="AF66" s="345"/>
      <c r="AG66" s="345"/>
      <c r="AH66" s="345"/>
      <c r="AI66" s="345"/>
      <c r="AJ66" s="362"/>
    </row>
    <row r="67" spans="3:36" x14ac:dyDescent="0.2">
      <c r="C67" s="363"/>
      <c r="D67" s="363"/>
      <c r="E67" s="363"/>
      <c r="F67" s="363"/>
      <c r="G67" s="363"/>
      <c r="H67" s="363"/>
      <c r="I67" s="349"/>
      <c r="J67" s="349"/>
      <c r="K67" s="349"/>
      <c r="L67" s="349"/>
      <c r="M67" s="349"/>
      <c r="N67" s="349"/>
      <c r="O67" s="349"/>
      <c r="P67" s="349"/>
      <c r="Q67" s="350"/>
      <c r="R67" s="340"/>
      <c r="S67" s="341"/>
      <c r="T67" s="341"/>
      <c r="U67" s="341"/>
      <c r="V67" s="341"/>
      <c r="W67" s="342"/>
      <c r="X67" s="346"/>
      <c r="Y67" s="346"/>
      <c r="Z67" s="346"/>
      <c r="AA67" s="346"/>
      <c r="AB67" s="346"/>
      <c r="AC67" s="346"/>
      <c r="AD67" s="347"/>
      <c r="AE67" s="348"/>
      <c r="AF67" s="348"/>
      <c r="AG67" s="348"/>
      <c r="AH67" s="348"/>
      <c r="AI67" s="348"/>
      <c r="AJ67" s="362"/>
    </row>
    <row r="68" spans="3:36" x14ac:dyDescent="0.2">
      <c r="C68" s="363"/>
      <c r="D68" s="363"/>
      <c r="E68" s="363"/>
      <c r="F68" s="363"/>
      <c r="G68" s="363"/>
      <c r="H68" s="363"/>
      <c r="I68" s="349"/>
      <c r="J68" s="349"/>
      <c r="K68" s="349"/>
      <c r="L68" s="349"/>
      <c r="M68" s="349"/>
      <c r="N68" s="349"/>
      <c r="O68" s="349"/>
      <c r="P68" s="349"/>
      <c r="Q68" s="350"/>
      <c r="R68" s="340"/>
      <c r="S68" s="341"/>
      <c r="T68" s="341"/>
      <c r="U68" s="341"/>
      <c r="V68" s="341"/>
      <c r="W68" s="342"/>
      <c r="X68" s="346"/>
      <c r="Y68" s="346"/>
      <c r="Z68" s="346"/>
      <c r="AA68" s="346"/>
      <c r="AB68" s="346"/>
      <c r="AC68" s="346"/>
      <c r="AD68" s="359"/>
      <c r="AE68" s="348"/>
      <c r="AF68" s="348"/>
      <c r="AG68" s="348"/>
      <c r="AH68" s="348"/>
      <c r="AI68" s="348"/>
      <c r="AJ68" s="362"/>
    </row>
    <row r="69" spans="3:36" x14ac:dyDescent="0.2">
      <c r="C69" s="363"/>
      <c r="D69" s="363"/>
      <c r="E69" s="363"/>
      <c r="F69" s="363"/>
      <c r="G69" s="363"/>
      <c r="H69" s="363"/>
      <c r="I69" s="349"/>
      <c r="J69" s="349"/>
      <c r="K69" s="349"/>
      <c r="L69" s="349"/>
      <c r="M69" s="349"/>
      <c r="N69" s="349"/>
      <c r="O69" s="349"/>
      <c r="P69" s="349"/>
      <c r="Q69" s="350"/>
      <c r="R69" s="340"/>
      <c r="S69" s="341"/>
      <c r="T69" s="341"/>
      <c r="U69" s="341"/>
      <c r="V69" s="341"/>
      <c r="W69" s="342"/>
      <c r="X69" s="346"/>
      <c r="Y69" s="346"/>
      <c r="Z69" s="346"/>
      <c r="AA69" s="346"/>
      <c r="AB69" s="346"/>
      <c r="AC69" s="346"/>
      <c r="AD69" s="359"/>
      <c r="AE69" s="348"/>
      <c r="AF69" s="348"/>
      <c r="AG69" s="348"/>
      <c r="AH69" s="348"/>
      <c r="AI69" s="348"/>
      <c r="AJ69" s="362"/>
    </row>
    <row r="70" spans="3:36" x14ac:dyDescent="0.2">
      <c r="C70" s="363"/>
      <c r="D70" s="351"/>
      <c r="E70" s="351"/>
      <c r="F70" s="351"/>
      <c r="G70" s="351"/>
      <c r="H70" s="351"/>
      <c r="I70" s="352"/>
      <c r="J70" s="352"/>
      <c r="K70" s="352"/>
      <c r="L70" s="352"/>
      <c r="M70" s="352"/>
      <c r="N70" s="352"/>
      <c r="O70" s="352"/>
      <c r="P70" s="352"/>
      <c r="Q70" s="353"/>
      <c r="R70" s="340"/>
      <c r="S70" s="341"/>
      <c r="T70" s="341"/>
      <c r="U70" s="341"/>
      <c r="V70" s="341"/>
      <c r="W70" s="342"/>
      <c r="X70" s="346"/>
      <c r="Y70" s="346"/>
      <c r="Z70" s="346"/>
      <c r="AA70" s="346"/>
      <c r="AB70" s="346"/>
      <c r="AC70" s="346"/>
      <c r="AD70" s="359"/>
      <c r="AE70" s="354"/>
      <c r="AF70" s="354"/>
      <c r="AG70" s="354"/>
      <c r="AH70" s="354"/>
      <c r="AI70" s="354"/>
      <c r="AJ70" s="362"/>
    </row>
    <row r="71" spans="3:36" x14ac:dyDescent="0.2">
      <c r="C71" s="363"/>
      <c r="D71" s="351"/>
      <c r="E71" s="351"/>
      <c r="F71" s="351"/>
      <c r="G71" s="351"/>
      <c r="H71" s="351"/>
      <c r="I71" s="352"/>
      <c r="J71" s="352"/>
      <c r="K71" s="352"/>
      <c r="L71" s="352"/>
      <c r="M71" s="352"/>
      <c r="N71" s="352"/>
      <c r="O71" s="352"/>
      <c r="P71" s="352"/>
      <c r="Q71" s="353"/>
      <c r="R71" s="340"/>
      <c r="S71" s="341"/>
      <c r="T71" s="341"/>
      <c r="U71" s="341"/>
      <c r="V71" s="341"/>
      <c r="W71" s="342"/>
      <c r="X71" s="346"/>
      <c r="Y71" s="346"/>
      <c r="Z71" s="346"/>
      <c r="AA71" s="346"/>
      <c r="AB71" s="346"/>
      <c r="AC71" s="346"/>
      <c r="AD71" s="359"/>
      <c r="AE71" s="345"/>
      <c r="AF71" s="355"/>
      <c r="AG71" s="345"/>
      <c r="AH71" s="355"/>
      <c r="AI71" s="354"/>
      <c r="AJ71" s="362"/>
    </row>
    <row r="72" spans="3:36" x14ac:dyDescent="0.2">
      <c r="C72" s="363"/>
      <c r="D72" s="363"/>
      <c r="E72" s="363"/>
      <c r="F72" s="363"/>
      <c r="G72" s="363"/>
      <c r="H72" s="363"/>
      <c r="I72" s="363"/>
      <c r="J72" s="363"/>
      <c r="K72" s="363"/>
      <c r="L72" s="363"/>
      <c r="M72" s="363"/>
      <c r="N72" s="363"/>
      <c r="O72" s="363"/>
      <c r="P72" s="363"/>
      <c r="Q72" s="363"/>
      <c r="R72" s="363"/>
      <c r="S72" s="363"/>
      <c r="T72" s="363"/>
      <c r="U72" s="242"/>
      <c r="V72" s="363"/>
      <c r="W72" s="363"/>
      <c r="X72" s="363"/>
      <c r="Y72" s="363"/>
      <c r="Z72" s="363"/>
      <c r="AA72" s="363"/>
      <c r="AB72" s="363"/>
      <c r="AC72" s="363"/>
      <c r="AD72" s="363"/>
      <c r="AE72" s="345"/>
      <c r="AF72" s="355"/>
      <c r="AG72" s="345"/>
      <c r="AH72" s="355"/>
      <c r="AI72" s="354"/>
      <c r="AJ72" s="362"/>
    </row>
    <row r="73" spans="3:36" x14ac:dyDescent="0.2">
      <c r="C73" s="362"/>
      <c r="D73" s="362"/>
      <c r="E73" s="226"/>
      <c r="F73" s="226"/>
      <c r="G73" s="362"/>
      <c r="H73" s="362"/>
      <c r="I73" s="226"/>
      <c r="J73" s="226"/>
      <c r="K73" s="362"/>
      <c r="L73" s="362"/>
      <c r="M73" s="362"/>
      <c r="N73" s="362"/>
      <c r="O73" s="362"/>
      <c r="P73" s="362"/>
      <c r="Q73" s="362"/>
      <c r="R73" s="226"/>
      <c r="S73" s="362"/>
      <c r="T73" s="362"/>
      <c r="U73" s="362"/>
      <c r="V73" s="362"/>
      <c r="W73" s="226"/>
      <c r="X73" s="226"/>
      <c r="Y73" s="362"/>
      <c r="Z73" s="362"/>
      <c r="AA73" s="362"/>
      <c r="AB73" s="362"/>
      <c r="AC73" s="362"/>
      <c r="AD73" s="363"/>
      <c r="AE73" s="362"/>
      <c r="AF73" s="362"/>
      <c r="AG73" s="362"/>
      <c r="AH73" s="362"/>
      <c r="AI73" s="362"/>
      <c r="AJ73" s="362"/>
    </row>
    <row r="74" spans="3:36" x14ac:dyDescent="0.2">
      <c r="C74" s="362"/>
      <c r="D74" s="362"/>
      <c r="E74" s="226"/>
      <c r="F74" s="226"/>
      <c r="G74" s="362"/>
      <c r="H74" s="362"/>
      <c r="I74" s="226"/>
      <c r="J74" s="226"/>
      <c r="K74" s="362"/>
      <c r="L74" s="362"/>
      <c r="M74" s="362"/>
      <c r="N74" s="362"/>
      <c r="O74" s="362"/>
      <c r="P74" s="362"/>
      <c r="Q74" s="362"/>
      <c r="R74" s="226"/>
      <c r="S74" s="362"/>
      <c r="T74" s="362"/>
      <c r="U74" s="362"/>
      <c r="V74" s="362"/>
      <c r="W74" s="226"/>
      <c r="X74" s="226"/>
      <c r="Y74" s="362"/>
      <c r="Z74" s="362"/>
      <c r="AA74" s="362"/>
      <c r="AB74" s="362"/>
      <c r="AC74" s="362"/>
      <c r="AD74" s="362"/>
      <c r="AE74" s="362"/>
      <c r="AF74" s="362"/>
      <c r="AG74" s="362"/>
      <c r="AH74" s="362"/>
      <c r="AI74" s="362"/>
      <c r="AJ74" s="362"/>
    </row>
    <row r="75" spans="3:36" x14ac:dyDescent="0.2">
      <c r="C75" s="362"/>
      <c r="D75" s="362"/>
      <c r="E75" s="226"/>
      <c r="F75" s="226"/>
      <c r="G75" s="362"/>
      <c r="H75" s="362"/>
      <c r="I75" s="226"/>
      <c r="J75" s="226"/>
      <c r="K75" s="362"/>
      <c r="L75" s="362"/>
      <c r="M75" s="362"/>
      <c r="N75" s="362"/>
      <c r="O75" s="362"/>
      <c r="P75" s="362"/>
      <c r="Q75" s="362"/>
      <c r="R75" s="226"/>
      <c r="S75" s="362"/>
      <c r="T75" s="362"/>
      <c r="U75" s="362"/>
      <c r="V75" s="362"/>
      <c r="W75" s="226"/>
      <c r="X75" s="226"/>
      <c r="Y75" s="362"/>
      <c r="Z75" s="362"/>
      <c r="AA75" s="362"/>
      <c r="AB75" s="362"/>
      <c r="AC75" s="362"/>
      <c r="AD75" s="362"/>
      <c r="AE75" s="362"/>
      <c r="AF75" s="362"/>
      <c r="AG75" s="362"/>
      <c r="AH75" s="362"/>
      <c r="AI75" s="362"/>
      <c r="AJ75" s="362"/>
    </row>
    <row r="76" spans="3:36" x14ac:dyDescent="0.2">
      <c r="C76" s="362"/>
      <c r="D76" s="362"/>
      <c r="E76" s="226"/>
      <c r="F76" s="226"/>
      <c r="G76" s="362"/>
      <c r="H76" s="362"/>
      <c r="I76" s="226"/>
      <c r="J76" s="226"/>
      <c r="K76" s="362"/>
      <c r="L76" s="362"/>
      <c r="M76" s="362"/>
      <c r="N76" s="362"/>
      <c r="O76" s="362"/>
      <c r="P76" s="362"/>
      <c r="Q76" s="362"/>
      <c r="R76" s="226"/>
      <c r="S76" s="362"/>
      <c r="T76" s="362"/>
      <c r="U76" s="362"/>
      <c r="V76" s="362"/>
      <c r="W76" s="226"/>
      <c r="X76" s="226"/>
      <c r="Y76" s="362"/>
      <c r="Z76" s="362"/>
      <c r="AA76" s="362"/>
      <c r="AB76" s="362"/>
      <c r="AC76" s="362"/>
      <c r="AD76" s="362"/>
      <c r="AE76" s="362"/>
      <c r="AF76" s="362"/>
      <c r="AG76" s="362"/>
      <c r="AH76" s="362"/>
      <c r="AI76" s="362"/>
      <c r="AJ76" s="362"/>
    </row>
    <row r="77" spans="3:36" x14ac:dyDescent="0.2">
      <c r="C77" s="362"/>
      <c r="D77" s="362"/>
      <c r="E77" s="226"/>
      <c r="F77" s="226"/>
      <c r="G77" s="362"/>
      <c r="H77" s="362"/>
      <c r="I77" s="226"/>
      <c r="J77" s="226"/>
      <c r="K77" s="362"/>
      <c r="L77" s="362"/>
      <c r="M77" s="362"/>
      <c r="N77" s="362"/>
      <c r="O77" s="362"/>
      <c r="P77" s="362"/>
      <c r="Q77" s="362"/>
      <c r="R77" s="226"/>
      <c r="S77" s="362"/>
      <c r="T77" s="362"/>
      <c r="U77" s="362"/>
      <c r="V77" s="362"/>
      <c r="W77" s="226"/>
      <c r="X77" s="226"/>
      <c r="Y77" s="362"/>
      <c r="Z77" s="362"/>
      <c r="AA77" s="362"/>
      <c r="AB77" s="362"/>
      <c r="AC77" s="362"/>
      <c r="AD77" s="362"/>
      <c r="AE77" s="362"/>
      <c r="AF77" s="362"/>
      <c r="AG77" s="362"/>
      <c r="AH77" s="362"/>
      <c r="AI77" s="362"/>
      <c r="AJ77" s="362"/>
    </row>
    <row r="78" spans="3:36" x14ac:dyDescent="0.2">
      <c r="C78" s="362"/>
      <c r="D78" s="362"/>
      <c r="E78" s="226"/>
      <c r="F78" s="226"/>
      <c r="G78" s="362"/>
      <c r="H78" s="362"/>
      <c r="I78" s="226"/>
      <c r="J78" s="226"/>
      <c r="K78" s="362"/>
      <c r="L78" s="362"/>
      <c r="M78" s="362"/>
      <c r="N78" s="362"/>
      <c r="O78" s="362"/>
      <c r="P78" s="362"/>
      <c r="Q78" s="362"/>
      <c r="R78" s="226"/>
      <c r="S78" s="362"/>
      <c r="T78" s="362"/>
      <c r="U78" s="362"/>
      <c r="V78" s="362"/>
      <c r="W78" s="226"/>
      <c r="X78" s="226"/>
      <c r="Y78" s="362"/>
      <c r="Z78" s="362"/>
      <c r="AA78" s="362"/>
      <c r="AB78" s="362"/>
      <c r="AC78" s="362"/>
      <c r="AD78" s="362"/>
      <c r="AE78" s="362"/>
      <c r="AF78" s="362"/>
      <c r="AG78" s="362"/>
      <c r="AH78" s="362"/>
      <c r="AI78" s="362"/>
      <c r="AJ78" s="362"/>
    </row>
    <row r="79" spans="3:36" x14ac:dyDescent="0.2">
      <c r="C79" s="362"/>
      <c r="D79" s="362"/>
      <c r="E79" s="226"/>
      <c r="F79" s="226"/>
      <c r="G79" s="362"/>
      <c r="H79" s="362"/>
      <c r="I79" s="226"/>
      <c r="J79" s="226"/>
      <c r="K79" s="362"/>
      <c r="L79" s="362"/>
      <c r="M79" s="362"/>
      <c r="N79" s="362"/>
      <c r="O79" s="362"/>
      <c r="P79" s="362"/>
      <c r="Q79" s="362"/>
      <c r="R79" s="226"/>
      <c r="S79" s="362"/>
      <c r="T79" s="362"/>
      <c r="U79" s="362"/>
      <c r="V79" s="362"/>
      <c r="W79" s="226"/>
      <c r="X79" s="226"/>
      <c r="Y79" s="362"/>
      <c r="Z79" s="362"/>
      <c r="AA79" s="362"/>
      <c r="AB79" s="362"/>
      <c r="AC79" s="362"/>
      <c r="AD79" s="362"/>
      <c r="AE79" s="362"/>
      <c r="AF79" s="362"/>
      <c r="AG79" s="362"/>
      <c r="AH79" s="362"/>
      <c r="AI79" s="362"/>
      <c r="AJ79" s="362"/>
    </row>
    <row r="80" spans="3:36" x14ac:dyDescent="0.2">
      <c r="C80" s="362"/>
      <c r="D80" s="362"/>
      <c r="E80" s="226"/>
      <c r="F80" s="226"/>
      <c r="G80" s="362"/>
      <c r="H80" s="362"/>
      <c r="I80" s="226"/>
      <c r="J80" s="226"/>
      <c r="K80" s="362"/>
      <c r="L80" s="362"/>
      <c r="M80" s="362"/>
      <c r="N80" s="362"/>
      <c r="O80" s="362"/>
      <c r="P80" s="362"/>
      <c r="Q80" s="362"/>
      <c r="R80" s="226"/>
      <c r="S80" s="362"/>
      <c r="T80" s="362"/>
      <c r="U80" s="362"/>
      <c r="V80" s="362"/>
      <c r="W80" s="226"/>
      <c r="X80" s="226"/>
      <c r="Y80" s="362"/>
      <c r="Z80" s="362"/>
      <c r="AA80" s="362"/>
      <c r="AB80" s="362"/>
      <c r="AC80" s="362"/>
      <c r="AD80" s="362"/>
      <c r="AE80" s="362"/>
      <c r="AF80" s="362"/>
      <c r="AG80" s="362"/>
      <c r="AH80" s="362"/>
      <c r="AI80" s="362"/>
      <c r="AJ80" s="362"/>
    </row>
    <row r="81" spans="3:36" x14ac:dyDescent="0.2">
      <c r="C81" s="362"/>
      <c r="D81" s="362"/>
      <c r="E81" s="226"/>
      <c r="F81" s="226"/>
      <c r="G81" s="362"/>
      <c r="H81" s="362"/>
      <c r="I81" s="226"/>
      <c r="J81" s="226"/>
      <c r="K81" s="362"/>
      <c r="L81" s="362"/>
      <c r="M81" s="362"/>
      <c r="N81" s="362"/>
      <c r="O81" s="362"/>
      <c r="P81" s="362"/>
      <c r="Q81" s="362"/>
      <c r="R81" s="226"/>
      <c r="S81" s="362"/>
      <c r="T81" s="362"/>
      <c r="U81" s="362"/>
      <c r="V81" s="362"/>
      <c r="W81" s="226"/>
      <c r="X81" s="226"/>
      <c r="Y81" s="362"/>
      <c r="Z81" s="362"/>
      <c r="AA81" s="362"/>
      <c r="AB81" s="362"/>
      <c r="AC81" s="362"/>
      <c r="AD81" s="362"/>
      <c r="AE81" s="362"/>
      <c r="AF81" s="362"/>
      <c r="AG81" s="362"/>
      <c r="AH81" s="362"/>
      <c r="AI81" s="362"/>
      <c r="AJ81" s="362"/>
    </row>
    <row r="82" spans="3:36" x14ac:dyDescent="0.2">
      <c r="C82" s="362"/>
      <c r="D82" s="362"/>
      <c r="E82" s="226"/>
      <c r="F82" s="226"/>
      <c r="G82" s="362"/>
      <c r="H82" s="362"/>
      <c r="I82" s="226"/>
      <c r="J82" s="226"/>
      <c r="K82" s="362"/>
      <c r="L82" s="362"/>
      <c r="M82" s="362"/>
      <c r="N82" s="362"/>
      <c r="O82" s="362"/>
      <c r="P82" s="362"/>
      <c r="Q82" s="362"/>
      <c r="R82" s="226"/>
      <c r="S82" s="362"/>
      <c r="T82" s="362"/>
      <c r="U82" s="362"/>
      <c r="V82" s="362"/>
      <c r="W82" s="226"/>
      <c r="X82" s="226"/>
      <c r="Y82" s="362"/>
      <c r="Z82" s="362"/>
      <c r="AA82" s="362"/>
      <c r="AB82" s="362"/>
      <c r="AC82" s="362"/>
      <c r="AD82" s="362"/>
      <c r="AE82" s="362"/>
      <c r="AF82" s="362"/>
      <c r="AG82" s="362"/>
      <c r="AH82" s="362"/>
      <c r="AI82" s="362"/>
      <c r="AJ82" s="362"/>
    </row>
  </sheetData>
  <sheetProtection algorithmName="SHA-512" hashValue="L2LbGUlNGWLNyEbjhJEglh69ZIPwX2t9IY4e4kB6OaUgB6Q1qhoVins12EzgttCAIs6aHu8WA3P06X850BIaAA==" saltValue="3dbcoviZ/Y+H+VOqxAQqNQ==" spinCount="100000" sheet="1" objects="1" scenarios="1" selectLockedCells="1"/>
  <mergeCells count="97">
    <mergeCell ref="X18:AA18"/>
    <mergeCell ref="C18:G18"/>
    <mergeCell ref="I18:J18"/>
    <mergeCell ref="L18:O18"/>
    <mergeCell ref="P18:R18"/>
    <mergeCell ref="S18:W18"/>
    <mergeCell ref="X20:AA20"/>
    <mergeCell ref="C19:G19"/>
    <mergeCell ref="I19:J19"/>
    <mergeCell ref="L19:O19"/>
    <mergeCell ref="P19:R19"/>
    <mergeCell ref="S19:W19"/>
    <mergeCell ref="X19:AA19"/>
    <mergeCell ref="C20:G20"/>
    <mergeCell ref="I20:J20"/>
    <mergeCell ref="L20:O20"/>
    <mergeCell ref="P20:R20"/>
    <mergeCell ref="S20:W20"/>
    <mergeCell ref="X22:AA22"/>
    <mergeCell ref="C21:G21"/>
    <mergeCell ref="I21:J21"/>
    <mergeCell ref="L21:O21"/>
    <mergeCell ref="P21:R21"/>
    <mergeCell ref="S21:W21"/>
    <mergeCell ref="X21:AA21"/>
    <mergeCell ref="C22:G22"/>
    <mergeCell ref="I22:J22"/>
    <mergeCell ref="L22:O22"/>
    <mergeCell ref="P22:R22"/>
    <mergeCell ref="S22:W22"/>
    <mergeCell ref="X24:AA24"/>
    <mergeCell ref="C23:G23"/>
    <mergeCell ref="I23:J23"/>
    <mergeCell ref="L23:O23"/>
    <mergeCell ref="P23:R23"/>
    <mergeCell ref="S23:W23"/>
    <mergeCell ref="X23:AA23"/>
    <mergeCell ref="C24:G24"/>
    <mergeCell ref="I24:J24"/>
    <mergeCell ref="L24:O24"/>
    <mergeCell ref="P24:R24"/>
    <mergeCell ref="S24:W24"/>
    <mergeCell ref="X26:AA26"/>
    <mergeCell ref="C25:G25"/>
    <mergeCell ref="I25:J25"/>
    <mergeCell ref="L25:O25"/>
    <mergeCell ref="P25:R25"/>
    <mergeCell ref="S25:W25"/>
    <mergeCell ref="X25:AA25"/>
    <mergeCell ref="C26:G26"/>
    <mergeCell ref="I26:J26"/>
    <mergeCell ref="L26:O26"/>
    <mergeCell ref="P26:R26"/>
    <mergeCell ref="S26:W26"/>
    <mergeCell ref="C38:G38"/>
    <mergeCell ref="H38:J38"/>
    <mergeCell ref="K38:N38"/>
    <mergeCell ref="O38:V38"/>
    <mergeCell ref="C39:G39"/>
    <mergeCell ref="H39:J39"/>
    <mergeCell ref="K39:N39"/>
    <mergeCell ref="O39:V39"/>
    <mergeCell ref="C40:G40"/>
    <mergeCell ref="H40:J40"/>
    <mergeCell ref="K40:N40"/>
    <mergeCell ref="O40:V40"/>
    <mergeCell ref="C41:G41"/>
    <mergeCell ref="H41:J41"/>
    <mergeCell ref="K41:N41"/>
    <mergeCell ref="O41:V41"/>
    <mergeCell ref="I42:J42"/>
    <mergeCell ref="I43:J43"/>
    <mergeCell ref="A47:A59"/>
    <mergeCell ref="G52:N54"/>
    <mergeCell ref="O52:Q53"/>
    <mergeCell ref="G55:N57"/>
    <mergeCell ref="W52:Y52"/>
    <mergeCell ref="AA52:AE52"/>
    <mergeCell ref="W53:Y53"/>
    <mergeCell ref="AA53:AE53"/>
    <mergeCell ref="O54:Q55"/>
    <mergeCell ref="R54:U55"/>
    <mergeCell ref="W54:Y55"/>
    <mergeCell ref="AA54:AE54"/>
    <mergeCell ref="AA55:AE57"/>
    <mergeCell ref="O56:Q57"/>
    <mergeCell ref="R52:U53"/>
    <mergeCell ref="R56:U57"/>
    <mergeCell ref="AB59:AB60"/>
    <mergeCell ref="AC59:AC60"/>
    <mergeCell ref="AD59:AD60"/>
    <mergeCell ref="W56:Y57"/>
    <mergeCell ref="G58:N59"/>
    <mergeCell ref="O58:Q59"/>
    <mergeCell ref="R58:U59"/>
    <mergeCell ref="W58:Y59"/>
    <mergeCell ref="AA59:AA60"/>
  </mergeCells>
  <pageMargins left="0.75" right="0.4" top="0.5" bottom="0.5" header="0" footer="0"/>
  <pageSetup scale="96" orientation="portrait" r:id="rId1"/>
  <headerFooter alignWithMargins="0"/>
  <drawing r:id="rId2"/>
  <legacyDrawing r:id="rId3"/>
  <controls>
    <mc:AlternateContent xmlns:mc="http://schemas.openxmlformats.org/markup-compatibility/2006">
      <mc:Choice Requires="x14">
        <control shapeId="12290" r:id="rId4" name="CommandButton1">
          <controlPr defaultSize="0" autoLine="0" r:id="rId5">
            <anchor moveWithCells="1">
              <from>
                <xdr:col>31</xdr:col>
                <xdr:colOff>276225</xdr:colOff>
                <xdr:row>8</xdr:row>
                <xdr:rowOff>85725</xdr:rowOff>
              </from>
              <to>
                <xdr:col>33</xdr:col>
                <xdr:colOff>247650</xdr:colOff>
                <xdr:row>9</xdr:row>
                <xdr:rowOff>123825</xdr:rowOff>
              </to>
            </anchor>
          </controlPr>
        </control>
      </mc:Choice>
      <mc:Fallback>
        <control shapeId="12290" r:id="rId4" name="CommandButton1"/>
      </mc:Fallback>
    </mc:AlternateContent>
    <mc:AlternateContent xmlns:mc="http://schemas.openxmlformats.org/markup-compatibility/2006">
      <mc:Choice Requires="x14">
        <control shapeId="12291" r:id="rId6" name="CommandButton2">
          <controlPr defaultSize="0" autoLine="0" r:id="rId7">
            <anchor moveWithCells="1">
              <from>
                <xdr:col>31</xdr:col>
                <xdr:colOff>276225</xdr:colOff>
                <xdr:row>6</xdr:row>
                <xdr:rowOff>66675</xdr:rowOff>
              </from>
              <to>
                <xdr:col>33</xdr:col>
                <xdr:colOff>247650</xdr:colOff>
                <xdr:row>8</xdr:row>
                <xdr:rowOff>9525</xdr:rowOff>
              </to>
            </anchor>
          </controlPr>
        </control>
      </mc:Choice>
      <mc:Fallback>
        <control shapeId="12291" r:id="rId6" name="CommandButton2"/>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8"/>
    <pageSetUpPr fitToPage="1"/>
  </sheetPr>
  <dimension ref="A1:AJ82"/>
  <sheetViews>
    <sheetView showGridLines="0" showRowColHeaders="0" zoomScaleNormal="100" workbookViewId="0">
      <selection activeCell="X23" sqref="X23:AA23"/>
    </sheetView>
  </sheetViews>
  <sheetFormatPr defaultRowHeight="12.75" x14ac:dyDescent="0.2"/>
  <cols>
    <col min="1" max="2" width="1.5703125" style="222" customWidth="1"/>
    <col min="3" max="3" width="8" style="222" customWidth="1"/>
    <col min="4" max="4" width="7" style="222" customWidth="1"/>
    <col min="5" max="5" width="4" style="223" customWidth="1"/>
    <col min="6" max="6" width="5.85546875" style="223" customWidth="1"/>
    <col min="7" max="7" width="1" style="222" customWidth="1"/>
    <col min="8" max="8" width="8.85546875" style="222" customWidth="1"/>
    <col min="9" max="9" width="6.28515625" style="223" customWidth="1"/>
    <col min="10" max="10" width="2.5703125" style="223" customWidth="1"/>
    <col min="11" max="11" width="8.85546875" style="222" customWidth="1"/>
    <col min="12" max="12" width="4.42578125" style="222" customWidth="1"/>
    <col min="13" max="13" width="0.42578125" style="222" customWidth="1"/>
    <col min="14" max="14" width="4" style="222" customWidth="1"/>
    <col min="15" max="15" width="0.5703125" style="222" customWidth="1"/>
    <col min="16" max="16" width="4.5703125" style="222" customWidth="1"/>
    <col min="17" max="17" width="0.5703125" style="222" customWidth="1"/>
    <col min="18" max="18" width="4.5703125" style="223" customWidth="1"/>
    <col min="19" max="19" width="1" style="222" customWidth="1"/>
    <col min="20" max="20" width="3.140625" style="222" customWidth="1"/>
    <col min="21" max="21" width="1.5703125" style="222" customWidth="1"/>
    <col min="22" max="22" width="0.7109375" style="222" customWidth="1"/>
    <col min="23" max="23" width="2.7109375" style="223" customWidth="1"/>
    <col min="24" max="24" width="1.85546875" style="223" customWidth="1"/>
    <col min="25" max="25" width="0.85546875" style="222" customWidth="1"/>
    <col min="26" max="26" width="0.7109375" style="222" customWidth="1"/>
    <col min="27" max="27" width="5" style="222" customWidth="1"/>
    <col min="28" max="28" width="1.85546875" style="222" customWidth="1"/>
    <col min="29" max="29" width="1.5703125" style="222" customWidth="1"/>
    <col min="30" max="30" width="2.28515625" style="222" customWidth="1"/>
    <col min="31" max="31" width="0.5703125" style="222" customWidth="1"/>
    <col min="32" max="33" width="9.140625" style="222"/>
    <col min="34" max="36" width="9.140625" style="222" customWidth="1"/>
    <col min="37" max="16384" width="9.140625" style="222"/>
  </cols>
  <sheetData>
    <row r="1" spans="1:31" ht="3.75" customHeight="1" thickBot="1" x14ac:dyDescent="0.25"/>
    <row r="2" spans="1:31" ht="11.25" customHeight="1" x14ac:dyDescent="0.25">
      <c r="A2" s="599"/>
      <c r="B2" s="412"/>
      <c r="C2" s="413"/>
      <c r="D2" s="413"/>
      <c r="E2" s="413"/>
      <c r="F2" s="413"/>
      <c r="G2" s="413"/>
      <c r="H2" s="413"/>
      <c r="I2" s="413"/>
      <c r="J2" s="413"/>
      <c r="K2" s="413"/>
      <c r="L2" s="413"/>
      <c r="M2" s="413"/>
      <c r="N2" s="413"/>
      <c r="O2" s="413"/>
      <c r="P2" s="413"/>
      <c r="Q2" s="413"/>
      <c r="R2" s="413"/>
      <c r="S2" s="413"/>
      <c r="T2" s="413"/>
      <c r="U2" s="413"/>
      <c r="V2" s="413"/>
      <c r="W2" s="413"/>
      <c r="X2" s="413"/>
      <c r="Y2" s="413"/>
      <c r="Z2" s="413"/>
      <c r="AA2" s="413"/>
      <c r="AB2" s="413"/>
      <c r="AC2" s="413"/>
      <c r="AD2" s="413"/>
      <c r="AE2" s="414"/>
    </row>
    <row r="3" spans="1:31" ht="11.25" customHeight="1" x14ac:dyDescent="0.25">
      <c r="A3" s="599"/>
      <c r="B3" s="415"/>
      <c r="C3" s="416"/>
      <c r="D3" s="416"/>
      <c r="E3" s="416"/>
      <c r="F3" s="416"/>
      <c r="G3" s="416"/>
      <c r="H3" s="416"/>
      <c r="I3" s="416"/>
      <c r="J3" s="416"/>
      <c r="K3" s="416"/>
      <c r="L3" s="416"/>
      <c r="M3" s="416"/>
      <c r="N3" s="416"/>
      <c r="O3" s="416"/>
      <c r="P3" s="416"/>
      <c r="Q3" s="416"/>
      <c r="R3" s="416"/>
      <c r="S3" s="416"/>
      <c r="T3" s="416"/>
      <c r="U3" s="416"/>
      <c r="V3" s="416"/>
      <c r="W3" s="416"/>
      <c r="X3" s="416"/>
      <c r="Y3" s="416"/>
      <c r="Z3" s="416"/>
      <c r="AA3" s="416"/>
      <c r="AB3" s="416"/>
      <c r="AC3" s="416"/>
      <c r="AD3" s="416"/>
      <c r="AE3" s="417"/>
    </row>
    <row r="4" spans="1:31" ht="13.5" customHeight="1" x14ac:dyDescent="0.25">
      <c r="A4" s="599"/>
      <c r="B4" s="415"/>
      <c r="C4" s="416"/>
      <c r="D4" s="416"/>
      <c r="E4" s="416"/>
      <c r="F4" s="416"/>
      <c r="G4" s="416"/>
      <c r="H4" s="416"/>
      <c r="I4" s="416"/>
      <c r="J4" s="416"/>
      <c r="K4" s="416"/>
      <c r="L4" s="416"/>
      <c r="M4" s="416"/>
      <c r="N4" s="416"/>
      <c r="O4" s="416"/>
      <c r="P4" s="416"/>
      <c r="Q4" s="416"/>
      <c r="R4" s="416"/>
      <c r="S4" s="416"/>
      <c r="T4" s="416"/>
      <c r="U4" s="416"/>
      <c r="V4" s="416"/>
      <c r="W4" s="416"/>
      <c r="X4" s="416"/>
      <c r="Y4" s="416"/>
      <c r="Z4" s="416"/>
      <c r="AA4" s="416"/>
      <c r="AB4" s="416"/>
      <c r="AC4" s="416"/>
      <c r="AD4" s="416"/>
      <c r="AE4" s="417"/>
    </row>
    <row r="5" spans="1:31" ht="13.5" customHeight="1" x14ac:dyDescent="0.25">
      <c r="A5" s="599"/>
      <c r="B5" s="415"/>
      <c r="C5" s="416"/>
      <c r="D5" s="416"/>
      <c r="E5" s="416"/>
      <c r="F5" s="416"/>
      <c r="G5" s="416"/>
      <c r="H5" s="416"/>
      <c r="I5" s="416"/>
      <c r="J5" s="416"/>
      <c r="K5" s="416"/>
      <c r="L5" s="416"/>
      <c r="M5" s="416"/>
      <c r="N5" s="416"/>
      <c r="O5" s="416"/>
      <c r="P5" s="416"/>
      <c r="Q5" s="416"/>
      <c r="R5" s="416"/>
      <c r="S5" s="416"/>
      <c r="T5" s="416"/>
      <c r="U5" s="416"/>
      <c r="V5" s="416"/>
      <c r="W5" s="416"/>
      <c r="X5" s="416"/>
      <c r="Y5" s="416"/>
      <c r="Z5" s="416"/>
      <c r="AA5" s="416"/>
      <c r="AB5" s="416"/>
      <c r="AC5" s="416"/>
      <c r="AD5" s="416"/>
      <c r="AE5" s="417"/>
    </row>
    <row r="6" spans="1:31" ht="13.5" customHeight="1" x14ac:dyDescent="0.2">
      <c r="A6" s="599"/>
      <c r="B6" s="262"/>
      <c r="C6" s="242"/>
      <c r="D6" s="598"/>
      <c r="E6" s="598"/>
      <c r="F6" s="418"/>
      <c r="G6" s="418"/>
      <c r="H6" s="598"/>
      <c r="I6" s="418"/>
      <c r="J6" s="418"/>
      <c r="K6" s="598"/>
      <c r="L6" s="418"/>
      <c r="M6" s="418"/>
      <c r="N6" s="418"/>
      <c r="O6" s="418"/>
      <c r="P6" s="418"/>
      <c r="Q6" s="418"/>
      <c r="R6" s="418"/>
      <c r="S6" s="418"/>
      <c r="T6" s="418"/>
      <c r="U6" s="418"/>
      <c r="V6" s="418"/>
      <c r="W6" s="418"/>
      <c r="X6" s="418"/>
      <c r="Y6" s="242"/>
      <c r="Z6" s="242"/>
      <c r="AA6" s="242"/>
      <c r="AB6" s="242"/>
      <c r="AC6" s="242"/>
      <c r="AD6" s="242"/>
      <c r="AE6" s="271"/>
    </row>
    <row r="7" spans="1:31" ht="13.5" customHeight="1" x14ac:dyDescent="0.2">
      <c r="A7" s="599"/>
      <c r="B7" s="262"/>
      <c r="C7" s="242"/>
      <c r="D7" s="599"/>
      <c r="E7" s="226"/>
      <c r="F7" s="226"/>
      <c r="G7" s="599"/>
      <c r="H7" s="599"/>
      <c r="I7" s="226"/>
      <c r="J7" s="226"/>
      <c r="K7" s="599"/>
      <c r="L7" s="599"/>
      <c r="M7" s="599"/>
      <c r="N7" s="599"/>
      <c r="O7" s="599"/>
      <c r="P7" s="599"/>
      <c r="Q7" s="599"/>
      <c r="R7" s="226"/>
      <c r="S7" s="599"/>
      <c r="T7" s="599"/>
      <c r="U7" s="599"/>
      <c r="V7" s="599"/>
      <c r="W7" s="226"/>
      <c r="X7" s="226"/>
      <c r="Y7" s="242"/>
      <c r="Z7" s="242"/>
      <c r="AA7" s="242"/>
      <c r="AB7" s="242"/>
      <c r="AC7" s="242"/>
      <c r="AD7" s="242"/>
      <c r="AE7" s="271"/>
    </row>
    <row r="8" spans="1:31" ht="14.25" customHeight="1" x14ac:dyDescent="0.2">
      <c r="A8" s="599"/>
      <c r="B8" s="232"/>
      <c r="C8" s="233"/>
      <c r="D8" s="418"/>
      <c r="E8" s="418"/>
      <c r="F8" s="227"/>
      <c r="G8" s="227"/>
      <c r="H8" s="227"/>
      <c r="I8" s="227"/>
      <c r="J8" s="227"/>
      <c r="K8" s="227"/>
      <c r="L8" s="227"/>
      <c r="M8" s="227"/>
      <c r="N8" s="227"/>
      <c r="O8" s="227"/>
      <c r="P8" s="227"/>
      <c r="Q8" s="227"/>
      <c r="R8" s="227"/>
      <c r="S8" s="227"/>
      <c r="T8" s="227"/>
      <c r="U8" s="227"/>
      <c r="V8" s="227"/>
      <c r="W8" s="227"/>
      <c r="X8" s="227"/>
      <c r="Y8" s="237"/>
      <c r="Z8" s="237"/>
      <c r="AA8" s="237"/>
      <c r="AB8" s="237"/>
      <c r="AC8" s="237"/>
      <c r="AD8" s="237"/>
      <c r="AE8" s="238"/>
    </row>
    <row r="9" spans="1:31" ht="20.25" customHeight="1" x14ac:dyDescent="0.25">
      <c r="A9" s="599"/>
      <c r="B9" s="415"/>
      <c r="C9" s="416"/>
      <c r="D9" s="416"/>
      <c r="E9" s="416"/>
      <c r="F9" s="416"/>
      <c r="G9" s="416"/>
      <c r="H9" s="416"/>
      <c r="I9" s="416"/>
      <c r="J9" s="416"/>
      <c r="K9" s="416"/>
      <c r="L9" s="416"/>
      <c r="M9" s="416"/>
      <c r="N9" s="416"/>
      <c r="O9" s="416"/>
      <c r="P9" s="416"/>
      <c r="Q9" s="416"/>
      <c r="R9" s="416"/>
      <c r="S9" s="416"/>
      <c r="T9" s="416"/>
      <c r="U9" s="416"/>
      <c r="V9" s="416"/>
      <c r="W9" s="416"/>
      <c r="X9" s="416"/>
      <c r="Y9" s="416"/>
      <c r="Z9" s="416"/>
      <c r="AA9" s="416"/>
      <c r="AB9" s="416"/>
      <c r="AC9" s="416"/>
      <c r="AD9" s="416"/>
      <c r="AE9" s="417"/>
    </row>
    <row r="10" spans="1:31" ht="20.25" customHeight="1" x14ac:dyDescent="0.25">
      <c r="A10" s="599"/>
      <c r="B10" s="415"/>
      <c r="C10" s="416"/>
      <c r="D10" s="416"/>
      <c r="E10" s="416"/>
      <c r="F10" s="416"/>
      <c r="G10" s="416"/>
      <c r="H10" s="416"/>
      <c r="I10" s="416"/>
      <c r="J10" s="416"/>
      <c r="K10" s="416"/>
      <c r="L10" s="416"/>
      <c r="M10" s="416"/>
      <c r="N10" s="416"/>
      <c r="O10" s="416"/>
      <c r="P10" s="416"/>
      <c r="Q10" s="416"/>
      <c r="R10" s="416"/>
      <c r="S10" s="416"/>
      <c r="T10" s="416"/>
      <c r="U10" s="416"/>
      <c r="V10" s="416"/>
      <c r="W10" s="416"/>
      <c r="X10" s="416"/>
      <c r="Y10" s="416"/>
      <c r="Z10" s="416"/>
      <c r="AA10" s="416"/>
      <c r="AB10" s="416"/>
      <c r="AC10" s="416"/>
      <c r="AD10" s="416"/>
      <c r="AE10" s="417"/>
    </row>
    <row r="11" spans="1:31" ht="13.5" customHeight="1" x14ac:dyDescent="0.25">
      <c r="A11" s="599"/>
      <c r="B11" s="235"/>
      <c r="C11" s="226"/>
      <c r="D11" s="226"/>
      <c r="E11" s="242"/>
      <c r="F11" s="228"/>
      <c r="G11" s="229"/>
      <c r="H11" s="230"/>
      <c r="I11" s="237"/>
      <c r="J11" s="237"/>
      <c r="K11" s="601"/>
      <c r="L11" s="236"/>
      <c r="M11" s="236"/>
      <c r="N11" s="236"/>
      <c r="O11" s="236"/>
      <c r="P11" s="419"/>
      <c r="Q11" s="419"/>
      <c r="R11" s="419"/>
      <c r="S11" s="236"/>
      <c r="T11" s="236"/>
      <c r="U11" s="236"/>
      <c r="V11" s="236"/>
      <c r="W11" s="236"/>
      <c r="X11" s="236"/>
      <c r="Y11" s="237"/>
      <c r="Z11" s="237"/>
      <c r="AA11" s="237"/>
      <c r="AB11" s="237"/>
      <c r="AC11" s="237"/>
      <c r="AD11" s="237"/>
      <c r="AE11" s="238"/>
    </row>
    <row r="12" spans="1:31" ht="18" customHeight="1" x14ac:dyDescent="0.2">
      <c r="A12" s="599"/>
      <c r="B12" s="420"/>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421"/>
    </row>
    <row r="13" spans="1:31" ht="10.5" customHeight="1" x14ac:dyDescent="0.2">
      <c r="A13" s="599"/>
      <c r="B13" s="232"/>
      <c r="C13" s="233"/>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c r="AC13" s="233"/>
      <c r="AD13" s="233"/>
      <c r="AE13" s="234"/>
    </row>
    <row r="14" spans="1:31" ht="14.25" customHeight="1" x14ac:dyDescent="0.3">
      <c r="A14" s="599"/>
      <c r="B14" s="232"/>
      <c r="C14" s="233"/>
      <c r="D14" s="233"/>
      <c r="E14" s="573"/>
      <c r="F14" s="573"/>
      <c r="G14" s="573"/>
      <c r="H14" s="573"/>
      <c r="I14" s="573"/>
      <c r="J14" s="573"/>
      <c r="K14" s="573"/>
      <c r="L14" s="573"/>
      <c r="M14" s="573"/>
      <c r="N14" s="573"/>
      <c r="O14" s="573"/>
      <c r="P14" s="573"/>
      <c r="Q14" s="573"/>
      <c r="R14" s="573"/>
      <c r="S14" s="573"/>
      <c r="T14" s="573"/>
      <c r="U14" s="573"/>
      <c r="V14" s="573"/>
      <c r="W14" s="573"/>
      <c r="X14" s="233"/>
      <c r="Y14" s="233"/>
      <c r="Z14" s="233"/>
      <c r="AA14" s="233"/>
      <c r="AB14" s="233"/>
      <c r="AC14" s="233"/>
      <c r="AD14" s="233"/>
      <c r="AE14" s="234"/>
    </row>
    <row r="15" spans="1:31" ht="14.25" customHeight="1" x14ac:dyDescent="0.3">
      <c r="A15" s="599"/>
      <c r="B15" s="232"/>
      <c r="C15" s="233"/>
      <c r="D15" s="233"/>
      <c r="E15" s="573"/>
      <c r="F15" s="573"/>
      <c r="G15" s="573"/>
      <c r="H15" s="573"/>
      <c r="I15" s="573"/>
      <c r="J15" s="573"/>
      <c r="K15" s="573"/>
      <c r="L15" s="573"/>
      <c r="M15" s="573"/>
      <c r="N15" s="573"/>
      <c r="O15" s="573"/>
      <c r="P15" s="573"/>
      <c r="Q15" s="573"/>
      <c r="R15" s="573"/>
      <c r="S15" s="573"/>
      <c r="T15" s="573"/>
      <c r="U15" s="573"/>
      <c r="V15" s="573"/>
      <c r="W15" s="573"/>
      <c r="X15" s="233"/>
      <c r="Y15" s="233"/>
      <c r="Z15" s="233"/>
      <c r="AA15" s="233"/>
      <c r="AB15" s="233"/>
      <c r="AC15" s="233"/>
      <c r="AD15" s="233"/>
      <c r="AE15" s="234"/>
    </row>
    <row r="16" spans="1:31" ht="14.25" customHeight="1" x14ac:dyDescent="0.25">
      <c r="A16" s="599"/>
      <c r="B16" s="235"/>
      <c r="C16" s="226"/>
      <c r="D16" s="226"/>
      <c r="E16" s="613"/>
      <c r="F16" s="613"/>
      <c r="G16" s="613"/>
      <c r="H16" s="613"/>
      <c r="I16" s="613"/>
      <c r="J16" s="613"/>
      <c r="K16" s="613"/>
      <c r="L16" s="613"/>
      <c r="M16" s="613"/>
      <c r="N16" s="613"/>
      <c r="O16" s="613"/>
      <c r="P16" s="613"/>
      <c r="Q16" s="613"/>
      <c r="R16" s="613"/>
      <c r="S16" s="613"/>
      <c r="T16" s="613"/>
      <c r="U16" s="613"/>
      <c r="V16" s="613"/>
      <c r="W16" s="613"/>
      <c r="X16" s="236"/>
      <c r="Y16" s="237"/>
      <c r="Z16" s="237"/>
      <c r="AA16" s="237"/>
      <c r="AB16" s="237"/>
      <c r="AC16" s="237"/>
      <c r="AD16" s="237"/>
      <c r="AE16" s="238"/>
    </row>
    <row r="17" spans="1:35" ht="14.25" customHeight="1" x14ac:dyDescent="0.25">
      <c r="A17" s="599"/>
      <c r="B17" s="232"/>
      <c r="C17" s="233"/>
      <c r="D17" s="239"/>
      <c r="E17" s="613"/>
      <c r="F17" s="613"/>
      <c r="G17" s="613"/>
      <c r="H17" s="613"/>
      <c r="I17" s="613"/>
      <c r="J17" s="613"/>
      <c r="K17" s="613"/>
      <c r="L17" s="613"/>
      <c r="M17" s="613"/>
      <c r="N17" s="613"/>
      <c r="O17" s="613"/>
      <c r="P17" s="613"/>
      <c r="Q17" s="613"/>
      <c r="R17" s="613"/>
      <c r="S17" s="613"/>
      <c r="T17" s="613"/>
      <c r="U17" s="613"/>
      <c r="V17" s="613"/>
      <c r="W17" s="613"/>
      <c r="X17" s="236"/>
      <c r="Y17" s="237"/>
      <c r="Z17" s="237"/>
      <c r="AA17" s="237"/>
      <c r="AB17" s="237"/>
      <c r="AC17" s="237"/>
      <c r="AD17" s="237"/>
      <c r="AE17" s="238"/>
    </row>
    <row r="18" spans="1:35" ht="14.25" customHeight="1" x14ac:dyDescent="0.2">
      <c r="A18" s="599"/>
      <c r="B18" s="232"/>
      <c r="C18" s="1227"/>
      <c r="D18" s="1227"/>
      <c r="E18" s="1227"/>
      <c r="F18" s="1227"/>
      <c r="G18" s="1227"/>
      <c r="H18" s="574"/>
      <c r="I18" s="1228"/>
      <c r="J18" s="1228"/>
      <c r="K18" s="576"/>
      <c r="L18" s="1226"/>
      <c r="M18" s="1226"/>
      <c r="N18" s="1226"/>
      <c r="O18" s="1226"/>
      <c r="P18" s="1226"/>
      <c r="Q18" s="1226"/>
      <c r="R18" s="1226"/>
      <c r="S18" s="1226"/>
      <c r="T18" s="1226"/>
      <c r="U18" s="1226"/>
      <c r="V18" s="1226"/>
      <c r="W18" s="1226"/>
      <c r="X18" s="1226"/>
      <c r="Y18" s="1226"/>
      <c r="Z18" s="1226"/>
      <c r="AA18" s="1226"/>
      <c r="AB18" s="600"/>
      <c r="AC18" s="600"/>
      <c r="AD18" s="600"/>
      <c r="AE18" s="243"/>
      <c r="AF18" s="244"/>
    </row>
    <row r="19" spans="1:35" ht="14.25" customHeight="1" x14ac:dyDescent="0.2">
      <c r="A19" s="599"/>
      <c r="B19" s="245"/>
      <c r="C19" s="1230"/>
      <c r="D19" s="1230"/>
      <c r="E19" s="1230"/>
      <c r="F19" s="1230"/>
      <c r="G19" s="1230"/>
      <c r="H19" s="578"/>
      <c r="I19" s="1231"/>
      <c r="J19" s="1231"/>
      <c r="K19" s="452"/>
      <c r="L19" s="1232"/>
      <c r="M19" s="1232"/>
      <c r="N19" s="1232"/>
      <c r="O19" s="1232"/>
      <c r="P19" s="1232"/>
      <c r="Q19" s="1232"/>
      <c r="R19" s="1232"/>
      <c r="S19" s="1232"/>
      <c r="T19" s="1232"/>
      <c r="U19" s="1232"/>
      <c r="V19" s="1232"/>
      <c r="W19" s="1232"/>
      <c r="X19" s="1232"/>
      <c r="Y19" s="1232"/>
      <c r="Z19" s="1232"/>
      <c r="AA19" s="1232"/>
      <c r="AB19" s="237"/>
      <c r="AC19" s="237"/>
      <c r="AD19" s="237"/>
      <c r="AE19" s="238"/>
    </row>
    <row r="20" spans="1:35" ht="14.25" customHeight="1" x14ac:dyDescent="0.2">
      <c r="A20" s="599"/>
      <c r="B20" s="245"/>
      <c r="C20" s="1233"/>
      <c r="D20" s="1233"/>
      <c r="E20" s="1233"/>
      <c r="F20" s="1233"/>
      <c r="G20" s="1233"/>
      <c r="H20" s="581"/>
      <c r="I20" s="1231"/>
      <c r="J20" s="1231"/>
      <c r="K20" s="452"/>
      <c r="L20" s="1232"/>
      <c r="M20" s="1232"/>
      <c r="N20" s="1232"/>
      <c r="O20" s="1232"/>
      <c r="P20" s="1232"/>
      <c r="Q20" s="1232"/>
      <c r="R20" s="1232"/>
      <c r="S20" s="1232"/>
      <c r="T20" s="1232"/>
      <c r="U20" s="1232"/>
      <c r="V20" s="1232"/>
      <c r="W20" s="1232"/>
      <c r="X20" s="1229"/>
      <c r="Y20" s="1229"/>
      <c r="Z20" s="1229"/>
      <c r="AA20" s="1229"/>
      <c r="AB20" s="600"/>
      <c r="AC20" s="600"/>
      <c r="AD20" s="600"/>
      <c r="AE20" s="243"/>
    </row>
    <row r="21" spans="1:35" ht="14.25" customHeight="1" x14ac:dyDescent="0.2">
      <c r="A21" s="599"/>
      <c r="B21" s="250"/>
      <c r="C21" s="1234"/>
      <c r="D21" s="1234"/>
      <c r="E21" s="1234"/>
      <c r="F21" s="1234"/>
      <c r="G21" s="1234"/>
      <c r="H21" s="581"/>
      <c r="I21" s="1231"/>
      <c r="J21" s="1231"/>
      <c r="K21" s="452"/>
      <c r="L21" s="1232"/>
      <c r="M21" s="1232"/>
      <c r="N21" s="1232"/>
      <c r="O21" s="1232"/>
      <c r="P21" s="1232"/>
      <c r="Q21" s="1232"/>
      <c r="R21" s="1232"/>
      <c r="S21" s="1232"/>
      <c r="T21" s="1232"/>
      <c r="U21" s="1232"/>
      <c r="V21" s="1232"/>
      <c r="W21" s="1232"/>
      <c r="X21" s="1229"/>
      <c r="Y21" s="1229"/>
      <c r="Z21" s="1229"/>
      <c r="AA21" s="1229"/>
      <c r="AB21" s="251"/>
      <c r="AC21" s="251"/>
      <c r="AD21" s="251"/>
      <c r="AE21" s="254"/>
    </row>
    <row r="22" spans="1:35" ht="14.25" customHeight="1" x14ac:dyDescent="0.2">
      <c r="A22" s="599"/>
      <c r="B22" s="250"/>
      <c r="C22" s="1184" t="s">
        <v>303</v>
      </c>
      <c r="D22" s="1184"/>
      <c r="E22" s="1184"/>
      <c r="F22" s="1184"/>
      <c r="G22" s="1184"/>
      <c r="H22" s="760" t="str">
        <f>IF(ISBLANK('WASCOB 1'!$F$12),"Basin 1",'WASCOB 1'!$F$12)</f>
        <v>Basin 1</v>
      </c>
      <c r="I22" s="1224" t="str">
        <f>IF(ISBLANK('WASCOB 2'!$F$12),"Basin 2",'WASCOB 2'!$F$12)</f>
        <v>Basin 2</v>
      </c>
      <c r="J22" s="1224"/>
      <c r="K22" s="761" t="str">
        <f>IF(ISBLANK('WASCOB 3'!$F$12),"Basin 3",'WASCOB 3'!$F$12)</f>
        <v>Basin 3</v>
      </c>
      <c r="L22" s="1225" t="str">
        <f>IF(ISBLANK('WASCOB 4'!$F$12),"Basin 4",'WASCOB 4'!$F$12)</f>
        <v>Basin 4</v>
      </c>
      <c r="M22" s="1225"/>
      <c r="N22" s="1225"/>
      <c r="O22" s="1225"/>
      <c r="P22" s="1225" t="str">
        <f>IF(ISBLANK('WASCOB 5'!$F$12),"Basin 5",'WASCOB 5'!$F$12)</f>
        <v>Basin 5</v>
      </c>
      <c r="Q22" s="1225"/>
      <c r="R22" s="1225"/>
      <c r="S22" s="1225" t="str">
        <f>IF(ISBLANK('WASCOB 6'!$F$12),"Basin 6",'WASCOB 6'!$F$12)</f>
        <v>Basin 6</v>
      </c>
      <c r="T22" s="1225"/>
      <c r="U22" s="1225"/>
      <c r="V22" s="1225"/>
      <c r="W22" s="1225"/>
      <c r="X22" s="1186"/>
      <c r="Y22" s="1186"/>
      <c r="Z22" s="1186"/>
      <c r="AA22" s="1186"/>
      <c r="AB22" s="251"/>
      <c r="AC22" s="251"/>
      <c r="AD22" s="251"/>
      <c r="AE22" s="254"/>
    </row>
    <row r="23" spans="1:35" ht="14.25" customHeight="1" x14ac:dyDescent="0.25">
      <c r="A23" s="599"/>
      <c r="B23" s="255"/>
      <c r="C23" s="606" t="s">
        <v>361</v>
      </c>
      <c r="D23" s="607"/>
      <c r="E23" s="607"/>
      <c r="F23" s="607"/>
      <c r="G23" s="608"/>
      <c r="H23" s="766" t="str">
        <f>IF(ISBLANK('WASCOB 1'!$G$29),"",'WASCOB 1'!$G$29)</f>
        <v/>
      </c>
      <c r="I23" s="1206" t="str">
        <f>IF(ISBLANK('WASCOB 2'!$G$29),"",'WASCOB 2'!$G$29)</f>
        <v/>
      </c>
      <c r="J23" s="1206"/>
      <c r="K23" s="767" t="str">
        <f>IF(ISBLANK('WASCOB 3'!$G$29),"",'WASCOB 3'!$G$29)</f>
        <v/>
      </c>
      <c r="L23" s="1207" t="str">
        <f>IF(ISBLANK('WASCOB 4'!$G$29),"",'WASCOB 4'!$G$29)</f>
        <v/>
      </c>
      <c r="M23" s="1207"/>
      <c r="N23" s="1207"/>
      <c r="O23" s="1207"/>
      <c r="P23" s="1207" t="str">
        <f>IF(ISBLANK('WASCOB 5'!$G$29),"",'WASCOB 5'!$G$29)</f>
        <v/>
      </c>
      <c r="Q23" s="1207"/>
      <c r="R23" s="1207"/>
      <c r="S23" s="1207" t="str">
        <f>IF(ISBLANK('WASCOB 6'!$G$29),"",'WASCOB 6'!$G$29)</f>
        <v/>
      </c>
      <c r="T23" s="1207"/>
      <c r="U23" s="1207"/>
      <c r="V23" s="1207"/>
      <c r="W23" s="1207"/>
      <c r="X23" s="1189"/>
      <c r="Y23" s="1190"/>
      <c r="Z23" s="1190"/>
      <c r="AA23" s="1191"/>
      <c r="AB23" s="259"/>
      <c r="AC23" s="259"/>
      <c r="AD23" s="259"/>
      <c r="AE23" s="260"/>
      <c r="AH23" s="261"/>
    </row>
    <row r="24" spans="1:35" ht="14.25" customHeight="1" x14ac:dyDescent="0.2">
      <c r="A24" s="599"/>
      <c r="B24" s="262"/>
      <c r="C24" s="606" t="s">
        <v>409</v>
      </c>
      <c r="D24" s="607"/>
      <c r="E24" s="607"/>
      <c r="F24" s="607"/>
      <c r="G24" s="608"/>
      <c r="H24" s="766" t="str">
        <f>IF(ISBLANK('WASCOB 1'!$G$25),"",'WASCOB 1'!$G$25)</f>
        <v/>
      </c>
      <c r="I24" s="1206" t="str">
        <f>IF(ISBLANK('WASCOB 2'!$G$25),"",'WASCOB 2'!$G$25)</f>
        <v/>
      </c>
      <c r="J24" s="1206"/>
      <c r="K24" s="767" t="str">
        <f>IF(ISBLANK('WASCOB 3'!$G$25),"",'WASCOB 3'!$G$25)</f>
        <v/>
      </c>
      <c r="L24" s="1207" t="str">
        <f>IF(ISBLANK('WASCOB 4'!$G$25),"",'WASCOB 4'!$G$25)</f>
        <v/>
      </c>
      <c r="M24" s="1207"/>
      <c r="N24" s="1207"/>
      <c r="O24" s="1207"/>
      <c r="P24" s="1207" t="str">
        <f>IF(ISBLANK('WASCOB 5'!$G$25),"",'WASCOB 5'!$G$25)</f>
        <v/>
      </c>
      <c r="Q24" s="1207"/>
      <c r="R24" s="1207"/>
      <c r="S24" s="1207" t="str">
        <f>IF(ISBLANK('WASCOB 6'!$G$25),"",'WASCOB 6'!$G$25)</f>
        <v/>
      </c>
      <c r="T24" s="1207"/>
      <c r="U24" s="1207"/>
      <c r="V24" s="1207"/>
      <c r="W24" s="1207"/>
      <c r="X24" s="1189"/>
      <c r="Y24" s="1190"/>
      <c r="Z24" s="1190"/>
      <c r="AA24" s="1191"/>
      <c r="AB24" s="425"/>
      <c r="AC24" s="599"/>
      <c r="AD24" s="267"/>
      <c r="AE24" s="268"/>
      <c r="AF24" s="599"/>
    </row>
    <row r="25" spans="1:35" ht="14.25" customHeight="1" x14ac:dyDescent="0.2">
      <c r="A25" s="599"/>
      <c r="B25" s="262"/>
      <c r="C25" s="1145" t="s">
        <v>362</v>
      </c>
      <c r="D25" s="1146"/>
      <c r="E25" s="1146"/>
      <c r="F25" s="1146"/>
      <c r="G25" s="1147"/>
      <c r="H25" s="764" t="str">
        <f>IF(ISBLANK('WASCOB 1'!$G$33),"",'WASCOB 1'!$G$33)</f>
        <v/>
      </c>
      <c r="I25" s="1211" t="str">
        <f>IF(ISBLANK('WASCOB 2'!$G$33),"",'WASCOB 2'!$G$33)</f>
        <v/>
      </c>
      <c r="J25" s="1211"/>
      <c r="K25" s="765" t="str">
        <f>IF(ISBLANK('WASCOB 3'!$G$33),"",'WASCOB 3'!$G$33)</f>
        <v/>
      </c>
      <c r="L25" s="1212" t="str">
        <f>IF(ISBLANK('WASCOB 4'!$G$33),"",'WASCOB 4'!$G$33)</f>
        <v/>
      </c>
      <c r="M25" s="1212"/>
      <c r="N25" s="1212"/>
      <c r="O25" s="1212"/>
      <c r="P25" s="1212" t="str">
        <f>IF(ISBLANK('WASCOB 5'!$G$33),"",'WASCOB 5'!$G$33)</f>
        <v/>
      </c>
      <c r="Q25" s="1212"/>
      <c r="R25" s="1212"/>
      <c r="S25" s="1212" t="str">
        <f>IF(ISBLANK('WASCOB 6'!$G$33),"",'WASCOB 6'!$G$33)</f>
        <v/>
      </c>
      <c r="T25" s="1212"/>
      <c r="U25" s="1212"/>
      <c r="V25" s="1212"/>
      <c r="W25" s="1212"/>
      <c r="X25" s="1203"/>
      <c r="Y25" s="1204"/>
      <c r="Z25" s="1204"/>
      <c r="AA25" s="1205"/>
      <c r="AB25" s="425"/>
      <c r="AC25" s="599"/>
      <c r="AD25" s="267"/>
      <c r="AE25" s="268"/>
      <c r="AF25" s="599"/>
    </row>
    <row r="26" spans="1:35" ht="14.25" customHeight="1" x14ac:dyDescent="0.2">
      <c r="A26" s="599"/>
      <c r="B26" s="269"/>
      <c r="C26" s="1145" t="s">
        <v>363</v>
      </c>
      <c r="D26" s="1146"/>
      <c r="E26" s="1146"/>
      <c r="F26" s="1146"/>
      <c r="G26" s="1147"/>
      <c r="H26" s="422"/>
      <c r="I26" s="1235"/>
      <c r="J26" s="1237"/>
      <c r="K26" s="614"/>
      <c r="L26" s="1238"/>
      <c r="M26" s="1239"/>
      <c r="N26" s="1239"/>
      <c r="O26" s="1240"/>
      <c r="P26" s="1238"/>
      <c r="Q26" s="1239"/>
      <c r="R26" s="1240"/>
      <c r="S26" s="1238"/>
      <c r="T26" s="1239"/>
      <c r="U26" s="1239"/>
      <c r="V26" s="1239"/>
      <c r="W26" s="1240"/>
      <c r="X26" s="1235"/>
      <c r="Y26" s="1236"/>
      <c r="Z26" s="1236"/>
      <c r="AA26" s="1237"/>
      <c r="AB26" s="426"/>
      <c r="AC26" s="599"/>
      <c r="AD26" s="242"/>
      <c r="AE26" s="271"/>
      <c r="AF26" s="599"/>
    </row>
    <row r="27" spans="1:35" ht="12.75" customHeight="1" x14ac:dyDescent="0.25">
      <c r="A27" s="599"/>
      <c r="B27" s="272"/>
      <c r="C27" s="427"/>
      <c r="D27" s="428"/>
      <c r="E27" s="429"/>
      <c r="F27" s="430"/>
      <c r="G27" s="430"/>
      <c r="H27" s="431"/>
      <c r="I27" s="431"/>
      <c r="J27" s="431"/>
      <c r="K27" s="432"/>
      <c r="L27" s="432"/>
      <c r="M27" s="432"/>
      <c r="N27" s="432"/>
      <c r="O27" s="432"/>
      <c r="P27" s="432"/>
      <c r="Q27" s="432"/>
      <c r="R27" s="432"/>
      <c r="S27" s="432"/>
      <c r="T27" s="432"/>
      <c r="U27" s="432"/>
      <c r="V27" s="432"/>
      <c r="W27" s="432"/>
      <c r="X27" s="433"/>
      <c r="Y27" s="433"/>
      <c r="Z27" s="433"/>
      <c r="AA27" s="433"/>
      <c r="AB27" s="434"/>
      <c r="AC27" s="599"/>
      <c r="AD27" s="276"/>
      <c r="AE27" s="277"/>
      <c r="AF27" s="599"/>
      <c r="AH27" s="261"/>
      <c r="AI27" s="278"/>
    </row>
    <row r="28" spans="1:35" ht="14.25" customHeight="1" x14ac:dyDescent="0.25">
      <c r="A28" s="599"/>
      <c r="B28" s="279"/>
      <c r="C28" s="435"/>
      <c r="D28" s="436"/>
      <c r="E28" s="437"/>
      <c r="F28" s="430"/>
      <c r="G28" s="430"/>
      <c r="H28" s="431"/>
      <c r="I28" s="431"/>
      <c r="J28" s="431"/>
      <c r="K28" s="432"/>
      <c r="L28" s="432"/>
      <c r="M28" s="432"/>
      <c r="N28" s="432"/>
      <c r="O28" s="432"/>
      <c r="P28" s="432"/>
      <c r="Q28" s="432"/>
      <c r="R28" s="432"/>
      <c r="S28" s="432"/>
      <c r="T28" s="432"/>
      <c r="U28" s="432"/>
      <c r="V28" s="432"/>
      <c r="W28" s="432"/>
      <c r="X28" s="433"/>
      <c r="Y28" s="433"/>
      <c r="Z28" s="433"/>
      <c r="AA28" s="433"/>
      <c r="AB28" s="434"/>
      <c r="AC28" s="599"/>
      <c r="AD28" s="276"/>
      <c r="AE28" s="277"/>
      <c r="AF28" s="599"/>
      <c r="AH28" s="261"/>
      <c r="AI28" s="278"/>
    </row>
    <row r="29" spans="1:35" ht="14.25" customHeight="1" x14ac:dyDescent="0.25">
      <c r="A29" s="599"/>
      <c r="B29" s="279"/>
      <c r="C29" s="438"/>
      <c r="D29" s="439"/>
      <c r="E29" s="437"/>
      <c r="F29" s="430"/>
      <c r="G29" s="430"/>
      <c r="H29" s="440"/>
      <c r="I29" s="438"/>
      <c r="J29" s="438"/>
      <c r="K29" s="432"/>
      <c r="L29" s="432"/>
      <c r="M29" s="432"/>
      <c r="N29" s="432"/>
      <c r="O29" s="432"/>
      <c r="P29" s="432"/>
      <c r="Q29" s="432"/>
      <c r="R29" s="432"/>
      <c r="S29" s="432"/>
      <c r="T29" s="432"/>
      <c r="U29" s="432"/>
      <c r="V29" s="432"/>
      <c r="W29" s="432"/>
      <c r="X29" s="433"/>
      <c r="Y29" s="433"/>
      <c r="Z29" s="433"/>
      <c r="AA29" s="433"/>
      <c r="AB29" s="434"/>
      <c r="AC29" s="599"/>
      <c r="AD29" s="276"/>
      <c r="AE29" s="277"/>
      <c r="AF29" s="599"/>
      <c r="AH29" s="261"/>
      <c r="AI29" s="278"/>
    </row>
    <row r="30" spans="1:35" ht="14.25" customHeight="1" x14ac:dyDescent="0.25">
      <c r="A30" s="599"/>
      <c r="B30" s="279"/>
      <c r="C30" s="441"/>
      <c r="D30" s="436"/>
      <c r="E30" s="442"/>
      <c r="F30" s="429"/>
      <c r="G30" s="429"/>
      <c r="H30" s="443"/>
      <c r="I30" s="443"/>
      <c r="J30" s="443"/>
      <c r="K30" s="432"/>
      <c r="L30" s="432"/>
      <c r="M30" s="432"/>
      <c r="N30" s="432"/>
      <c r="O30" s="432"/>
      <c r="P30" s="432"/>
      <c r="Q30" s="432"/>
      <c r="R30" s="432"/>
      <c r="S30" s="432"/>
      <c r="T30" s="432"/>
      <c r="U30" s="432"/>
      <c r="V30" s="432"/>
      <c r="W30" s="432"/>
      <c r="X30" s="433"/>
      <c r="Y30" s="433"/>
      <c r="Z30" s="433"/>
      <c r="AA30" s="433"/>
      <c r="AB30" s="434"/>
      <c r="AC30" s="599"/>
      <c r="AD30" s="276"/>
      <c r="AE30" s="277"/>
      <c r="AF30" s="599"/>
      <c r="AH30" s="261"/>
      <c r="AI30" s="278"/>
    </row>
    <row r="31" spans="1:35" ht="14.25" customHeight="1" x14ac:dyDescent="0.25">
      <c r="A31" s="599"/>
      <c r="B31" s="279"/>
      <c r="C31" s="263"/>
      <c r="D31" s="264"/>
      <c r="E31" s="265"/>
      <c r="F31" s="602"/>
      <c r="G31" s="602"/>
      <c r="H31" s="266"/>
      <c r="I31" s="266"/>
      <c r="J31" s="266"/>
      <c r="K31" s="444"/>
      <c r="L31" s="444"/>
      <c r="M31" s="444"/>
      <c r="N31" s="444"/>
      <c r="O31" s="444"/>
      <c r="P31" s="444"/>
      <c r="Q31" s="444"/>
      <c r="R31" s="444"/>
      <c r="S31" s="444"/>
      <c r="T31" s="444"/>
      <c r="U31" s="444"/>
      <c r="V31" s="444"/>
      <c r="W31" s="444"/>
      <c r="X31" s="434"/>
      <c r="Y31" s="434"/>
      <c r="Z31" s="434"/>
      <c r="AA31" s="434"/>
      <c r="AB31" s="434"/>
      <c r="AC31" s="599"/>
      <c r="AD31" s="276"/>
      <c r="AE31" s="277"/>
      <c r="AF31" s="599"/>
      <c r="AH31" s="261"/>
      <c r="AI31" s="278"/>
    </row>
    <row r="32" spans="1:35" ht="14.25" customHeight="1" x14ac:dyDescent="0.2">
      <c r="A32" s="599"/>
      <c r="B32" s="279"/>
      <c r="C32" s="599"/>
      <c r="D32" s="599"/>
      <c r="E32" s="226"/>
      <c r="F32" s="226"/>
      <c r="G32" s="599"/>
      <c r="H32" s="599"/>
      <c r="I32" s="226"/>
      <c r="J32" s="226"/>
      <c r="K32" s="599"/>
      <c r="L32" s="599"/>
      <c r="M32" s="599"/>
      <c r="N32" s="599"/>
      <c r="O32" s="599"/>
      <c r="P32" s="599"/>
      <c r="Q32" s="599"/>
      <c r="R32" s="226"/>
      <c r="S32" s="599"/>
      <c r="T32" s="599"/>
      <c r="U32" s="599"/>
      <c r="V32" s="599"/>
      <c r="W32" s="226"/>
      <c r="X32" s="226"/>
      <c r="Y32" s="599"/>
      <c r="Z32" s="599"/>
      <c r="AA32" s="599"/>
      <c r="AB32" s="434"/>
      <c r="AC32" s="599"/>
      <c r="AD32" s="276"/>
      <c r="AE32" s="277"/>
      <c r="AF32" s="599"/>
      <c r="AH32" s="261"/>
      <c r="AI32" s="278"/>
    </row>
    <row r="33" spans="1:35" ht="14.25" customHeight="1" x14ac:dyDescent="0.2">
      <c r="A33" s="599"/>
      <c r="B33" s="279"/>
      <c r="C33" s="599"/>
      <c r="D33" s="599"/>
      <c r="E33" s="226"/>
      <c r="F33" s="226"/>
      <c r="G33" s="599"/>
      <c r="H33" s="599"/>
      <c r="I33" s="226"/>
      <c r="J33" s="226"/>
      <c r="K33" s="599"/>
      <c r="L33" s="599"/>
      <c r="M33" s="599"/>
      <c r="N33" s="599"/>
      <c r="O33" s="599"/>
      <c r="P33" s="599"/>
      <c r="Q33" s="599"/>
      <c r="R33" s="226"/>
      <c r="S33" s="599"/>
      <c r="T33" s="599"/>
      <c r="U33" s="599"/>
      <c r="V33" s="599"/>
      <c r="W33" s="226"/>
      <c r="X33" s="226"/>
      <c r="Y33" s="599"/>
      <c r="Z33" s="599"/>
      <c r="AA33" s="599"/>
      <c r="AB33" s="444"/>
      <c r="AC33" s="434"/>
      <c r="AD33" s="276"/>
      <c r="AE33" s="277"/>
      <c r="AF33" s="599"/>
      <c r="AH33" s="261"/>
      <c r="AI33" s="278"/>
    </row>
    <row r="34" spans="1:35" ht="14.25" customHeight="1" x14ac:dyDescent="0.2">
      <c r="A34" s="599"/>
      <c r="B34" s="279"/>
      <c r="C34" s="599"/>
      <c r="D34" s="599"/>
      <c r="E34" s="226"/>
      <c r="F34" s="226"/>
      <c r="G34" s="599"/>
      <c r="H34" s="599"/>
      <c r="I34" s="226"/>
      <c r="J34" s="226"/>
      <c r="K34" s="599"/>
      <c r="L34" s="599"/>
      <c r="M34" s="599"/>
      <c r="N34" s="599"/>
      <c r="O34" s="599"/>
      <c r="P34" s="599"/>
      <c r="Q34" s="599"/>
      <c r="R34" s="226"/>
      <c r="S34" s="599"/>
      <c r="T34" s="599"/>
      <c r="U34" s="599"/>
      <c r="V34" s="599"/>
      <c r="W34" s="226"/>
      <c r="X34" s="226"/>
      <c r="Y34" s="599"/>
      <c r="Z34" s="599"/>
      <c r="AA34" s="599"/>
      <c r="AB34" s="434"/>
      <c r="AC34" s="599"/>
      <c r="AD34" s="276"/>
      <c r="AE34" s="277"/>
      <c r="AF34" s="599"/>
      <c r="AH34" s="261"/>
      <c r="AI34" s="278"/>
    </row>
    <row r="35" spans="1:35" ht="14.25" customHeight="1" x14ac:dyDescent="0.2">
      <c r="A35" s="599"/>
      <c r="B35" s="279"/>
      <c r="C35" s="599"/>
      <c r="D35" s="599"/>
      <c r="E35" s="226"/>
      <c r="F35" s="226"/>
      <c r="G35" s="599"/>
      <c r="H35" s="599"/>
      <c r="I35" s="226"/>
      <c r="J35" s="226"/>
      <c r="K35" s="599"/>
      <c r="L35" s="599"/>
      <c r="M35" s="599"/>
      <c r="N35" s="599"/>
      <c r="O35" s="599"/>
      <c r="P35" s="599"/>
      <c r="Q35" s="599"/>
      <c r="R35" s="226"/>
      <c r="S35" s="599"/>
      <c r="T35" s="599"/>
      <c r="U35" s="599"/>
      <c r="V35" s="599"/>
      <c r="W35" s="226"/>
      <c r="X35" s="226"/>
      <c r="Y35" s="599"/>
      <c r="Z35" s="599"/>
      <c r="AA35" s="599"/>
      <c r="AB35" s="434"/>
      <c r="AC35" s="599"/>
      <c r="AD35" s="276"/>
      <c r="AE35" s="277"/>
      <c r="AF35" s="599"/>
      <c r="AH35" s="261"/>
      <c r="AI35" s="278"/>
    </row>
    <row r="36" spans="1:35" ht="14.25" customHeight="1" x14ac:dyDescent="0.2">
      <c r="A36" s="599"/>
      <c r="B36" s="286" t="str">
        <f>IF(AND(ISNUMBER(D27),ISNUMBER(F27),ISNUMBER(#REF!)),MIN(AJ27:AJ37),"")</f>
        <v/>
      </c>
      <c r="C36" s="599"/>
      <c r="D36" s="599"/>
      <c r="E36" s="226"/>
      <c r="F36" s="226"/>
      <c r="G36" s="599"/>
      <c r="H36" s="599"/>
      <c r="I36" s="226"/>
      <c r="J36" s="226"/>
      <c r="K36" s="599"/>
      <c r="L36" s="599"/>
      <c r="M36" s="599"/>
      <c r="N36" s="599"/>
      <c r="O36" s="599"/>
      <c r="P36" s="599"/>
      <c r="Q36" s="599"/>
      <c r="R36" s="226"/>
      <c r="S36" s="599"/>
      <c r="T36" s="599"/>
      <c r="U36" s="599"/>
      <c r="V36" s="599"/>
      <c r="W36" s="226"/>
      <c r="X36" s="226"/>
      <c r="Y36" s="599"/>
      <c r="Z36" s="599"/>
      <c r="AA36" s="599"/>
      <c r="AB36" s="434"/>
      <c r="AC36" s="599"/>
      <c r="AD36" s="237"/>
      <c r="AE36" s="238"/>
      <c r="AF36" s="599"/>
      <c r="AH36" s="261"/>
      <c r="AI36" s="278"/>
    </row>
    <row r="37" spans="1:35" ht="14.25" customHeight="1" x14ac:dyDescent="0.2">
      <c r="A37" s="599"/>
      <c r="B37" s="287"/>
      <c r="C37" s="599"/>
      <c r="D37" s="599"/>
      <c r="E37" s="226"/>
      <c r="F37" s="226"/>
      <c r="G37" s="599"/>
      <c r="H37" s="599"/>
      <c r="I37" s="226"/>
      <c r="J37" s="226"/>
      <c r="K37" s="599"/>
      <c r="L37" s="599"/>
      <c r="M37" s="599"/>
      <c r="N37" s="599"/>
      <c r="O37" s="599"/>
      <c r="P37" s="599"/>
      <c r="Q37" s="599"/>
      <c r="R37" s="226"/>
      <c r="S37" s="599"/>
      <c r="T37" s="599"/>
      <c r="U37" s="599"/>
      <c r="V37" s="599"/>
      <c r="W37" s="226"/>
      <c r="X37" s="226"/>
      <c r="Y37" s="599"/>
      <c r="Z37" s="599"/>
      <c r="AA37" s="599"/>
      <c r="AB37" s="434"/>
      <c r="AC37" s="599"/>
      <c r="AD37" s="237"/>
      <c r="AE37" s="238"/>
      <c r="AF37" s="599"/>
      <c r="AH37" s="261"/>
      <c r="AI37" s="278"/>
    </row>
    <row r="38" spans="1:35" ht="14.25" customHeight="1" x14ac:dyDescent="0.2">
      <c r="A38" s="599"/>
      <c r="B38" s="287"/>
      <c r="C38" s="1227"/>
      <c r="D38" s="1227"/>
      <c r="E38" s="1227"/>
      <c r="F38" s="1227"/>
      <c r="G38" s="1227"/>
      <c r="H38" s="1228"/>
      <c r="I38" s="1228"/>
      <c r="J38" s="1228"/>
      <c r="K38" s="1226"/>
      <c r="L38" s="1226"/>
      <c r="M38" s="1226"/>
      <c r="N38" s="1226"/>
      <c r="O38" s="1241"/>
      <c r="P38" s="1241"/>
      <c r="Q38" s="1241"/>
      <c r="R38" s="1241"/>
      <c r="S38" s="1241"/>
      <c r="T38" s="1241"/>
      <c r="U38" s="1241"/>
      <c r="V38" s="1241"/>
      <c r="W38" s="242"/>
      <c r="Y38" s="223"/>
      <c r="Z38" s="223"/>
      <c r="AA38" s="223"/>
      <c r="AB38" s="223"/>
      <c r="AC38" s="223"/>
      <c r="AD38" s="237"/>
      <c r="AE38" s="238"/>
      <c r="AF38" s="599"/>
      <c r="AH38" s="288"/>
      <c r="AI38" s="278"/>
    </row>
    <row r="39" spans="1:35" ht="14.25" customHeight="1" x14ac:dyDescent="0.2">
      <c r="A39" s="599"/>
      <c r="B39" s="287"/>
      <c r="C39" s="1230"/>
      <c r="D39" s="1230"/>
      <c r="E39" s="1230"/>
      <c r="F39" s="1230"/>
      <c r="G39" s="1230"/>
      <c r="H39" s="1232"/>
      <c r="I39" s="1232"/>
      <c r="J39" s="1232"/>
      <c r="K39" s="1232"/>
      <c r="L39" s="1232"/>
      <c r="M39" s="1232"/>
      <c r="N39" s="1232"/>
      <c r="O39" s="1242"/>
      <c r="P39" s="1242"/>
      <c r="Q39" s="1242"/>
      <c r="R39" s="1242"/>
      <c r="S39" s="1242"/>
      <c r="T39" s="1242"/>
      <c r="U39" s="1242"/>
      <c r="V39" s="1242"/>
      <c r="W39" s="242"/>
      <c r="AB39" s="237"/>
      <c r="AC39" s="237"/>
      <c r="AD39" s="237"/>
      <c r="AE39" s="238"/>
      <c r="AF39" s="599"/>
    </row>
    <row r="40" spans="1:35" ht="14.25" customHeight="1" x14ac:dyDescent="0.2">
      <c r="A40" s="599"/>
      <c r="B40" s="287"/>
      <c r="C40" s="1243"/>
      <c r="D40" s="1243"/>
      <c r="E40" s="1243"/>
      <c r="F40" s="1243"/>
      <c r="G40" s="1243"/>
      <c r="H40" s="1231"/>
      <c r="I40" s="1231"/>
      <c r="J40" s="1231"/>
      <c r="K40" s="1232"/>
      <c r="L40" s="1232"/>
      <c r="M40" s="1232"/>
      <c r="N40" s="1232"/>
      <c r="O40" s="1242"/>
      <c r="P40" s="1242"/>
      <c r="Q40" s="1242"/>
      <c r="R40" s="1242"/>
      <c r="S40" s="1242"/>
      <c r="T40" s="1242"/>
      <c r="U40" s="1242"/>
      <c r="V40" s="1242"/>
      <c r="W40" s="242"/>
      <c r="AB40" s="291"/>
      <c r="AC40" s="237"/>
      <c r="AD40" s="237"/>
      <c r="AE40" s="238"/>
      <c r="AF40" s="600"/>
      <c r="AG40" s="599"/>
      <c r="AI40" s="278"/>
    </row>
    <row r="41" spans="1:35" ht="14.25" customHeight="1" x14ac:dyDescent="0.2">
      <c r="A41" s="599"/>
      <c r="B41" s="287"/>
      <c r="C41" s="1243"/>
      <c r="D41" s="1243"/>
      <c r="E41" s="1243"/>
      <c r="F41" s="1243"/>
      <c r="G41" s="1243"/>
      <c r="H41" s="1138"/>
      <c r="I41" s="1138"/>
      <c r="J41" s="1138"/>
      <c r="K41" s="1244"/>
      <c r="L41" s="1244"/>
      <c r="M41" s="1244"/>
      <c r="N41" s="1244"/>
      <c r="O41" s="1244"/>
      <c r="P41" s="1244"/>
      <c r="Q41" s="1244"/>
      <c r="R41" s="1244"/>
      <c r="S41" s="1244"/>
      <c r="T41" s="1244"/>
      <c r="U41" s="1244"/>
      <c r="V41" s="1244"/>
      <c r="W41" s="446"/>
      <c r="X41" s="446"/>
      <c r="Y41" s="446"/>
      <c r="Z41" s="446"/>
      <c r="AA41" s="446"/>
      <c r="AB41" s="237"/>
      <c r="AC41" s="237"/>
      <c r="AD41" s="237"/>
      <c r="AE41" s="238"/>
      <c r="AF41" s="600"/>
      <c r="AG41" s="599"/>
    </row>
    <row r="42" spans="1:35" ht="14.25" customHeight="1" x14ac:dyDescent="0.2">
      <c r="A42" s="599"/>
      <c r="B42" s="287"/>
      <c r="C42" s="450"/>
      <c r="D42" s="450"/>
      <c r="E42" s="450"/>
      <c r="F42" s="450"/>
      <c r="G42" s="450"/>
      <c r="H42" s="604"/>
      <c r="I42" s="1138"/>
      <c r="J42" s="1138"/>
      <c r="K42" s="449"/>
      <c r="L42" s="446"/>
      <c r="M42" s="446"/>
      <c r="N42" s="446"/>
      <c r="O42" s="446"/>
      <c r="P42" s="446"/>
      <c r="Q42" s="446"/>
      <c r="R42" s="446"/>
      <c r="S42" s="446"/>
      <c r="T42" s="446"/>
      <c r="U42" s="446"/>
      <c r="V42" s="446"/>
      <c r="W42" s="446"/>
      <c r="X42" s="446"/>
      <c r="Y42" s="446"/>
      <c r="Z42" s="446"/>
      <c r="AA42" s="446"/>
      <c r="AB42" s="237"/>
      <c r="AC42" s="237"/>
      <c r="AD42" s="237"/>
      <c r="AE42" s="292"/>
      <c r="AF42" s="600"/>
      <c r="AG42" s="599"/>
    </row>
    <row r="43" spans="1:35" ht="8.25" customHeight="1" x14ac:dyDescent="0.2">
      <c r="A43" s="599"/>
      <c r="B43" s="287"/>
      <c r="C43" s="450"/>
      <c r="D43" s="450"/>
      <c r="E43" s="450"/>
      <c r="F43" s="450"/>
      <c r="G43" s="450"/>
      <c r="H43" s="605"/>
      <c r="I43" s="1139"/>
      <c r="J43" s="1139"/>
      <c r="K43" s="452"/>
      <c r="L43" s="446"/>
      <c r="M43" s="446"/>
      <c r="N43" s="446"/>
      <c r="O43" s="446"/>
      <c r="P43" s="446"/>
      <c r="Q43" s="446"/>
      <c r="R43" s="446"/>
      <c r="S43" s="446"/>
      <c r="T43" s="446"/>
      <c r="U43" s="446"/>
      <c r="V43" s="446"/>
      <c r="W43" s="446"/>
      <c r="X43" s="446"/>
      <c r="Y43" s="446"/>
      <c r="Z43" s="446"/>
      <c r="AA43" s="446"/>
      <c r="AB43" s="237"/>
      <c r="AC43" s="237"/>
      <c r="AD43" s="237"/>
      <c r="AE43" s="292"/>
      <c r="AF43" s="600"/>
      <c r="AG43" s="599"/>
    </row>
    <row r="44" spans="1:35" x14ac:dyDescent="0.2">
      <c r="A44" s="599"/>
      <c r="B44" s="287"/>
      <c r="C44" s="453"/>
      <c r="D44" s="453"/>
      <c r="E44" s="453"/>
      <c r="F44" s="453"/>
      <c r="G44" s="453"/>
      <c r="H44" s="453"/>
      <c r="I44" s="453"/>
      <c r="J44" s="293"/>
      <c r="K44" s="293"/>
      <c r="L44" s="446"/>
      <c r="M44" s="446"/>
      <c r="N44" s="446"/>
      <c r="O44" s="446"/>
      <c r="P44" s="446"/>
      <c r="Q44" s="446"/>
      <c r="R44" s="446"/>
      <c r="S44" s="446"/>
      <c r="T44" s="446"/>
      <c r="U44" s="446"/>
      <c r="V44" s="446"/>
      <c r="W44" s="446"/>
      <c r="X44" s="446"/>
      <c r="Y44" s="446"/>
      <c r="Z44" s="446"/>
      <c r="AA44" s="446"/>
      <c r="AB44" s="293"/>
      <c r="AC44" s="293"/>
      <c r="AD44" s="237"/>
      <c r="AE44" s="292"/>
      <c r="AF44" s="600"/>
      <c r="AG44" s="599"/>
    </row>
    <row r="45" spans="1:35" ht="12" customHeight="1" x14ac:dyDescent="0.2">
      <c r="A45" s="599"/>
      <c r="B45" s="287"/>
      <c r="C45" s="453"/>
      <c r="D45" s="453"/>
      <c r="E45" s="453"/>
      <c r="F45" s="453"/>
      <c r="G45" s="453"/>
      <c r="H45" s="453"/>
      <c r="I45" s="453"/>
      <c r="J45" s="293"/>
      <c r="K45" s="293"/>
      <c r="L45" s="294"/>
      <c r="M45" s="294"/>
      <c r="N45" s="294"/>
      <c r="O45" s="294"/>
      <c r="P45" s="294"/>
      <c r="Q45" s="294"/>
      <c r="R45" s="294"/>
      <c r="S45" s="294"/>
      <c r="T45" s="294"/>
      <c r="U45" s="294"/>
      <c r="V45" s="294"/>
      <c r="W45" s="294"/>
      <c r="X45" s="294"/>
      <c r="Y45" s="294"/>
      <c r="Z45" s="294"/>
      <c r="AA45" s="294"/>
      <c r="AB45" s="293"/>
      <c r="AC45" s="293"/>
      <c r="AD45" s="237"/>
      <c r="AE45" s="292"/>
      <c r="AF45" s="600"/>
      <c r="AG45" s="599"/>
    </row>
    <row r="46" spans="1:35" ht="14.25" customHeight="1" x14ac:dyDescent="0.2">
      <c r="A46" s="599"/>
      <c r="B46" s="287"/>
      <c r="C46" s="453"/>
      <c r="D46" s="453"/>
      <c r="E46" s="453"/>
      <c r="F46" s="453"/>
      <c r="G46" s="453"/>
      <c r="H46" s="453"/>
      <c r="I46" s="453"/>
      <c r="J46" s="282"/>
      <c r="K46" s="295"/>
      <c r="L46" s="289"/>
      <c r="M46" s="289"/>
      <c r="N46" s="289"/>
      <c r="O46" s="289"/>
      <c r="P46" s="289"/>
      <c r="Q46" s="289"/>
      <c r="R46" s="289"/>
      <c r="S46" s="276"/>
      <c r="T46" s="276"/>
      <c r="U46" s="276"/>
      <c r="V46" s="276"/>
      <c r="W46" s="276"/>
      <c r="X46" s="276"/>
      <c r="Y46" s="276"/>
      <c r="Z46" s="276"/>
      <c r="AA46" s="276"/>
      <c r="AB46" s="276"/>
      <c r="AC46" s="276"/>
      <c r="AD46" s="237"/>
      <c r="AE46" s="292"/>
      <c r="AF46" s="600"/>
      <c r="AG46" s="599"/>
    </row>
    <row r="47" spans="1:35" ht="11.25" customHeight="1" x14ac:dyDescent="0.2">
      <c r="A47" s="1008"/>
      <c r="B47" s="287"/>
      <c r="C47" s="237"/>
      <c r="D47" s="237"/>
      <c r="E47" s="237"/>
      <c r="F47" s="237"/>
      <c r="G47" s="237"/>
      <c r="H47" s="237"/>
      <c r="I47" s="237"/>
      <c r="J47" s="237"/>
      <c r="K47" s="237"/>
      <c r="L47" s="237"/>
      <c r="M47" s="237"/>
      <c r="N47" s="237"/>
      <c r="O47" s="237"/>
      <c r="P47" s="237"/>
      <c r="Q47" s="237"/>
      <c r="R47" s="237"/>
      <c r="S47" s="237"/>
      <c r="T47" s="237"/>
      <c r="U47" s="237"/>
      <c r="V47" s="237"/>
      <c r="W47" s="237"/>
      <c r="X47" s="237"/>
      <c r="Y47" s="237"/>
      <c r="Z47" s="237"/>
      <c r="AA47" s="237"/>
      <c r="AB47" s="237"/>
      <c r="AC47" s="237"/>
      <c r="AD47" s="237"/>
      <c r="AE47" s="292"/>
      <c r="AF47" s="600"/>
      <c r="AG47" s="599"/>
    </row>
    <row r="48" spans="1:35" ht="7.5" customHeight="1" x14ac:dyDescent="0.2">
      <c r="A48" s="1008"/>
      <c r="B48" s="245"/>
      <c r="C48" s="237"/>
      <c r="D48" s="237"/>
      <c r="E48" s="237"/>
      <c r="F48" s="296"/>
      <c r="G48" s="296"/>
      <c r="H48" s="237"/>
      <c r="I48" s="237"/>
      <c r="J48" s="242"/>
      <c r="K48" s="600"/>
      <c r="L48" s="600"/>
      <c r="M48" s="297"/>
      <c r="N48" s="297"/>
      <c r="O48" s="297"/>
      <c r="P48" s="297"/>
      <c r="Q48" s="297"/>
      <c r="R48" s="297"/>
      <c r="S48" s="297"/>
      <c r="T48" s="297"/>
      <c r="U48" s="297"/>
      <c r="V48" s="297"/>
      <c r="W48" s="297"/>
      <c r="X48" s="297"/>
      <c r="Y48" s="297"/>
      <c r="Z48" s="297"/>
      <c r="AA48" s="297"/>
      <c r="AB48" s="297"/>
      <c r="AC48" s="297"/>
      <c r="AD48" s="297"/>
      <c r="AE48" s="298"/>
      <c r="AF48" s="600"/>
      <c r="AG48" s="599"/>
    </row>
    <row r="49" spans="1:36" ht="6" customHeight="1" x14ac:dyDescent="0.2">
      <c r="A49" s="1008"/>
      <c r="B49" s="245"/>
      <c r="C49" s="454"/>
      <c r="D49" s="454"/>
      <c r="E49" s="454"/>
      <c r="F49" s="236"/>
      <c r="G49" s="454"/>
      <c r="H49" s="454"/>
      <c r="I49" s="454"/>
      <c r="J49" s="296"/>
      <c r="K49" s="296"/>
      <c r="L49" s="296"/>
      <c r="M49" s="296"/>
      <c r="N49" s="242"/>
      <c r="O49" s="242"/>
      <c r="P49" s="242"/>
      <c r="Q49" s="242"/>
      <c r="R49" s="242"/>
      <c r="S49" s="242"/>
      <c r="T49" s="242"/>
      <c r="U49" s="242"/>
      <c r="V49" s="296"/>
      <c r="W49" s="455"/>
      <c r="X49" s="455"/>
      <c r="Y49" s="455"/>
      <c r="Z49" s="296"/>
      <c r="AA49" s="297"/>
      <c r="AB49" s="297"/>
      <c r="AC49" s="297"/>
      <c r="AD49" s="297"/>
      <c r="AE49" s="298"/>
      <c r="AF49" s="600"/>
      <c r="AG49" s="599"/>
    </row>
    <row r="50" spans="1:36" ht="8.25" customHeight="1" x14ac:dyDescent="0.2">
      <c r="A50" s="1008"/>
      <c r="B50" s="245"/>
      <c r="C50" s="454"/>
      <c r="D50" s="454"/>
      <c r="E50" s="454"/>
      <c r="F50" s="236"/>
      <c r="G50" s="454"/>
      <c r="H50" s="454"/>
      <c r="I50" s="454"/>
      <c r="J50" s="296"/>
      <c r="K50" s="296"/>
      <c r="L50" s="296"/>
      <c r="M50" s="296"/>
      <c r="N50" s="242"/>
      <c r="O50" s="242"/>
      <c r="P50" s="242"/>
      <c r="Q50" s="242"/>
      <c r="R50" s="242"/>
      <c r="S50" s="242"/>
      <c r="T50" s="242"/>
      <c r="U50" s="242"/>
      <c r="V50" s="296"/>
      <c r="W50" s="455"/>
      <c r="X50" s="455"/>
      <c r="Y50" s="455"/>
      <c r="Z50" s="296"/>
      <c r="AA50" s="299"/>
      <c r="AB50" s="299"/>
      <c r="AC50" s="299"/>
      <c r="AD50" s="299"/>
      <c r="AE50" s="300"/>
      <c r="AF50" s="600"/>
      <c r="AG50" s="599"/>
    </row>
    <row r="51" spans="1:36" ht="36.75" customHeight="1" thickBot="1" x14ac:dyDescent="0.25">
      <c r="A51" s="1008"/>
      <c r="B51" s="301"/>
      <c r="C51" s="302"/>
      <c r="D51" s="302"/>
      <c r="E51" s="302"/>
      <c r="F51" s="302"/>
      <c r="G51" s="302"/>
      <c r="H51" s="303"/>
      <c r="I51" s="304"/>
      <c r="J51" s="302"/>
      <c r="K51" s="305"/>
      <c r="L51" s="305"/>
      <c r="M51" s="306"/>
      <c r="N51" s="306"/>
      <c r="O51" s="306"/>
      <c r="P51" s="306"/>
      <c r="Q51" s="306"/>
      <c r="R51" s="306"/>
      <c r="S51" s="306"/>
      <c r="T51" s="306"/>
      <c r="U51" s="306"/>
      <c r="V51" s="306"/>
      <c r="W51" s="306"/>
      <c r="X51" s="306"/>
      <c r="Y51" s="306"/>
      <c r="Z51" s="306"/>
      <c r="AA51" s="306"/>
      <c r="AB51" s="306"/>
      <c r="AC51" s="306"/>
      <c r="AD51" s="306"/>
      <c r="AE51" s="307"/>
      <c r="AF51" s="600"/>
      <c r="AG51" s="599"/>
    </row>
    <row r="52" spans="1:36" ht="9" customHeight="1" x14ac:dyDescent="0.2">
      <c r="A52" s="1008"/>
      <c r="B52" s="244"/>
      <c r="C52" s="308"/>
      <c r="D52" s="308"/>
      <c r="E52" s="308"/>
      <c r="F52" s="308"/>
      <c r="G52" s="1016" t="str">
        <f>IF(ISBLANK(Cover!E14),"",UPPER(Cover!E14))</f>
        <v/>
      </c>
      <c r="H52" s="1017"/>
      <c r="I52" s="1017"/>
      <c r="J52" s="1017"/>
      <c r="K52" s="1017"/>
      <c r="L52" s="1017"/>
      <c r="M52" s="1017"/>
      <c r="N52" s="1018"/>
      <c r="O52" s="1022" t="s">
        <v>270</v>
      </c>
      <c r="P52" s="1023"/>
      <c r="Q52" s="1023"/>
      <c r="R52" s="1140" t="str">
        <f>IF(ISBLANK('WASCOB 1'!H5),"",'WASCOB 1'!H5)</f>
        <v/>
      </c>
      <c r="S52" s="1140"/>
      <c r="T52" s="1140"/>
      <c r="U52" s="1140"/>
      <c r="V52" s="309"/>
      <c r="W52" s="1026" t="s">
        <v>271</v>
      </c>
      <c r="X52" s="1026"/>
      <c r="Y52" s="1026"/>
      <c r="Z52" s="310"/>
      <c r="AA52" s="1027" t="s">
        <v>272</v>
      </c>
      <c r="AB52" s="1028"/>
      <c r="AC52" s="1028"/>
      <c r="AD52" s="1028"/>
      <c r="AE52" s="1029"/>
      <c r="AF52" s="311"/>
      <c r="AG52" s="312"/>
    </row>
    <row r="53" spans="1:36" ht="12" customHeight="1" x14ac:dyDescent="0.2">
      <c r="A53" s="1008"/>
      <c r="B53" s="244"/>
      <c r="C53" s="308"/>
      <c r="D53" s="308"/>
      <c r="E53" s="308"/>
      <c r="F53" s="308"/>
      <c r="G53" s="1019"/>
      <c r="H53" s="1020"/>
      <c r="I53" s="1020"/>
      <c r="J53" s="1020"/>
      <c r="K53" s="1020"/>
      <c r="L53" s="1020"/>
      <c r="M53" s="1020"/>
      <c r="N53" s="1021"/>
      <c r="O53" s="1002"/>
      <c r="P53" s="1003"/>
      <c r="Q53" s="1003"/>
      <c r="R53" s="1141"/>
      <c r="S53" s="1141"/>
      <c r="T53" s="1141"/>
      <c r="U53" s="1141"/>
      <c r="V53" s="308"/>
      <c r="W53" s="1144">
        <f ca="1">TODAY()</f>
        <v>43899</v>
      </c>
      <c r="X53" s="1144"/>
      <c r="Y53" s="1144"/>
      <c r="Z53" s="313"/>
      <c r="AA53" s="1103"/>
      <c r="AB53" s="1104"/>
      <c r="AC53" s="1104"/>
      <c r="AD53" s="1104"/>
      <c r="AE53" s="1105"/>
      <c r="AF53" s="312"/>
    </row>
    <row r="54" spans="1:36" ht="9" customHeight="1" x14ac:dyDescent="0.2">
      <c r="A54" s="1008"/>
      <c r="B54" s="244"/>
      <c r="C54" s="308"/>
      <c r="D54" s="308"/>
      <c r="E54" s="308"/>
      <c r="F54" s="308"/>
      <c r="G54" s="1019"/>
      <c r="H54" s="1020"/>
      <c r="I54" s="1020"/>
      <c r="J54" s="1020"/>
      <c r="K54" s="1020"/>
      <c r="L54" s="1020"/>
      <c r="M54" s="1020"/>
      <c r="N54" s="1021"/>
      <c r="O54" s="1002" t="s">
        <v>273</v>
      </c>
      <c r="P54" s="1003"/>
      <c r="Q54" s="1003"/>
      <c r="R54" s="1031" t="s">
        <v>302</v>
      </c>
      <c r="S54" s="1031"/>
      <c r="T54" s="1031"/>
      <c r="U54" s="1031"/>
      <c r="V54" s="314"/>
      <c r="W54" s="987">
        <v>42090</v>
      </c>
      <c r="X54" s="987"/>
      <c r="Y54" s="987"/>
      <c r="Z54" s="313"/>
      <c r="AA54" s="989" t="s">
        <v>274</v>
      </c>
      <c r="AB54" s="990"/>
      <c r="AC54" s="990"/>
      <c r="AD54" s="990"/>
      <c r="AE54" s="991"/>
      <c r="AF54" s="312"/>
    </row>
    <row r="55" spans="1:36" ht="6" customHeight="1" x14ac:dyDescent="0.2">
      <c r="A55" s="1008"/>
      <c r="B55" s="244"/>
      <c r="C55" s="308"/>
      <c r="D55" s="308"/>
      <c r="E55" s="308"/>
      <c r="F55" s="308"/>
      <c r="G55" s="995" t="s">
        <v>364</v>
      </c>
      <c r="H55" s="993"/>
      <c r="I55" s="993"/>
      <c r="J55" s="993"/>
      <c r="K55" s="993"/>
      <c r="L55" s="993"/>
      <c r="M55" s="993"/>
      <c r="N55" s="994"/>
      <c r="O55" s="1002"/>
      <c r="P55" s="1003"/>
      <c r="Q55" s="1003"/>
      <c r="R55" s="1032"/>
      <c r="S55" s="1032"/>
      <c r="T55" s="1032"/>
      <c r="U55" s="1032"/>
      <c r="V55" s="315"/>
      <c r="W55" s="988"/>
      <c r="X55" s="988"/>
      <c r="Y55" s="988"/>
      <c r="Z55" s="316"/>
      <c r="AA55" s="1100"/>
      <c r="AB55" s="1101"/>
      <c r="AC55" s="1101"/>
      <c r="AD55" s="1101"/>
      <c r="AE55" s="1102"/>
      <c r="AF55" s="312"/>
    </row>
    <row r="56" spans="1:36" ht="9.75" customHeight="1" x14ac:dyDescent="0.2">
      <c r="A56" s="1008"/>
      <c r="B56" s="244"/>
      <c r="C56" s="308"/>
      <c r="D56" s="317"/>
      <c r="E56" s="317"/>
      <c r="F56" s="317"/>
      <c r="G56" s="995"/>
      <c r="H56" s="993"/>
      <c r="I56" s="993"/>
      <c r="J56" s="993"/>
      <c r="K56" s="993"/>
      <c r="L56" s="993"/>
      <c r="M56" s="993"/>
      <c r="N56" s="994"/>
      <c r="O56" s="1002" t="s">
        <v>275</v>
      </c>
      <c r="P56" s="1003"/>
      <c r="Q56" s="1003"/>
      <c r="R56" s="978"/>
      <c r="S56" s="978"/>
      <c r="T56" s="978"/>
      <c r="U56" s="978"/>
      <c r="V56" s="318"/>
      <c r="W56" s="980"/>
      <c r="X56" s="981"/>
      <c r="Y56" s="981"/>
      <c r="Z56" s="313"/>
      <c r="AA56" s="1100"/>
      <c r="AB56" s="1101"/>
      <c r="AC56" s="1101"/>
      <c r="AD56" s="1101"/>
      <c r="AE56" s="1102"/>
      <c r="AF56" s="312"/>
    </row>
    <row r="57" spans="1:36" ht="3" customHeight="1" x14ac:dyDescent="0.2">
      <c r="A57" s="1008"/>
      <c r="B57" s="244"/>
      <c r="C57" s="308"/>
      <c r="D57" s="317"/>
      <c r="E57" s="317"/>
      <c r="F57" s="317"/>
      <c r="G57" s="995"/>
      <c r="H57" s="993"/>
      <c r="I57" s="993"/>
      <c r="J57" s="993"/>
      <c r="K57" s="993"/>
      <c r="L57" s="993"/>
      <c r="M57" s="993"/>
      <c r="N57" s="994"/>
      <c r="O57" s="1002"/>
      <c r="P57" s="1003"/>
      <c r="Q57" s="1003"/>
      <c r="R57" s="979"/>
      <c r="S57" s="979"/>
      <c r="T57" s="979"/>
      <c r="U57" s="979"/>
      <c r="V57" s="319"/>
      <c r="W57" s="982"/>
      <c r="X57" s="982"/>
      <c r="Y57" s="982"/>
      <c r="Z57" s="316"/>
      <c r="AA57" s="1103"/>
      <c r="AB57" s="1104"/>
      <c r="AC57" s="1104"/>
      <c r="AD57" s="1104"/>
      <c r="AE57" s="1105"/>
      <c r="AF57" s="312"/>
    </row>
    <row r="58" spans="1:36" ht="6.75" customHeight="1" x14ac:dyDescent="0.2">
      <c r="A58" s="1008"/>
      <c r="B58" s="244"/>
      <c r="C58" s="308"/>
      <c r="D58" s="317"/>
      <c r="E58" s="317"/>
      <c r="F58" s="317"/>
      <c r="G58" s="1037" t="str">
        <f>IF(ISBLANK(Cover!G21),"",CONCATENATE(Cover!G21," County "))</f>
        <v xml:space="preserve"> County </v>
      </c>
      <c r="H58" s="1038"/>
      <c r="I58" s="1038"/>
      <c r="J58" s="1038"/>
      <c r="K58" s="1038"/>
      <c r="L58" s="1038"/>
      <c r="M58" s="1038"/>
      <c r="N58" s="1039"/>
      <c r="O58" s="1002" t="s">
        <v>276</v>
      </c>
      <c r="P58" s="1003"/>
      <c r="Q58" s="1003"/>
      <c r="R58" s="978"/>
      <c r="S58" s="978"/>
      <c r="T58" s="978"/>
      <c r="U58" s="978"/>
      <c r="V58" s="318"/>
      <c r="W58" s="980"/>
      <c r="X58" s="981"/>
      <c r="Y58" s="981"/>
      <c r="Z58" s="320"/>
      <c r="AA58" s="321"/>
      <c r="AB58" s="322"/>
      <c r="AC58" s="322"/>
      <c r="AD58" s="322"/>
      <c r="AE58" s="323"/>
      <c r="AF58" s="312"/>
    </row>
    <row r="59" spans="1:36" ht="6" customHeight="1" x14ac:dyDescent="0.2">
      <c r="A59" s="1008"/>
      <c r="B59" s="244"/>
      <c r="C59" s="308"/>
      <c r="D59" s="317"/>
      <c r="E59" s="317"/>
      <c r="F59" s="317"/>
      <c r="G59" s="1037"/>
      <c r="H59" s="1038"/>
      <c r="I59" s="1038"/>
      <c r="J59" s="1038"/>
      <c r="K59" s="1038"/>
      <c r="L59" s="1038"/>
      <c r="M59" s="1038"/>
      <c r="N59" s="1039"/>
      <c r="O59" s="1002"/>
      <c r="P59" s="1003"/>
      <c r="Q59" s="1003"/>
      <c r="R59" s="979"/>
      <c r="S59" s="979"/>
      <c r="T59" s="979"/>
      <c r="U59" s="979"/>
      <c r="V59" s="324"/>
      <c r="W59" s="982"/>
      <c r="X59" s="982"/>
      <c r="Y59" s="982"/>
      <c r="Z59" s="325"/>
      <c r="AA59" s="983" t="s">
        <v>277</v>
      </c>
      <c r="AB59" s="1035"/>
      <c r="AC59" s="1033" t="s">
        <v>278</v>
      </c>
      <c r="AD59" s="1035"/>
      <c r="AE59" s="320"/>
      <c r="AF59" s="312"/>
    </row>
    <row r="60" spans="1:36" ht="12" customHeight="1" thickBot="1" x14ac:dyDescent="0.25">
      <c r="A60" s="599"/>
      <c r="B60" s="326"/>
      <c r="C60" s="327"/>
      <c r="D60" s="327"/>
      <c r="E60" s="328"/>
      <c r="F60" s="328"/>
      <c r="G60" s="329"/>
      <c r="H60" s="330"/>
      <c r="I60" s="330"/>
      <c r="J60" s="330"/>
      <c r="K60" s="330"/>
      <c r="L60" s="330"/>
      <c r="M60" s="330"/>
      <c r="N60" s="331"/>
      <c r="O60" s="327"/>
      <c r="P60" s="327"/>
      <c r="Q60" s="327"/>
      <c r="R60" s="328"/>
      <c r="S60" s="327"/>
      <c r="T60" s="327"/>
      <c r="U60" s="327"/>
      <c r="V60" s="332"/>
      <c r="W60" s="333"/>
      <c r="X60" s="334"/>
      <c r="Y60" s="334"/>
      <c r="Z60" s="335"/>
      <c r="AA60" s="984"/>
      <c r="AB60" s="1036"/>
      <c r="AC60" s="1034"/>
      <c r="AD60" s="1036"/>
      <c r="AE60" s="336"/>
      <c r="AF60" s="312"/>
    </row>
    <row r="61" spans="1:36" x14ac:dyDescent="0.2">
      <c r="A61" s="599"/>
      <c r="C61" s="599"/>
      <c r="D61" s="599"/>
      <c r="E61" s="226"/>
      <c r="F61" s="226"/>
      <c r="G61" s="599"/>
      <c r="H61" s="599"/>
      <c r="I61" s="226"/>
      <c r="J61" s="226"/>
      <c r="K61" s="599"/>
      <c r="L61" s="599"/>
      <c r="M61" s="599"/>
      <c r="N61" s="599"/>
      <c r="O61" s="599"/>
      <c r="P61" s="599"/>
      <c r="Q61" s="599"/>
      <c r="R61" s="226"/>
      <c r="S61" s="599"/>
      <c r="T61" s="599"/>
      <c r="U61" s="599"/>
      <c r="V61" s="599"/>
      <c r="W61" s="226"/>
      <c r="X61" s="226"/>
      <c r="Y61" s="337"/>
      <c r="Z61" s="337"/>
      <c r="AA61" s="337"/>
      <c r="AB61" s="599"/>
      <c r="AC61" s="599"/>
      <c r="AD61" s="599"/>
      <c r="AE61" s="599"/>
      <c r="AF61" s="599"/>
      <c r="AG61" s="599"/>
      <c r="AH61" s="599"/>
      <c r="AI61" s="599"/>
      <c r="AJ61" s="599"/>
    </row>
    <row r="62" spans="1:36" x14ac:dyDescent="0.2">
      <c r="A62" s="599"/>
      <c r="C62" s="599"/>
      <c r="D62" s="599"/>
      <c r="E62" s="226"/>
      <c r="F62" s="226"/>
      <c r="G62" s="599"/>
      <c r="H62" s="599"/>
      <c r="I62" s="226"/>
      <c r="J62" s="226"/>
      <c r="K62" s="599"/>
      <c r="L62" s="599"/>
      <c r="M62" s="599"/>
      <c r="N62" s="599"/>
      <c r="O62" s="599"/>
      <c r="P62" s="599"/>
      <c r="Q62" s="599"/>
      <c r="R62" s="226"/>
      <c r="S62" s="599"/>
      <c r="T62" s="599"/>
      <c r="U62" s="599"/>
      <c r="V62" s="599"/>
      <c r="W62" s="226"/>
      <c r="X62" s="226"/>
      <c r="Y62" s="599"/>
      <c r="Z62" s="599"/>
      <c r="AA62" s="599"/>
      <c r="AB62" s="599"/>
      <c r="AC62" s="599"/>
      <c r="AD62" s="599"/>
      <c r="AE62" s="599"/>
      <c r="AF62" s="599"/>
      <c r="AG62" s="599"/>
      <c r="AH62" s="599"/>
      <c r="AI62" s="599"/>
      <c r="AJ62" s="599"/>
    </row>
    <row r="63" spans="1:36" x14ac:dyDescent="0.2">
      <c r="A63" s="599"/>
      <c r="C63" s="599"/>
      <c r="D63" s="600"/>
      <c r="E63" s="242"/>
      <c r="F63" s="242"/>
      <c r="G63" s="600"/>
      <c r="H63" s="600"/>
      <c r="I63" s="242"/>
      <c r="J63" s="242"/>
      <c r="K63" s="600"/>
      <c r="L63" s="600"/>
      <c r="M63" s="600"/>
      <c r="N63" s="600"/>
      <c r="O63" s="600"/>
      <c r="P63" s="600"/>
      <c r="Q63" s="600"/>
      <c r="R63" s="242"/>
      <c r="S63" s="600"/>
      <c r="T63" s="600"/>
      <c r="U63" s="600"/>
      <c r="V63" s="600"/>
      <c r="W63" s="242"/>
      <c r="X63" s="242"/>
      <c r="Y63" s="600"/>
      <c r="Z63" s="600"/>
      <c r="AA63" s="600"/>
      <c r="AB63" s="600"/>
      <c r="AC63" s="600"/>
      <c r="AD63" s="599"/>
      <c r="AE63" s="599"/>
      <c r="AF63" s="599"/>
      <c r="AG63" s="599"/>
      <c r="AH63" s="599"/>
      <c r="AI63" s="599"/>
      <c r="AJ63" s="599"/>
    </row>
    <row r="64" spans="1:36" x14ac:dyDescent="0.2">
      <c r="A64" s="599"/>
      <c r="C64" s="600"/>
      <c r="D64" s="600"/>
      <c r="E64" s="600"/>
      <c r="F64" s="600"/>
      <c r="G64" s="600"/>
      <c r="H64" s="600"/>
      <c r="I64" s="338"/>
      <c r="J64" s="338"/>
      <c r="K64" s="338"/>
      <c r="L64" s="338"/>
      <c r="M64" s="338"/>
      <c r="N64" s="338"/>
      <c r="O64" s="338"/>
      <c r="P64" s="338"/>
      <c r="Q64" s="603"/>
      <c r="R64" s="340"/>
      <c r="S64" s="341"/>
      <c r="T64" s="341"/>
      <c r="U64" s="341"/>
      <c r="V64" s="341"/>
      <c r="W64" s="342"/>
      <c r="X64" s="343"/>
      <c r="Y64" s="343"/>
      <c r="Z64" s="343"/>
      <c r="AA64" s="343"/>
      <c r="AB64" s="343"/>
      <c r="AC64" s="343"/>
      <c r="AD64" s="344"/>
      <c r="AE64" s="345"/>
      <c r="AF64" s="345"/>
      <c r="AG64" s="345"/>
      <c r="AH64" s="345"/>
      <c r="AI64" s="345"/>
      <c r="AJ64" s="599"/>
    </row>
    <row r="65" spans="3:36" x14ac:dyDescent="0.2">
      <c r="C65" s="600"/>
      <c r="D65" s="600"/>
      <c r="E65" s="600"/>
      <c r="F65" s="600"/>
      <c r="G65" s="600"/>
      <c r="H65" s="600"/>
      <c r="I65" s="338"/>
      <c r="J65" s="338"/>
      <c r="K65" s="338"/>
      <c r="L65" s="338"/>
      <c r="M65" s="338"/>
      <c r="N65" s="338"/>
      <c r="O65" s="338"/>
      <c r="P65" s="338"/>
      <c r="Q65" s="603"/>
      <c r="R65" s="340"/>
      <c r="S65" s="341"/>
      <c r="T65" s="341"/>
      <c r="U65" s="341"/>
      <c r="V65" s="341"/>
      <c r="W65" s="342"/>
      <c r="X65" s="346"/>
      <c r="Y65" s="346"/>
      <c r="Z65" s="346"/>
      <c r="AA65" s="346"/>
      <c r="AB65" s="346"/>
      <c r="AC65" s="346"/>
      <c r="AD65" s="347"/>
      <c r="AE65" s="348"/>
      <c r="AF65" s="348"/>
      <c r="AG65" s="348"/>
      <c r="AH65" s="348"/>
      <c r="AI65" s="348"/>
      <c r="AJ65" s="599"/>
    </row>
    <row r="66" spans="3:36" x14ac:dyDescent="0.2">
      <c r="C66" s="600"/>
      <c r="D66" s="600"/>
      <c r="E66" s="600"/>
      <c r="F66" s="600"/>
      <c r="G66" s="600"/>
      <c r="H66" s="600"/>
      <c r="I66" s="338"/>
      <c r="J66" s="338"/>
      <c r="K66" s="338"/>
      <c r="L66" s="338"/>
      <c r="M66" s="338"/>
      <c r="N66" s="338"/>
      <c r="O66" s="338"/>
      <c r="P66" s="338"/>
      <c r="Q66" s="603"/>
      <c r="R66" s="340"/>
      <c r="S66" s="341"/>
      <c r="T66" s="341"/>
      <c r="U66" s="341"/>
      <c r="V66" s="341"/>
      <c r="W66" s="342"/>
      <c r="X66" s="346"/>
      <c r="Y66" s="346"/>
      <c r="Z66" s="346"/>
      <c r="AA66" s="346"/>
      <c r="AB66" s="346"/>
      <c r="AC66" s="346"/>
      <c r="AD66" s="347"/>
      <c r="AE66" s="345"/>
      <c r="AF66" s="345"/>
      <c r="AG66" s="345"/>
      <c r="AH66" s="345"/>
      <c r="AI66" s="345"/>
      <c r="AJ66" s="599"/>
    </row>
    <row r="67" spans="3:36" x14ac:dyDescent="0.2">
      <c r="C67" s="600"/>
      <c r="D67" s="600"/>
      <c r="E67" s="600"/>
      <c r="F67" s="600"/>
      <c r="G67" s="600"/>
      <c r="H67" s="600"/>
      <c r="I67" s="349"/>
      <c r="J67" s="349"/>
      <c r="K67" s="349"/>
      <c r="L67" s="349"/>
      <c r="M67" s="349"/>
      <c r="N67" s="349"/>
      <c r="O67" s="349"/>
      <c r="P67" s="349"/>
      <c r="Q67" s="350"/>
      <c r="R67" s="340"/>
      <c r="S67" s="341"/>
      <c r="T67" s="341"/>
      <c r="U67" s="341"/>
      <c r="V67" s="341"/>
      <c r="W67" s="342"/>
      <c r="X67" s="346"/>
      <c r="Y67" s="346"/>
      <c r="Z67" s="346"/>
      <c r="AA67" s="346"/>
      <c r="AB67" s="346"/>
      <c r="AC67" s="346"/>
      <c r="AD67" s="347"/>
      <c r="AE67" s="348"/>
      <c r="AF67" s="348"/>
      <c r="AG67" s="348"/>
      <c r="AH67" s="348"/>
      <c r="AI67" s="348"/>
      <c r="AJ67" s="599"/>
    </row>
    <row r="68" spans="3:36" x14ac:dyDescent="0.2">
      <c r="C68" s="600"/>
      <c r="D68" s="600"/>
      <c r="E68" s="600"/>
      <c r="F68" s="600"/>
      <c r="G68" s="600"/>
      <c r="H68" s="600"/>
      <c r="I68" s="349"/>
      <c r="J68" s="349"/>
      <c r="K68" s="349"/>
      <c r="L68" s="349"/>
      <c r="M68" s="349"/>
      <c r="N68" s="349"/>
      <c r="O68" s="349"/>
      <c r="P68" s="349"/>
      <c r="Q68" s="350"/>
      <c r="R68" s="340"/>
      <c r="S68" s="341"/>
      <c r="T68" s="341"/>
      <c r="U68" s="341"/>
      <c r="V68" s="341"/>
      <c r="W68" s="342"/>
      <c r="X68" s="346"/>
      <c r="Y68" s="346"/>
      <c r="Z68" s="346"/>
      <c r="AA68" s="346"/>
      <c r="AB68" s="346"/>
      <c r="AC68" s="346"/>
      <c r="AD68" s="597"/>
      <c r="AE68" s="348"/>
      <c r="AF68" s="348"/>
      <c r="AG68" s="348"/>
      <c r="AH68" s="348"/>
      <c r="AI68" s="348"/>
      <c r="AJ68" s="599"/>
    </row>
    <row r="69" spans="3:36" x14ac:dyDescent="0.2">
      <c r="C69" s="600"/>
      <c r="D69" s="600"/>
      <c r="E69" s="600"/>
      <c r="F69" s="600"/>
      <c r="G69" s="600"/>
      <c r="H69" s="600"/>
      <c r="I69" s="349"/>
      <c r="J69" s="349"/>
      <c r="K69" s="349"/>
      <c r="L69" s="349"/>
      <c r="M69" s="349"/>
      <c r="N69" s="349"/>
      <c r="O69" s="349"/>
      <c r="P69" s="349"/>
      <c r="Q69" s="350"/>
      <c r="R69" s="340"/>
      <c r="S69" s="341"/>
      <c r="T69" s="341"/>
      <c r="U69" s="341"/>
      <c r="V69" s="341"/>
      <c r="W69" s="342"/>
      <c r="X69" s="346"/>
      <c r="Y69" s="346"/>
      <c r="Z69" s="346"/>
      <c r="AA69" s="346"/>
      <c r="AB69" s="346"/>
      <c r="AC69" s="346"/>
      <c r="AD69" s="597"/>
      <c r="AE69" s="348"/>
      <c r="AF69" s="348"/>
      <c r="AG69" s="348"/>
      <c r="AH69" s="348"/>
      <c r="AI69" s="348"/>
      <c r="AJ69" s="599"/>
    </row>
    <row r="70" spans="3:36" x14ac:dyDescent="0.2">
      <c r="C70" s="600"/>
      <c r="D70" s="351"/>
      <c r="E70" s="351"/>
      <c r="F70" s="351"/>
      <c r="G70" s="351"/>
      <c r="H70" s="351"/>
      <c r="I70" s="352"/>
      <c r="J70" s="352"/>
      <c r="K70" s="352"/>
      <c r="L70" s="352"/>
      <c r="M70" s="352"/>
      <c r="N70" s="352"/>
      <c r="O70" s="352"/>
      <c r="P70" s="352"/>
      <c r="Q70" s="353"/>
      <c r="R70" s="340"/>
      <c r="S70" s="341"/>
      <c r="T70" s="341"/>
      <c r="U70" s="341"/>
      <c r="V70" s="341"/>
      <c r="W70" s="342"/>
      <c r="X70" s="346"/>
      <c r="Y70" s="346"/>
      <c r="Z70" s="346"/>
      <c r="AA70" s="346"/>
      <c r="AB70" s="346"/>
      <c r="AC70" s="346"/>
      <c r="AD70" s="597"/>
      <c r="AE70" s="354"/>
      <c r="AF70" s="354"/>
      <c r="AG70" s="354"/>
      <c r="AH70" s="354"/>
      <c r="AI70" s="354"/>
      <c r="AJ70" s="599"/>
    </row>
    <row r="71" spans="3:36" x14ac:dyDescent="0.2">
      <c r="C71" s="600"/>
      <c r="D71" s="351"/>
      <c r="E71" s="351"/>
      <c r="F71" s="351"/>
      <c r="G71" s="351"/>
      <c r="H71" s="351"/>
      <c r="I71" s="352"/>
      <c r="J71" s="352"/>
      <c r="K71" s="352"/>
      <c r="L71" s="352"/>
      <c r="M71" s="352"/>
      <c r="N71" s="352"/>
      <c r="O71" s="352"/>
      <c r="P71" s="352"/>
      <c r="Q71" s="353"/>
      <c r="R71" s="340"/>
      <c r="S71" s="341"/>
      <c r="T71" s="341"/>
      <c r="U71" s="341"/>
      <c r="V71" s="341"/>
      <c r="W71" s="342"/>
      <c r="X71" s="346"/>
      <c r="Y71" s="346"/>
      <c r="Z71" s="346"/>
      <c r="AA71" s="346"/>
      <c r="AB71" s="346"/>
      <c r="AC71" s="346"/>
      <c r="AD71" s="597"/>
      <c r="AE71" s="345"/>
      <c r="AF71" s="355"/>
      <c r="AG71" s="345"/>
      <c r="AH71" s="355"/>
      <c r="AI71" s="354"/>
      <c r="AJ71" s="599"/>
    </row>
    <row r="72" spans="3:36" x14ac:dyDescent="0.2">
      <c r="C72" s="600"/>
      <c r="D72" s="600"/>
      <c r="E72" s="600"/>
      <c r="F72" s="600"/>
      <c r="G72" s="600"/>
      <c r="H72" s="600"/>
      <c r="I72" s="600"/>
      <c r="J72" s="600"/>
      <c r="K72" s="600"/>
      <c r="L72" s="600"/>
      <c r="M72" s="600"/>
      <c r="N72" s="600"/>
      <c r="O72" s="600"/>
      <c r="P72" s="600"/>
      <c r="Q72" s="600"/>
      <c r="R72" s="600"/>
      <c r="S72" s="600"/>
      <c r="T72" s="600"/>
      <c r="U72" s="242"/>
      <c r="V72" s="600"/>
      <c r="W72" s="600"/>
      <c r="X72" s="600"/>
      <c r="Y72" s="600"/>
      <c r="Z72" s="600"/>
      <c r="AA72" s="600"/>
      <c r="AB72" s="600"/>
      <c r="AC72" s="600"/>
      <c r="AD72" s="600"/>
      <c r="AE72" s="345"/>
      <c r="AF72" s="355"/>
      <c r="AG72" s="345"/>
      <c r="AH72" s="355"/>
      <c r="AI72" s="354"/>
      <c r="AJ72" s="599"/>
    </row>
    <row r="73" spans="3:36" x14ac:dyDescent="0.2">
      <c r="C73" s="599"/>
      <c r="D73" s="599"/>
      <c r="E73" s="226"/>
      <c r="F73" s="226"/>
      <c r="G73" s="599"/>
      <c r="H73" s="599"/>
      <c r="I73" s="226"/>
      <c r="J73" s="226"/>
      <c r="K73" s="599"/>
      <c r="L73" s="599"/>
      <c r="M73" s="599"/>
      <c r="N73" s="599"/>
      <c r="O73" s="599"/>
      <c r="P73" s="599"/>
      <c r="Q73" s="599"/>
      <c r="R73" s="226"/>
      <c r="S73" s="599"/>
      <c r="T73" s="599"/>
      <c r="U73" s="599"/>
      <c r="V73" s="599"/>
      <c r="W73" s="226"/>
      <c r="X73" s="226"/>
      <c r="Y73" s="599"/>
      <c r="Z73" s="599"/>
      <c r="AA73" s="599"/>
      <c r="AB73" s="599"/>
      <c r="AC73" s="599"/>
      <c r="AD73" s="600"/>
      <c r="AE73" s="599"/>
      <c r="AF73" s="599"/>
      <c r="AG73" s="599"/>
      <c r="AH73" s="599"/>
      <c r="AI73" s="599"/>
      <c r="AJ73" s="599"/>
    </row>
    <row r="74" spans="3:36" x14ac:dyDescent="0.2">
      <c r="C74" s="599"/>
      <c r="D74" s="599"/>
      <c r="E74" s="226"/>
      <c r="F74" s="226"/>
      <c r="G74" s="599"/>
      <c r="H74" s="599"/>
      <c r="I74" s="226"/>
      <c r="J74" s="226"/>
      <c r="K74" s="599"/>
      <c r="L74" s="599"/>
      <c r="M74" s="599"/>
      <c r="N74" s="599"/>
      <c r="O74" s="599"/>
      <c r="P74" s="599"/>
      <c r="Q74" s="599"/>
      <c r="R74" s="226"/>
      <c r="S74" s="599"/>
      <c r="T74" s="599"/>
      <c r="U74" s="599"/>
      <c r="V74" s="599"/>
      <c r="W74" s="226"/>
      <c r="X74" s="226"/>
      <c r="Y74" s="599"/>
      <c r="Z74" s="599"/>
      <c r="AA74" s="599"/>
      <c r="AB74" s="599"/>
      <c r="AC74" s="599"/>
      <c r="AD74" s="599"/>
      <c r="AE74" s="599"/>
      <c r="AF74" s="599"/>
      <c r="AG74" s="599"/>
      <c r="AH74" s="599"/>
      <c r="AI74" s="599"/>
      <c r="AJ74" s="599"/>
    </row>
    <row r="75" spans="3:36" x14ac:dyDescent="0.2">
      <c r="C75" s="599"/>
      <c r="D75" s="599"/>
      <c r="E75" s="226"/>
      <c r="F75" s="226"/>
      <c r="G75" s="599"/>
      <c r="H75" s="599"/>
      <c r="I75" s="226"/>
      <c r="J75" s="226"/>
      <c r="K75" s="599"/>
      <c r="L75" s="599"/>
      <c r="M75" s="599"/>
      <c r="N75" s="599"/>
      <c r="O75" s="599"/>
      <c r="P75" s="599"/>
      <c r="Q75" s="599"/>
      <c r="R75" s="226"/>
      <c r="S75" s="599"/>
      <c r="T75" s="599"/>
      <c r="U75" s="599"/>
      <c r="V75" s="599"/>
      <c r="W75" s="226"/>
      <c r="X75" s="226"/>
      <c r="Y75" s="599"/>
      <c r="Z75" s="599"/>
      <c r="AA75" s="599"/>
      <c r="AB75" s="599"/>
      <c r="AC75" s="599"/>
      <c r="AD75" s="599"/>
      <c r="AE75" s="599"/>
      <c r="AF75" s="599"/>
      <c r="AG75" s="599"/>
      <c r="AH75" s="599"/>
      <c r="AI75" s="599"/>
      <c r="AJ75" s="599"/>
    </row>
    <row r="76" spans="3:36" x14ac:dyDescent="0.2">
      <c r="C76" s="599"/>
      <c r="D76" s="599"/>
      <c r="E76" s="226"/>
      <c r="F76" s="226"/>
      <c r="G76" s="599"/>
      <c r="H76" s="599"/>
      <c r="I76" s="226"/>
      <c r="J76" s="226"/>
      <c r="K76" s="599"/>
      <c r="L76" s="599"/>
      <c r="M76" s="599"/>
      <c r="N76" s="599"/>
      <c r="O76" s="599"/>
      <c r="P76" s="599"/>
      <c r="Q76" s="599"/>
      <c r="R76" s="226"/>
      <c r="S76" s="599"/>
      <c r="T76" s="599"/>
      <c r="U76" s="599"/>
      <c r="V76" s="599"/>
      <c r="W76" s="226"/>
      <c r="X76" s="226"/>
      <c r="Y76" s="599"/>
      <c r="Z76" s="599"/>
      <c r="AA76" s="599"/>
      <c r="AB76" s="599"/>
      <c r="AC76" s="599"/>
      <c r="AD76" s="599"/>
      <c r="AE76" s="599"/>
      <c r="AF76" s="599"/>
      <c r="AG76" s="599"/>
      <c r="AH76" s="599"/>
      <c r="AI76" s="599"/>
      <c r="AJ76" s="599"/>
    </row>
    <row r="77" spans="3:36" x14ac:dyDescent="0.2">
      <c r="C77" s="599"/>
      <c r="D77" s="599"/>
      <c r="E77" s="226"/>
      <c r="F77" s="226"/>
      <c r="G77" s="599"/>
      <c r="H77" s="599"/>
      <c r="I77" s="226"/>
      <c r="J77" s="226"/>
      <c r="K77" s="599"/>
      <c r="L77" s="599"/>
      <c r="M77" s="599"/>
      <c r="N77" s="599"/>
      <c r="O77" s="599"/>
      <c r="P77" s="599"/>
      <c r="Q77" s="599"/>
      <c r="R77" s="226"/>
      <c r="S77" s="599"/>
      <c r="T77" s="599"/>
      <c r="U77" s="599"/>
      <c r="V77" s="599"/>
      <c r="W77" s="226"/>
      <c r="X77" s="226"/>
      <c r="Y77" s="599"/>
      <c r="Z77" s="599"/>
      <c r="AA77" s="599"/>
      <c r="AB77" s="599"/>
      <c r="AC77" s="599"/>
      <c r="AD77" s="599"/>
      <c r="AE77" s="599"/>
      <c r="AF77" s="599"/>
      <c r="AG77" s="599"/>
      <c r="AH77" s="599"/>
      <c r="AI77" s="599"/>
      <c r="AJ77" s="599"/>
    </row>
    <row r="78" spans="3:36" x14ac:dyDescent="0.2">
      <c r="C78" s="599"/>
      <c r="D78" s="599"/>
      <c r="E78" s="226"/>
      <c r="F78" s="226"/>
      <c r="G78" s="599"/>
      <c r="H78" s="599"/>
      <c r="I78" s="226"/>
      <c r="J78" s="226"/>
      <c r="K78" s="599"/>
      <c r="L78" s="599"/>
      <c r="M78" s="599"/>
      <c r="N78" s="599"/>
      <c r="O78" s="599"/>
      <c r="P78" s="599"/>
      <c r="Q78" s="599"/>
      <c r="R78" s="226"/>
      <c r="S78" s="599"/>
      <c r="T78" s="599"/>
      <c r="U78" s="599"/>
      <c r="V78" s="599"/>
      <c r="W78" s="226"/>
      <c r="X78" s="226"/>
      <c r="Y78" s="599"/>
      <c r="Z78" s="599"/>
      <c r="AA78" s="599"/>
      <c r="AB78" s="599"/>
      <c r="AC78" s="599"/>
      <c r="AD78" s="599"/>
      <c r="AE78" s="599"/>
      <c r="AF78" s="599"/>
      <c r="AG78" s="599"/>
      <c r="AH78" s="599"/>
      <c r="AI78" s="599"/>
      <c r="AJ78" s="599"/>
    </row>
    <row r="79" spans="3:36" x14ac:dyDescent="0.2">
      <c r="C79" s="599"/>
      <c r="D79" s="599"/>
      <c r="E79" s="226"/>
      <c r="F79" s="226"/>
      <c r="G79" s="599"/>
      <c r="H79" s="599"/>
      <c r="I79" s="226"/>
      <c r="J79" s="226"/>
      <c r="K79" s="599"/>
      <c r="L79" s="599"/>
      <c r="M79" s="599"/>
      <c r="N79" s="599"/>
      <c r="O79" s="599"/>
      <c r="P79" s="599"/>
      <c r="Q79" s="599"/>
      <c r="R79" s="226"/>
      <c r="S79" s="599"/>
      <c r="T79" s="599"/>
      <c r="U79" s="599"/>
      <c r="V79" s="599"/>
      <c r="W79" s="226"/>
      <c r="X79" s="226"/>
      <c r="Y79" s="599"/>
      <c r="Z79" s="599"/>
      <c r="AA79" s="599"/>
      <c r="AB79" s="599"/>
      <c r="AC79" s="599"/>
      <c r="AD79" s="599"/>
      <c r="AE79" s="599"/>
      <c r="AF79" s="599"/>
      <c r="AG79" s="599"/>
      <c r="AH79" s="599"/>
      <c r="AI79" s="599"/>
      <c r="AJ79" s="599"/>
    </row>
    <row r="80" spans="3:36" x14ac:dyDescent="0.2">
      <c r="C80" s="599"/>
      <c r="D80" s="599"/>
      <c r="E80" s="226"/>
      <c r="F80" s="226"/>
      <c r="G80" s="599"/>
      <c r="H80" s="599"/>
      <c r="I80" s="226"/>
      <c r="J80" s="226"/>
      <c r="K80" s="599"/>
      <c r="L80" s="599"/>
      <c r="M80" s="599"/>
      <c r="N80" s="599"/>
      <c r="O80" s="599"/>
      <c r="P80" s="599"/>
      <c r="Q80" s="599"/>
      <c r="R80" s="226"/>
      <c r="S80" s="599"/>
      <c r="T80" s="599"/>
      <c r="U80" s="599"/>
      <c r="V80" s="599"/>
      <c r="W80" s="226"/>
      <c r="X80" s="226"/>
      <c r="Y80" s="599"/>
      <c r="Z80" s="599"/>
      <c r="AA80" s="599"/>
      <c r="AB80" s="599"/>
      <c r="AC80" s="599"/>
      <c r="AD80" s="599"/>
      <c r="AE80" s="599"/>
      <c r="AF80" s="599"/>
      <c r="AG80" s="599"/>
      <c r="AH80" s="599"/>
      <c r="AI80" s="599"/>
      <c r="AJ80" s="599"/>
    </row>
    <row r="81" spans="3:36" x14ac:dyDescent="0.2">
      <c r="C81" s="599"/>
      <c r="D81" s="599"/>
      <c r="E81" s="226"/>
      <c r="F81" s="226"/>
      <c r="G81" s="599"/>
      <c r="H81" s="599"/>
      <c r="I81" s="226"/>
      <c r="J81" s="226"/>
      <c r="K81" s="599"/>
      <c r="L81" s="599"/>
      <c r="M81" s="599"/>
      <c r="N81" s="599"/>
      <c r="O81" s="599"/>
      <c r="P81" s="599"/>
      <c r="Q81" s="599"/>
      <c r="R81" s="226"/>
      <c r="S81" s="599"/>
      <c r="T81" s="599"/>
      <c r="U81" s="599"/>
      <c r="V81" s="599"/>
      <c r="W81" s="226"/>
      <c r="X81" s="226"/>
      <c r="Y81" s="599"/>
      <c r="Z81" s="599"/>
      <c r="AA81" s="599"/>
      <c r="AB81" s="599"/>
      <c r="AC81" s="599"/>
      <c r="AD81" s="599"/>
      <c r="AE81" s="599"/>
      <c r="AF81" s="599"/>
      <c r="AG81" s="599"/>
      <c r="AH81" s="599"/>
      <c r="AI81" s="599"/>
      <c r="AJ81" s="599"/>
    </row>
    <row r="82" spans="3:36" x14ac:dyDescent="0.2">
      <c r="C82" s="599"/>
      <c r="D82" s="599"/>
      <c r="E82" s="226"/>
      <c r="F82" s="226"/>
      <c r="G82" s="599"/>
      <c r="H82" s="599"/>
      <c r="I82" s="226"/>
      <c r="J82" s="226"/>
      <c r="K82" s="599"/>
      <c r="L82" s="599"/>
      <c r="M82" s="599"/>
      <c r="N82" s="599"/>
      <c r="O82" s="599"/>
      <c r="P82" s="599"/>
      <c r="Q82" s="599"/>
      <c r="R82" s="226"/>
      <c r="S82" s="599"/>
      <c r="T82" s="599"/>
      <c r="U82" s="599"/>
      <c r="V82" s="599"/>
      <c r="W82" s="226"/>
      <c r="X82" s="226"/>
      <c r="Y82" s="599"/>
      <c r="Z82" s="599"/>
      <c r="AA82" s="599"/>
      <c r="AB82" s="599"/>
      <c r="AC82" s="599"/>
      <c r="AD82" s="599"/>
      <c r="AE82" s="599"/>
      <c r="AF82" s="599"/>
      <c r="AG82" s="599"/>
      <c r="AH82" s="599"/>
      <c r="AI82" s="599"/>
      <c r="AJ82" s="599"/>
    </row>
  </sheetData>
  <sheetProtection algorithmName="SHA-512" hashValue="t1FuRPXGF/WcPzMDYLZ8RKvnVMbM3pywLRaALmUe5oBSdXu+uxYBBRSAX1Jv1Y+gncKikediJMOImZONE1qpPw==" saltValue="oB2L9kvkQfgIYD1+rfoIhg==" spinCount="100000" sheet="1" objects="1" scenarios="1" selectLockedCells="1"/>
  <mergeCells count="95">
    <mergeCell ref="AB59:AB60"/>
    <mergeCell ref="AC59:AC60"/>
    <mergeCell ref="AD59:AD60"/>
    <mergeCell ref="W56:Y57"/>
    <mergeCell ref="G58:N59"/>
    <mergeCell ref="O58:Q59"/>
    <mergeCell ref="R58:U59"/>
    <mergeCell ref="W58:Y59"/>
    <mergeCell ref="AA59:AA60"/>
    <mergeCell ref="W52:Y52"/>
    <mergeCell ref="AA52:AE52"/>
    <mergeCell ref="W53:Y53"/>
    <mergeCell ref="AA53:AE53"/>
    <mergeCell ref="O54:Q55"/>
    <mergeCell ref="R54:U55"/>
    <mergeCell ref="W54:Y55"/>
    <mergeCell ref="AA54:AE54"/>
    <mergeCell ref="AA55:AE57"/>
    <mergeCell ref="O56:Q57"/>
    <mergeCell ref="R52:U53"/>
    <mergeCell ref="R56:U57"/>
    <mergeCell ref="I42:J42"/>
    <mergeCell ref="I43:J43"/>
    <mergeCell ref="A47:A59"/>
    <mergeCell ref="G52:N54"/>
    <mergeCell ref="O52:Q53"/>
    <mergeCell ref="G55:N57"/>
    <mergeCell ref="C40:G40"/>
    <mergeCell ref="H40:J40"/>
    <mergeCell ref="K40:N40"/>
    <mergeCell ref="O40:V40"/>
    <mergeCell ref="C41:G41"/>
    <mergeCell ref="H41:J41"/>
    <mergeCell ref="K41:N41"/>
    <mergeCell ref="O41:V41"/>
    <mergeCell ref="C38:G38"/>
    <mergeCell ref="H38:J38"/>
    <mergeCell ref="K38:N38"/>
    <mergeCell ref="O38:V38"/>
    <mergeCell ref="C39:G39"/>
    <mergeCell ref="H39:J39"/>
    <mergeCell ref="K39:N39"/>
    <mergeCell ref="O39:V39"/>
    <mergeCell ref="X26:AA26"/>
    <mergeCell ref="C25:G25"/>
    <mergeCell ref="I25:J25"/>
    <mergeCell ref="L25:O25"/>
    <mergeCell ref="P25:R25"/>
    <mergeCell ref="S25:W25"/>
    <mergeCell ref="X25:AA25"/>
    <mergeCell ref="C26:G26"/>
    <mergeCell ref="I26:J26"/>
    <mergeCell ref="L26:O26"/>
    <mergeCell ref="P26:R26"/>
    <mergeCell ref="S26:W26"/>
    <mergeCell ref="I24:J24"/>
    <mergeCell ref="L24:O24"/>
    <mergeCell ref="P24:R24"/>
    <mergeCell ref="S24:W24"/>
    <mergeCell ref="X24:AA24"/>
    <mergeCell ref="I23:J23"/>
    <mergeCell ref="L23:O23"/>
    <mergeCell ref="P23:R23"/>
    <mergeCell ref="S23:W23"/>
    <mergeCell ref="X23:AA23"/>
    <mergeCell ref="X22:AA22"/>
    <mergeCell ref="C21:G21"/>
    <mergeCell ref="I21:J21"/>
    <mergeCell ref="L21:O21"/>
    <mergeCell ref="P21:R21"/>
    <mergeCell ref="S21:W21"/>
    <mergeCell ref="X21:AA21"/>
    <mergeCell ref="C22:G22"/>
    <mergeCell ref="I22:J22"/>
    <mergeCell ref="L22:O22"/>
    <mergeCell ref="P22:R22"/>
    <mergeCell ref="S22:W22"/>
    <mergeCell ref="X20:AA20"/>
    <mergeCell ref="C19:G19"/>
    <mergeCell ref="I19:J19"/>
    <mergeCell ref="L19:O19"/>
    <mergeCell ref="P19:R19"/>
    <mergeCell ref="S19:W19"/>
    <mergeCell ref="X19:AA19"/>
    <mergeCell ref="C20:G20"/>
    <mergeCell ref="I20:J20"/>
    <mergeCell ref="L20:O20"/>
    <mergeCell ref="P20:R20"/>
    <mergeCell ref="S20:W20"/>
    <mergeCell ref="X18:AA18"/>
    <mergeCell ref="C18:G18"/>
    <mergeCell ref="I18:J18"/>
    <mergeCell ref="L18:O18"/>
    <mergeCell ref="P18:R18"/>
    <mergeCell ref="S18:W18"/>
  </mergeCells>
  <pageMargins left="0.75" right="0.4" top="0.5" bottom="0.5" header="0" footer="0"/>
  <pageSetup scale="96" orientation="portrait" r:id="rId1"/>
  <headerFooter alignWithMargins="0"/>
  <drawing r:id="rId2"/>
  <legacyDrawing r:id="rId3"/>
  <controls>
    <mc:AlternateContent xmlns:mc="http://schemas.openxmlformats.org/markup-compatibility/2006">
      <mc:Choice Requires="x14">
        <control shapeId="19458" r:id="rId4" name="CommandButton2">
          <controlPr defaultSize="0" autoLine="0" r:id="rId5">
            <anchor moveWithCells="1">
              <from>
                <xdr:col>31</xdr:col>
                <xdr:colOff>276225</xdr:colOff>
                <xdr:row>6</xdr:row>
                <xdr:rowOff>66675</xdr:rowOff>
              </from>
              <to>
                <xdr:col>33</xdr:col>
                <xdr:colOff>247650</xdr:colOff>
                <xdr:row>8</xdr:row>
                <xdr:rowOff>9525</xdr:rowOff>
              </to>
            </anchor>
          </controlPr>
        </control>
      </mc:Choice>
      <mc:Fallback>
        <control shapeId="19458" r:id="rId4" name="CommandButton2"/>
      </mc:Fallback>
    </mc:AlternateContent>
    <mc:AlternateContent xmlns:mc="http://schemas.openxmlformats.org/markup-compatibility/2006">
      <mc:Choice Requires="x14">
        <control shapeId="19457" r:id="rId6" name="CommandButton1">
          <controlPr defaultSize="0" autoLine="0" r:id="rId7">
            <anchor moveWithCells="1">
              <from>
                <xdr:col>31</xdr:col>
                <xdr:colOff>276225</xdr:colOff>
                <xdr:row>8</xdr:row>
                <xdr:rowOff>85725</xdr:rowOff>
              </from>
              <to>
                <xdr:col>33</xdr:col>
                <xdr:colOff>247650</xdr:colOff>
                <xdr:row>9</xdr:row>
                <xdr:rowOff>123825</xdr:rowOff>
              </to>
            </anchor>
          </controlPr>
        </control>
      </mc:Choice>
      <mc:Fallback>
        <control shapeId="19457" r:id="rId6" name="CommandButton1"/>
      </mc:Fallback>
    </mc:AlternateContent>
  </control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
    <tabColor theme="9"/>
  </sheetPr>
  <dimension ref="A1:AB65"/>
  <sheetViews>
    <sheetView showGridLines="0" showRowColHeaders="0" workbookViewId="0">
      <selection activeCell="G11" sqref="G11:I11"/>
    </sheetView>
  </sheetViews>
  <sheetFormatPr defaultRowHeight="12.75" x14ac:dyDescent="0.2"/>
  <cols>
    <col min="1" max="3" width="10" customWidth="1"/>
    <col min="9" max="9" width="15.28515625" customWidth="1"/>
    <col min="11" max="28" width="9.140625" hidden="1" customWidth="1"/>
  </cols>
  <sheetData>
    <row r="1" spans="1:28" ht="18" x14ac:dyDescent="0.25">
      <c r="A1" s="877" t="s">
        <v>281</v>
      </c>
      <c r="B1" s="877"/>
      <c r="C1" s="877"/>
      <c r="D1" s="877"/>
      <c r="E1" s="877"/>
      <c r="F1" s="877"/>
      <c r="G1" s="877"/>
      <c r="H1" s="877"/>
      <c r="I1" s="877"/>
    </row>
    <row r="2" spans="1:28" ht="22.5" customHeight="1" x14ac:dyDescent="0.25">
      <c r="A2" s="1251" t="str">
        <f>IF(ISBLANK('Survey Data'!C9),"",'Survey Data'!C9)</f>
        <v/>
      </c>
      <c r="B2" s="1251"/>
      <c r="C2" s="1251"/>
      <c r="D2" s="1251"/>
      <c r="E2" s="1251"/>
      <c r="F2" s="1251"/>
      <c r="G2" s="1251"/>
      <c r="H2" s="1251"/>
      <c r="I2" s="1251"/>
    </row>
    <row r="3" spans="1:28" x14ac:dyDescent="0.2">
      <c r="A3" s="212" t="s">
        <v>1</v>
      </c>
      <c r="B3" s="863" t="str">
        <f>IF(ISBLANK('Tile Design'!C3),"",'Tile Design'!C3)</f>
        <v/>
      </c>
      <c r="C3" s="863"/>
      <c r="D3" s="863"/>
      <c r="E3" s="863"/>
      <c r="F3" s="863"/>
      <c r="G3" s="37"/>
      <c r="H3" s="357" t="s">
        <v>0</v>
      </c>
      <c r="I3" s="214">
        <f ca="1">TODAY()</f>
        <v>43899</v>
      </c>
    </row>
    <row r="4" spans="1:28" ht="7.5" customHeight="1" x14ac:dyDescent="0.2">
      <c r="A4" s="37"/>
      <c r="B4" s="356"/>
      <c r="C4" s="356"/>
      <c r="D4" s="356"/>
      <c r="E4" s="37"/>
      <c r="F4" s="37"/>
      <c r="G4" s="37"/>
      <c r="H4" s="37"/>
      <c r="I4" s="37"/>
    </row>
    <row r="5" spans="1:28" x14ac:dyDescent="0.2">
      <c r="A5" s="212" t="s">
        <v>3</v>
      </c>
      <c r="B5" s="863" t="str">
        <f>IF(ISBLANK('Tile Design'!M5),"",'Tile Design'!M5)</f>
        <v/>
      </c>
      <c r="C5" s="863"/>
      <c r="D5" s="863"/>
      <c r="E5" s="37"/>
      <c r="F5" s="37"/>
      <c r="G5" s="357" t="s">
        <v>247</v>
      </c>
      <c r="H5" s="863" t="str">
        <f>IF(ISBLANK('Tile Design'!I5),"",'Tile Design'!I5)</f>
        <v/>
      </c>
      <c r="I5" s="863"/>
    </row>
    <row r="6" spans="1:28" x14ac:dyDescent="0.2">
      <c r="A6" s="37"/>
      <c r="B6" s="37"/>
      <c r="C6" s="37"/>
      <c r="D6" s="37"/>
      <c r="E6" s="37"/>
      <c r="F6" s="37"/>
      <c r="G6" s="357" t="s">
        <v>109</v>
      </c>
      <c r="H6" s="878"/>
      <c r="I6" s="878"/>
    </row>
    <row r="7" spans="1:28" x14ac:dyDescent="0.2">
      <c r="A7" s="212" t="s">
        <v>248</v>
      </c>
      <c r="B7" s="358" t="str">
        <f>IF(ISBLANK('Tile Design'!C9),"",'Tile Design'!C9)</f>
        <v/>
      </c>
      <c r="C7" s="217" t="s">
        <v>249</v>
      </c>
      <c r="D7" s="358" t="str">
        <f>IF(ISBLANK('Tile Design'!E9),"",'Tile Design'!E9)</f>
        <v/>
      </c>
      <c r="E7" s="217" t="s">
        <v>250</v>
      </c>
      <c r="F7" s="358" t="str">
        <f>IF(ISBLANK('Tile Design'!G9),"",'Tile Design'!G9)</f>
        <v/>
      </c>
      <c r="G7" s="357" t="s">
        <v>0</v>
      </c>
      <c r="H7" s="878"/>
      <c r="I7" s="878"/>
    </row>
    <row r="8" spans="1:28" x14ac:dyDescent="0.2">
      <c r="A8" s="37"/>
      <c r="B8" s="37"/>
      <c r="C8" s="37"/>
      <c r="D8" s="37"/>
      <c r="E8" s="37"/>
      <c r="F8" s="37"/>
      <c r="G8" s="37"/>
      <c r="H8" s="37"/>
      <c r="I8" s="37"/>
    </row>
    <row r="9" spans="1:28" x14ac:dyDescent="0.2">
      <c r="A9" s="37"/>
      <c r="B9" s="37"/>
      <c r="C9" s="37"/>
      <c r="D9" s="37"/>
      <c r="E9" s="37"/>
      <c r="F9" s="37"/>
      <c r="G9" s="37"/>
      <c r="H9" s="37"/>
      <c r="I9" s="37"/>
      <c r="M9" s="387" t="s">
        <v>282</v>
      </c>
      <c r="N9" s="387" t="s">
        <v>283</v>
      </c>
      <c r="O9" s="387" t="s">
        <v>194</v>
      </c>
      <c r="P9" s="387" t="s">
        <v>284</v>
      </c>
      <c r="Q9" s="387" t="s">
        <v>182</v>
      </c>
      <c r="R9" s="387" t="s">
        <v>285</v>
      </c>
      <c r="Y9" t="s">
        <v>286</v>
      </c>
    </row>
    <row r="10" spans="1:28" ht="38.25" x14ac:dyDescent="0.2">
      <c r="A10" s="94" t="s">
        <v>252</v>
      </c>
      <c r="B10" s="95" t="s">
        <v>254</v>
      </c>
      <c r="C10" s="95" t="s">
        <v>287</v>
      </c>
      <c r="D10" s="95" t="s">
        <v>288</v>
      </c>
      <c r="E10" s="95" t="s">
        <v>289</v>
      </c>
      <c r="F10" s="95" t="s">
        <v>290</v>
      </c>
      <c r="G10" s="1250" t="s">
        <v>255</v>
      </c>
      <c r="H10" s="1250"/>
      <c r="I10" s="1250"/>
    </row>
    <row r="11" spans="1:28" x14ac:dyDescent="0.2">
      <c r="A11" s="388" t="str">
        <f>IF(ISNUMBER(K11),K11,"")</f>
        <v/>
      </c>
      <c r="B11" s="389" t="str">
        <f>IF(ISNUMBER(A11),VLOOKUP(A11,$M$11:$R$51,3,FALSE),"")</f>
        <v/>
      </c>
      <c r="C11" s="390" t="str">
        <f>IF(IF(ISNUMBER(A11),VLOOKUP(A11,$M$11:$R$51,4,FALSE),"")&gt;0,IF(ISNUMBER(A11),VLOOKUP(A11,$M$11:$R$51,4,FALSE),""),"")</f>
        <v/>
      </c>
      <c r="D11" s="389" t="str">
        <f>IF(ISNUMBER(A11),VLOOKUP(A11,$M$11:$R$51,5,FALSE),"")</f>
        <v/>
      </c>
      <c r="E11" s="391" t="str">
        <f>IF(AND(ISNUMBER(A11),ISNUMBER(D11),ISNUMBER(B11)),B11-D11,"")</f>
        <v/>
      </c>
      <c r="F11" s="392" t="str">
        <f>IF(ISNUMBER(A11),VLOOKUP(A11,$M$11:$R$51,6,FALSE),"")</f>
        <v/>
      </c>
      <c r="G11" s="1246"/>
      <c r="H11" s="1247"/>
      <c r="I11" s="1248"/>
      <c r="K11" t="str">
        <f>'Tile Design'!AX26</f>
        <v/>
      </c>
      <c r="M11" t="str">
        <f>IF(ISNUMBER('Survey Data'!A12),'Survey Data'!A12,"")</f>
        <v/>
      </c>
      <c r="N11" s="66" t="str">
        <f>IF(ISNUMBER('Survey Data'!B12),'Survey Data'!B12,"")</f>
        <v/>
      </c>
      <c r="O11" s="66" t="str">
        <f>IF(ISNUMBER('Survey Data'!D12),'Survey Data'!D12,"")</f>
        <v/>
      </c>
      <c r="P11" t="str">
        <f>IF('Tile Design'!$AH$26&gt;'Tile Design'!$AX$26,IF(M11&lt;'Tile Design'!$AX$26,"",IF(M11&lt;'Tile Design'!$AX$27,'Tile Design'!$BE$26,IF(M11&lt;'Tile Design'!$AX$28,'Tile Design'!$BE$27,IF(M11&lt;'Tile Design'!$AX$29,'Tile Design'!$BE$28,IF(M11&lt;'Tile Design'!$AX$30,'Tile Design'!$BE$29,IF(M11&lt;'Tile Design'!$AX$31,'Tile Design'!$BE$30,IF(M11&lt;'Tile Design'!$AX$32,'Tile Design'!$BE$31,IF(M11&lt;'Tile Design'!$AX$33,'Tile Design'!$BE$32,IF(M11&lt;'Tile Design'!$AX$34,'Tile Design'!$BE$33,IF(M11&lt;'Tile Design'!$AX$35,'Tile Design'!$BE$34,IF(M11&lt;'Tile Design'!$AX$36,'Tile Design'!$BE$35,""))))))))))),IF(M11&gt;'Tile Design'!$AX$26,"",IF(M11&gt;'Tile Design'!$AX$27,'Tile Design'!$BE$26,IF(M11&gt;'Tile Design'!$AX$28,'Tile Design'!$BE$27,IF(M11&gt;'Tile Design'!$AX$29,'Tile Design'!$BE$28,IF(M11&gt;'Tile Design'!$AX$30,'Tile Design'!$BE$29,IF(M11&gt;'Tile Design'!$AX$31,'Tile Design'!$BE$30,IF(M11&gt;'Tile Design'!$AX$32,'Tile Design'!$BE$31,IF(M11&gt;'Tile Design'!$AX$33,'Tile Design'!$BE$32,IF(M11&gt;'Tile Design'!$AX$34,'Tile Design'!$BE$33,IF(M11&gt;'Tile Design'!$AX$35,'Tile Design'!$BE$34,IF(M11&gt;'Tile Design'!$AX$36,'Tile Design'!$BE$35,""))))))))))))</f>
        <v/>
      </c>
      <c r="Q11" t="str">
        <f>IF('Tile Design'!$AH$26&gt;'Tile Design'!$AX$26,IF(M11&lt;$L$53,"",IF(OR(ISNUMBER(P11),ISNUMBER(Q10)),IF(ISNUMBER(Q10),Q10+(ABS(M11-M10))*P10,IF($N$53&lt;$N$54,$N$53,$N$54)),"")),IF(M11&gt;$L$54,"",IF(ISNUMBER(Q10),Q10+(ABS(M11-M10))*P10,IF($N$53&lt;$N$54,$N$53,$N$54))))</f>
        <v/>
      </c>
      <c r="R11" t="str">
        <f>IF('Tile Design'!$AH$26&gt;'Tile Design'!$AX$26,IF(M11&lt;'Tile Design'!$AX$26,"",IF(M11&lt;'Tile Design'!$AX$27,'Tile Design'!$BD$26,IF(M11&lt;'Tile Design'!$AX$28,'Tile Design'!$BD$27,IF(M11&lt;'Tile Design'!$AX$29,'Tile Design'!$BD$28,IF(M11&lt;'Tile Design'!$AX$30,'Tile Design'!$BD$29,IF(M11&lt;'Tile Design'!$AX$31,'Tile Design'!$BD$30,IF(M11&lt;'Tile Design'!$AX$32,'Tile Design'!$BD$31,IF(M11&lt;'Tile Design'!$AX$33,'Tile Design'!$BD$32,IF(M11&lt;'Tile Design'!$AX$34,'Tile Design'!$BD$33,IF(M11&lt;'Tile Design'!$AX$35,'Tile Design'!$BD$34,IF(M11&lt;'Tile Design'!$AX$36,'Tile Design'!$BD$35,""))))))))))),IF(M11&gt;'Tile Design'!$AX$26,"",IF(M11&gt;'Tile Design'!$AX$27,'Tile Design'!$BD$26,IF(M11&gt;'Tile Design'!$AX$28,'Tile Design'!$BD$27,IF(M11&gt;'Tile Design'!$AX$29,'Tile Design'!$BD$28,IF(M11&gt;'Tile Design'!$AX$30,'Tile Design'!$BD$29,IF(M11&gt;'Tile Design'!$AX$31,'Tile Design'!$BD$30,IF(M11&gt;'Tile Design'!$AX$32,'Tile Design'!$BD$31,IF(M11&gt;'Tile Design'!$AX$33,'Tile Design'!$BD$32,IF(M11&gt;'Tile Design'!$AX$34,'Tile Design'!$BD$33,IF(M11&gt;'Tile Design'!$AX$35,'Tile Design'!$BD$34,IF(M11&gt;'Tile Design'!$AX436,'Tile Design'!$BD$35,""))))))))))))</f>
        <v/>
      </c>
      <c r="S11">
        <f>VLOOKUP(M11,'Tile Design'!$AX$26:$AZ$36,3,FALSE)</f>
        <v>0</v>
      </c>
      <c r="T11" t="str">
        <f>M11</f>
        <v/>
      </c>
      <c r="U11" t="str">
        <f>T12</f>
        <v/>
      </c>
      <c r="V11" t="str">
        <f>IF('Tile Design'!$AX$26=$T11,$T11,IF('Tile Design'!$AX$26&gt;$T11,"",IF(V10&lt;$L$54,VLOOKUP(V10,$T$11:$U$51,2,FALSE),"")))</f>
        <v/>
      </c>
      <c r="W11" t="b">
        <f>IF(AND(ISNUMBER(R10),ISNUMBER(R11)),IF(R10&gt;R11,R10,R11),IF(ISNUMBER(R11),R11,IF(ISNUMBER(R10),R10)))</f>
        <v>0</v>
      </c>
      <c r="X11" s="66" t="str">
        <f>IF(AND(ISNUMBER(N11),ISNUMBER(Q11)),IF(ISERROR(Q11),"",N11-Q11),"")</f>
        <v/>
      </c>
      <c r="Y11" t="str">
        <f>IF(ISNUMBER(W11),X11-(W11*10/100),"")</f>
        <v/>
      </c>
      <c r="Z11" t="str">
        <f>IF('Tile Design'!$AH$26&gt;'Tile Design'!$AX$26,IF(ISNUMBER(Y11),IF(T11-'Tile Design'!$AX$26&lt;=200,"",Y11),""),IF(ISNUMBER(Y11),IF('Tile Design'!$AX$26-T11&lt;=200,"",Y11),""))</f>
        <v/>
      </c>
      <c r="AA11" t="str">
        <f>IF(ISNUMBER(Z11),IF(Z11&lt;2,1,0),"")</f>
        <v/>
      </c>
      <c r="AB11" t="str">
        <f>IF(AA11=1,M11,"")</f>
        <v/>
      </c>
    </row>
    <row r="12" spans="1:28" x14ac:dyDescent="0.2">
      <c r="A12" s="388" t="str">
        <f t="shared" ref="A12:A51" si="0">IF(ISNUMBER(K12),K12,"")</f>
        <v/>
      </c>
      <c r="B12" s="389" t="str">
        <f t="shared" ref="B12:B51" si="1">IF(ISNUMBER(A12),VLOOKUP(A12,$M$11:$R$51,3,FALSE),"")</f>
        <v/>
      </c>
      <c r="C12" s="390" t="str">
        <f t="shared" ref="C12:C51" si="2">IF(IF(ISNUMBER(A12),VLOOKUP(A12,$M$11:$R$51,4,FALSE),"")&gt;0,IF(ISNUMBER(A12),VLOOKUP(A12,$M$11:$R$51,4,FALSE),""),"")</f>
        <v/>
      </c>
      <c r="D12" s="389" t="str">
        <f t="shared" ref="D12:D51" si="3">IF(ISNUMBER(A12),VLOOKUP(A12,$M$11:$R$51,5,FALSE),"")</f>
        <v/>
      </c>
      <c r="E12" s="391" t="str">
        <f t="shared" ref="E12:E51" si="4">IF(AND(ISNUMBER(A12),ISNUMBER(D12),ISNUMBER(B12)),B12-D12,"")</f>
        <v/>
      </c>
      <c r="F12" s="392" t="str">
        <f t="shared" ref="F12:F51" si="5">IF(ISNUMBER(A12),VLOOKUP(A12,$M$11:$R$51,6,FALSE),"")</f>
        <v/>
      </c>
      <c r="G12" s="1246"/>
      <c r="H12" s="1247"/>
      <c r="I12" s="1248"/>
      <c r="K12" t="str">
        <f>IF('Tile Design'!$AH$26&gt;'Tile Design'!$AX$26,IF(K11&lt;$L$54,VLOOKUP(K11,$T$11:$U$51,2,FALSE),""),IF(K11&gt;$L$53,VLOOKUP(K11,$T$11:$U$51,2,FALSE),""))</f>
        <v/>
      </c>
      <c r="M12" t="str">
        <f>IF(ISNUMBER('Survey Data'!A13),'Survey Data'!A13,"")</f>
        <v/>
      </c>
      <c r="N12" s="66" t="str">
        <f>IF(ISNUMBER('Survey Data'!B13),'Survey Data'!B13,"")</f>
        <v/>
      </c>
      <c r="O12" s="66" t="str">
        <f>IF(ISNUMBER('Survey Data'!D13),'Survey Data'!D13,"")</f>
        <v/>
      </c>
      <c r="P12" t="str">
        <f>IF('Tile Design'!$AH$26&gt;'Tile Design'!$AX$26,IF(M12&lt;'Tile Design'!$AX$26,"",IF(M12&lt;'Tile Design'!$AX$27,'Tile Design'!$BE$26,IF(M12&lt;'Tile Design'!$AX$28,'Tile Design'!$BE$27,IF(M12&lt;'Tile Design'!$AX$29,'Tile Design'!$BE$28,IF(M12&lt;'Tile Design'!$AX$30,'Tile Design'!$BE$29,IF(M12&lt;'Tile Design'!$AX$31,'Tile Design'!$BE$30,IF(M12&lt;'Tile Design'!$AX$32,'Tile Design'!$BE$31,IF(M12&lt;'Tile Design'!$AX$33,'Tile Design'!$BE$32,IF(M12&lt;'Tile Design'!$AX$34,'Tile Design'!$BE$33,IF(M12&lt;'Tile Design'!$AX$35,'Tile Design'!$BE$34,IF(M12&lt;'Tile Design'!$AX$36,'Tile Design'!$BE$35,""))))))))))),IF(M12&gt;'Tile Design'!$AX$26,"",IF(M12&gt;'Tile Design'!$AX$27,'Tile Design'!$BE$26,IF(M12&gt;'Tile Design'!$AX$28,'Tile Design'!$BE$27,IF(M12&gt;'Tile Design'!$AX$29,'Tile Design'!$BE$28,IF(M12&gt;'Tile Design'!$AX$30,'Tile Design'!$BE$29,IF(M12&gt;'Tile Design'!$AX$31,'Tile Design'!$BE$30,IF(M12&gt;'Tile Design'!$AX$32,'Tile Design'!$BE$31,IF(M12&gt;'Tile Design'!$AX$33,'Tile Design'!$BE$32,IF(M12&gt;'Tile Design'!$AX$34,'Tile Design'!$BE$33,IF(M12&gt;'Tile Design'!$AX$35,'Tile Design'!$BE$34,IF(M12&gt;'Tile Design'!$AX$36,'Tile Design'!$BE$35,""))))))))))))</f>
        <v/>
      </c>
      <c r="Q12" t="str">
        <f>IF('Tile Design'!$AH$26&gt;'Tile Design'!$AX$26,IF(M12&lt;$L$53,"",IF(OR(ISNUMBER(P12),ISNUMBER(Q11)),IF(ISNUMBER(Q11),Q11+(ABS(M12-M11))*P11,IF($N$53&lt;$N$54,$N$53,$N$54)),"")),IF(M12&gt;$L$54,"",IF(ISNUMBER(Q11),Q11+(ABS(M12-M11))*P11,IF($N$53&lt;$N$54,$N$53,$N$54))))</f>
        <v/>
      </c>
      <c r="R12" t="str">
        <f>IF('Tile Design'!$AH$26&gt;'Tile Design'!$AX$26,IF(M12&lt;'Tile Design'!$AX$26,"",IF(M12&lt;'Tile Design'!$AX$27,'Tile Design'!$BD$26,IF(M12&lt;'Tile Design'!$AX$28,'Tile Design'!$BD$27,IF(M12&lt;'Tile Design'!$AX$29,'Tile Design'!$BD$28,IF(M12&lt;'Tile Design'!$AX$30,'Tile Design'!$BD$29,IF(M12&lt;'Tile Design'!$AX$31,'Tile Design'!$BD$30,IF(M12&lt;'Tile Design'!$AX$32,'Tile Design'!$BD$31,IF(M12&lt;'Tile Design'!$AX$33,'Tile Design'!$BD$32,IF(M12&lt;'Tile Design'!$AX$34,'Tile Design'!$BD$33,IF(M12&lt;'Tile Design'!$AX$35,'Tile Design'!$BD$34,IF(M12&lt;'Tile Design'!$AX$36,'Tile Design'!$BD$35,""))))))))))),IF(M12&gt;'Tile Design'!$AX$26,"",IF(M12&gt;'Tile Design'!$AX$27,'Tile Design'!$BD$26,IF(M12&gt;'Tile Design'!$AX$28,'Tile Design'!$BD$27,IF(M12&gt;'Tile Design'!$AX$29,'Tile Design'!$BD$28,IF(M12&gt;'Tile Design'!$AX$30,'Tile Design'!$BD$29,IF(M12&gt;'Tile Design'!$AX$31,'Tile Design'!$BD$30,IF(M12&gt;'Tile Design'!$AX$32,'Tile Design'!$BD$31,IF(M12&gt;'Tile Design'!$AX$33,'Tile Design'!$BD$32,IF(M12&gt;'Tile Design'!$AX$34,'Tile Design'!$BD$33,IF(M12&gt;'Tile Design'!$AX$35,'Tile Design'!$BD$34,IF(M12&gt;'Tile Design'!$AX437,'Tile Design'!$BD$35,""))))))))))))</f>
        <v/>
      </c>
      <c r="S12">
        <f>VLOOKUP(M12,'Tile Design'!$AX$26:$AZ$36,3,FALSE)</f>
        <v>0</v>
      </c>
      <c r="T12" t="str">
        <f t="shared" ref="T12:T51" si="6">M12</f>
        <v/>
      </c>
      <c r="U12" t="str">
        <f t="shared" ref="U12:U50" si="7">T13</f>
        <v/>
      </c>
      <c r="V12" t="str">
        <f>IF('Tile Design'!$AX$26=T12,T12,IF('Tile Design'!$AX$26&gt;T12,"",IF(V11&lt;$L$54,VLOOKUP(V11,$T$11:$U$51,2,FALSE),"")))</f>
        <v/>
      </c>
      <c r="W12" t="b">
        <f t="shared" ref="W12:W51" si="8">IF(AND(ISNUMBER(R11),ISNUMBER(R12)),IF(R11&gt;R12,R11,R12),IF(ISNUMBER(R12),R12,IF(ISNUMBER(R11),R11)))</f>
        <v>0</v>
      </c>
      <c r="X12" s="66" t="str">
        <f t="shared" ref="X12:X51" si="9">IF(AND(ISNUMBER(N12),ISNUMBER(Q12)),N12-Q12,"")</f>
        <v/>
      </c>
      <c r="Y12" t="str">
        <f t="shared" ref="Y12:Y51" si="10">IF(ISNUMBER(W12),X12-(W12*10/100),"")</f>
        <v/>
      </c>
      <c r="Z12" t="str">
        <f>IF('Tile Design'!$AH$26&gt;'Tile Design'!$AX$26,IF(ISNUMBER(Y12),IF(T12-'Tile Design'!$AX$26&lt;=200,"",Y12),""),IF(ISNUMBER(Y12),IF('Tile Design'!$AX$26-T12&lt;=200,"",Y12),""))</f>
        <v/>
      </c>
      <c r="AA12" t="str">
        <f t="shared" ref="AA12:AA51" si="11">IF(ISNUMBER(Z12),IF(Z12&lt;2,1,0),"")</f>
        <v/>
      </c>
      <c r="AB12" t="str">
        <f t="shared" ref="AB12:AB51" si="12">IF(AA12=1,M12,"")</f>
        <v/>
      </c>
    </row>
    <row r="13" spans="1:28" x14ac:dyDescent="0.2">
      <c r="A13" s="388" t="str">
        <f t="shared" si="0"/>
        <v/>
      </c>
      <c r="B13" s="389" t="str">
        <f t="shared" si="1"/>
        <v/>
      </c>
      <c r="C13" s="390" t="str">
        <f t="shared" si="2"/>
        <v/>
      </c>
      <c r="D13" s="389" t="str">
        <f t="shared" si="3"/>
        <v/>
      </c>
      <c r="E13" s="391" t="str">
        <f t="shared" si="4"/>
        <v/>
      </c>
      <c r="F13" s="392" t="str">
        <f t="shared" si="5"/>
        <v/>
      </c>
      <c r="G13" s="1246"/>
      <c r="H13" s="1247"/>
      <c r="I13" s="1248"/>
      <c r="K13" t="str">
        <f>IF('Tile Design'!$AH$26&gt;'Tile Design'!$AX$26,IF(K12&lt;$L$54,VLOOKUP(K12,$T$11:$U$51,2,FALSE),""),IF(K12&gt;$L$53,VLOOKUP(K12,$T$11:$U$51,2,FALSE),""))</f>
        <v/>
      </c>
      <c r="M13" t="str">
        <f>IF(ISNUMBER('Survey Data'!A14),'Survey Data'!A14,"")</f>
        <v/>
      </c>
      <c r="N13" s="66" t="str">
        <f>IF(ISNUMBER('Survey Data'!B14),'Survey Data'!B14,"")</f>
        <v/>
      </c>
      <c r="O13" s="66" t="str">
        <f>IF(ISNUMBER('Survey Data'!D14),'Survey Data'!D14,"")</f>
        <v/>
      </c>
      <c r="P13" t="str">
        <f>IF('Tile Design'!$AH$26&gt;'Tile Design'!$AX$26,IF(M13&lt;'Tile Design'!$AX$26,"",IF(M13&lt;'Tile Design'!$AX$27,'Tile Design'!$BE$26,IF(M13&lt;'Tile Design'!$AX$28,'Tile Design'!$BE$27,IF(M13&lt;'Tile Design'!$AX$29,'Tile Design'!$BE$28,IF(M13&lt;'Tile Design'!$AX$30,'Tile Design'!$BE$29,IF(M13&lt;'Tile Design'!$AX$31,'Tile Design'!$BE$30,IF(M13&lt;'Tile Design'!$AX$32,'Tile Design'!$BE$31,IF(M13&lt;'Tile Design'!$AX$33,'Tile Design'!$BE$32,IF(M13&lt;'Tile Design'!$AX$34,'Tile Design'!$BE$33,IF(M13&lt;'Tile Design'!$AX$35,'Tile Design'!$BE$34,IF(M13&lt;'Tile Design'!$AX$36,'Tile Design'!$BE$35,""))))))))))),IF(M13&gt;'Tile Design'!$AX$26,"",IF(M13&gt;'Tile Design'!$AX$27,'Tile Design'!$BE$26,IF(M13&gt;'Tile Design'!$AX$28,'Tile Design'!$BE$27,IF(M13&gt;'Tile Design'!$AX$29,'Tile Design'!$BE$28,IF(M13&gt;'Tile Design'!$AX$30,'Tile Design'!$BE$29,IF(M13&gt;'Tile Design'!$AX$31,'Tile Design'!$BE$30,IF(M13&gt;'Tile Design'!$AX$32,'Tile Design'!$BE$31,IF(M13&gt;'Tile Design'!$AX$33,'Tile Design'!$BE$32,IF(M13&gt;'Tile Design'!$AX$34,'Tile Design'!$BE$33,IF(M13&gt;'Tile Design'!$AX$35,'Tile Design'!$BE$34,IF(M13&gt;'Tile Design'!$AX$36,'Tile Design'!$BE$35,""))))))))))))</f>
        <v/>
      </c>
      <c r="Q13" t="str">
        <f>IF('Tile Design'!$AH$26&gt;'Tile Design'!$AX$26,IF(M13&lt;$L$53,"",IF(OR(ISNUMBER(P13),ISNUMBER(Q12)),IF(ISNUMBER(Q12),Q12+(ABS(M13-M12))*P12,IF($N$53&lt;$N$54,$N$53,$N$54)),"")),IF(M13&gt;$L$54,"",IF(ISNUMBER(Q12),Q12+(ABS(M13-M12))*P12,IF($N$53&lt;$N$54,$N$53,$N$54))))</f>
        <v/>
      </c>
      <c r="R13" t="str">
        <f>IF('Tile Design'!$AH$26&gt;'Tile Design'!$AX$26,IF(M13&lt;'Tile Design'!$AX$26,"",IF(M13&lt;'Tile Design'!$AX$27,'Tile Design'!$BD$26,IF(M13&lt;'Tile Design'!$AX$28,'Tile Design'!$BD$27,IF(M13&lt;'Tile Design'!$AX$29,'Tile Design'!$BD$28,IF(M13&lt;'Tile Design'!$AX$30,'Tile Design'!$BD$29,IF(M13&lt;'Tile Design'!$AX$31,'Tile Design'!$BD$30,IF(M13&lt;'Tile Design'!$AX$32,'Tile Design'!$BD$31,IF(M13&lt;'Tile Design'!$AX$33,'Tile Design'!$BD$32,IF(M13&lt;'Tile Design'!$AX$34,'Tile Design'!$BD$33,IF(M13&lt;'Tile Design'!$AX$35,'Tile Design'!$BD$34,IF(M13&lt;'Tile Design'!$AX$36,'Tile Design'!$BD$35,""))))))))))),IF(M13&gt;'Tile Design'!$AX$26,"",IF(M13&gt;'Tile Design'!$AX$27,'Tile Design'!$BD$26,IF(M13&gt;'Tile Design'!$AX$28,'Tile Design'!$BD$27,IF(M13&gt;'Tile Design'!$AX$29,'Tile Design'!$BD$28,IF(M13&gt;'Tile Design'!$AX$30,'Tile Design'!$BD$29,IF(M13&gt;'Tile Design'!$AX$31,'Tile Design'!$BD$30,IF(M13&gt;'Tile Design'!$AX$32,'Tile Design'!$BD$31,IF(M13&gt;'Tile Design'!$AX$33,'Tile Design'!$BD$32,IF(M13&gt;'Tile Design'!$AX$34,'Tile Design'!$BD$33,IF(M13&gt;'Tile Design'!$AX$35,'Tile Design'!$BD$34,IF(M13&gt;'Tile Design'!$AX438,'Tile Design'!$BD$35,""))))))))))))</f>
        <v/>
      </c>
      <c r="S13">
        <f>VLOOKUP(M13,'Tile Design'!$AX$26:$AZ$36,3,FALSE)</f>
        <v>0</v>
      </c>
      <c r="T13" t="str">
        <f t="shared" si="6"/>
        <v/>
      </c>
      <c r="U13" t="str">
        <f t="shared" si="7"/>
        <v/>
      </c>
      <c r="V13" t="str">
        <f>IF('Tile Design'!$AX$26=T13,T13,IF('Tile Design'!$AX$26&gt;T13,"",IF(V12&lt;$L$54,VLOOKUP(V12,$T$11:$U$51,2,FALSE),"")))</f>
        <v/>
      </c>
      <c r="W13" t="b">
        <f t="shared" si="8"/>
        <v>0</v>
      </c>
      <c r="X13" s="66" t="str">
        <f t="shared" si="9"/>
        <v/>
      </c>
      <c r="Y13" t="str">
        <f t="shared" si="10"/>
        <v/>
      </c>
      <c r="Z13" t="str">
        <f>IF('Tile Design'!$AH$26&gt;'Tile Design'!$AX$26,IF(ISNUMBER(Y13),IF(T13-'Tile Design'!$AX$26&lt;=200,"",Y13),""),IF(ISNUMBER(Y13),IF('Tile Design'!$AX$26-T13&lt;=200,"",Y13),""))</f>
        <v/>
      </c>
      <c r="AA13" t="str">
        <f t="shared" si="11"/>
        <v/>
      </c>
      <c r="AB13" t="str">
        <f t="shared" si="12"/>
        <v/>
      </c>
    </row>
    <row r="14" spans="1:28" x14ac:dyDescent="0.2">
      <c r="A14" s="388" t="str">
        <f t="shared" si="0"/>
        <v/>
      </c>
      <c r="B14" s="389" t="str">
        <f t="shared" si="1"/>
        <v/>
      </c>
      <c r="C14" s="390" t="str">
        <f t="shared" si="2"/>
        <v/>
      </c>
      <c r="D14" s="389" t="str">
        <f t="shared" si="3"/>
        <v/>
      </c>
      <c r="E14" s="391" t="str">
        <f t="shared" si="4"/>
        <v/>
      </c>
      <c r="F14" s="392" t="str">
        <f t="shared" si="5"/>
        <v/>
      </c>
      <c r="G14" s="1246"/>
      <c r="H14" s="1247"/>
      <c r="I14" s="1248"/>
      <c r="K14" t="str">
        <f>IF('Tile Design'!$AH$26&gt;'Tile Design'!$AX$26,IF(K13&lt;$L$54,VLOOKUP(K13,$T$11:$U$51,2,FALSE),""),IF(K13&gt;$L$53,VLOOKUP(K13,$T$11:$U$51,2,FALSE),""))</f>
        <v/>
      </c>
      <c r="M14" t="str">
        <f>IF(ISNUMBER('Survey Data'!A15),'Survey Data'!A15,"")</f>
        <v/>
      </c>
      <c r="N14" s="66" t="str">
        <f>IF(ISNUMBER('Survey Data'!B15),'Survey Data'!B15,"")</f>
        <v/>
      </c>
      <c r="O14" s="66" t="str">
        <f>IF(ISNUMBER('Survey Data'!D15),'Survey Data'!D15,"")</f>
        <v/>
      </c>
      <c r="P14" t="str">
        <f>IF('Tile Design'!$AH$26&gt;'Tile Design'!$AX$26,IF(M14&lt;'Tile Design'!$AX$26,"",IF(M14&lt;'Tile Design'!$AX$27,'Tile Design'!$BE$26,IF(M14&lt;'Tile Design'!$AX$28,'Tile Design'!$BE$27,IF(M14&lt;'Tile Design'!$AX$29,'Tile Design'!$BE$28,IF(M14&lt;'Tile Design'!$AX$30,'Tile Design'!$BE$29,IF(M14&lt;'Tile Design'!$AX$31,'Tile Design'!$BE$30,IF(M14&lt;'Tile Design'!$AX$32,'Tile Design'!$BE$31,IF(M14&lt;'Tile Design'!$AX$33,'Tile Design'!$BE$32,IF(M14&lt;'Tile Design'!$AX$34,'Tile Design'!$BE$33,IF(M14&lt;'Tile Design'!$AX$35,'Tile Design'!$BE$34,IF(M14&lt;'Tile Design'!$AX$36,'Tile Design'!$BE$35,""))))))))))),IF(M14&gt;'Tile Design'!$AX$26,"",IF(M14&gt;'Tile Design'!$AX$27,'Tile Design'!$BE$26,IF(M14&gt;'Tile Design'!$AX$28,'Tile Design'!$BE$27,IF(M14&gt;'Tile Design'!$AX$29,'Tile Design'!$BE$28,IF(M14&gt;'Tile Design'!$AX$30,'Tile Design'!$BE$29,IF(M14&gt;'Tile Design'!$AX$31,'Tile Design'!$BE$30,IF(M14&gt;'Tile Design'!$AX$32,'Tile Design'!$BE$31,IF(M14&gt;'Tile Design'!$AX$33,'Tile Design'!$BE$32,IF(M14&gt;'Tile Design'!$AX$34,'Tile Design'!$BE$33,IF(M14&gt;'Tile Design'!$AX$35,'Tile Design'!$BE$34,IF(M14&gt;'Tile Design'!$AX$36,'Tile Design'!$BE$35,""))))))))))))</f>
        <v/>
      </c>
      <c r="Q14" t="str">
        <f>IF('Tile Design'!$AH$26&gt;'Tile Design'!$AX$26,IF(M14&lt;$L$53,"",IF(OR(ISNUMBER(P14),ISNUMBER(Q13)),IF(ISNUMBER(Q13),Q13+(ABS(M14-M13))*P13,IF($N$53&lt;$N$54,$N$53,$N$54)),"")),IF(M14&gt;$L$54,"",IF(ISNUMBER(Q13),Q13+(ABS(M14-M13))*P13,IF($N$53&lt;$N$54,$N$53,$N$54))))</f>
        <v/>
      </c>
      <c r="R14" t="str">
        <f>IF('Tile Design'!$AH$26&gt;'Tile Design'!$AX$26,IF(M14&lt;'Tile Design'!$AX$26,"",IF(M14&lt;'Tile Design'!$AX$27,'Tile Design'!$BD$26,IF(M14&lt;'Tile Design'!$AX$28,'Tile Design'!$BD$27,IF(M14&lt;'Tile Design'!$AX$29,'Tile Design'!$BD$28,IF(M14&lt;'Tile Design'!$AX$30,'Tile Design'!$BD$29,IF(M14&lt;'Tile Design'!$AX$31,'Tile Design'!$BD$30,IF(M14&lt;'Tile Design'!$AX$32,'Tile Design'!$BD$31,IF(M14&lt;'Tile Design'!$AX$33,'Tile Design'!$BD$32,IF(M14&lt;'Tile Design'!$AX$34,'Tile Design'!$BD$33,IF(M14&lt;'Tile Design'!$AX$35,'Tile Design'!$BD$34,IF(M14&lt;'Tile Design'!$AX$36,'Tile Design'!$BD$35,""))))))))))),IF(M14&gt;'Tile Design'!$AX$26,"",IF(M14&gt;'Tile Design'!$AX$27,'Tile Design'!$BD$26,IF(M14&gt;'Tile Design'!$AX$28,'Tile Design'!$BD$27,IF(M14&gt;'Tile Design'!$AX$29,'Tile Design'!$BD$28,IF(M14&gt;'Tile Design'!$AX$30,'Tile Design'!$BD$29,IF(M14&gt;'Tile Design'!$AX$31,'Tile Design'!$BD$30,IF(M14&gt;'Tile Design'!$AX$32,'Tile Design'!$BD$31,IF(M14&gt;'Tile Design'!$AX$33,'Tile Design'!$BD$32,IF(M14&gt;'Tile Design'!$AX$34,'Tile Design'!$BD$33,IF(M14&gt;'Tile Design'!$AX$35,'Tile Design'!$BD$34,IF(M14&gt;'Tile Design'!$AX439,'Tile Design'!$BD$35,""))))))))))))</f>
        <v/>
      </c>
      <c r="S14">
        <f>VLOOKUP(M14,'Tile Design'!$AX$26:$AZ$36,3,FALSE)</f>
        <v>0</v>
      </c>
      <c r="T14" t="str">
        <f t="shared" si="6"/>
        <v/>
      </c>
      <c r="U14" t="str">
        <f t="shared" si="7"/>
        <v/>
      </c>
      <c r="V14" t="str">
        <f>IF('Tile Design'!$AX$26=T14,T14,IF('Tile Design'!$AX$26&gt;T14,"",IF(V13&lt;$L$54,VLOOKUP(V13,$T$11:$U$51,2,FALSE),"")))</f>
        <v/>
      </c>
      <c r="W14" t="b">
        <f t="shared" si="8"/>
        <v>0</v>
      </c>
      <c r="X14" s="66" t="str">
        <f t="shared" si="9"/>
        <v/>
      </c>
      <c r="Y14" t="str">
        <f t="shared" si="10"/>
        <v/>
      </c>
      <c r="Z14" t="str">
        <f>IF('Tile Design'!$AH$26&gt;'Tile Design'!$AX$26,IF(ISNUMBER(Y14),IF(T14-'Tile Design'!$AX$26&lt;=200,"",Y14),""),IF(ISNUMBER(Y14),IF('Tile Design'!$AX$26-T14&lt;=200,"",Y14),""))</f>
        <v/>
      </c>
      <c r="AA14" t="str">
        <f t="shared" si="11"/>
        <v/>
      </c>
      <c r="AB14" t="str">
        <f t="shared" si="12"/>
        <v/>
      </c>
    </row>
    <row r="15" spans="1:28" x14ac:dyDescent="0.2">
      <c r="A15" s="388" t="str">
        <f t="shared" si="0"/>
        <v/>
      </c>
      <c r="B15" s="389" t="str">
        <f t="shared" si="1"/>
        <v/>
      </c>
      <c r="C15" s="390" t="str">
        <f t="shared" si="2"/>
        <v/>
      </c>
      <c r="D15" s="389" t="str">
        <f t="shared" si="3"/>
        <v/>
      </c>
      <c r="E15" s="391" t="str">
        <f t="shared" si="4"/>
        <v/>
      </c>
      <c r="F15" s="392" t="str">
        <f t="shared" si="5"/>
        <v/>
      </c>
      <c r="G15" s="1246"/>
      <c r="H15" s="1247"/>
      <c r="I15" s="1248"/>
      <c r="K15" t="str">
        <f>IF('Tile Design'!$AH$26&gt;'Tile Design'!$AX$26,IF(K14&lt;$L$54,VLOOKUP(K14,$T$11:$U$51,2,FALSE),""),IF(K14&gt;$L$53,VLOOKUP(K14,$T$11:$U$51,2,FALSE),""))</f>
        <v/>
      </c>
      <c r="M15" t="str">
        <f>IF(ISNUMBER('Survey Data'!A16),'Survey Data'!A16,"")</f>
        <v/>
      </c>
      <c r="N15" s="66" t="str">
        <f>IF(ISNUMBER('Survey Data'!B16),'Survey Data'!B16,"")</f>
        <v/>
      </c>
      <c r="O15" s="66" t="str">
        <f>IF(ISNUMBER('Survey Data'!D16),'Survey Data'!D16,"")</f>
        <v/>
      </c>
      <c r="P15" t="str">
        <f>IF('Tile Design'!$AH$26&gt;'Tile Design'!$AX$26,IF(M15&lt;'Tile Design'!$AX$26,"",IF(M15&lt;'Tile Design'!$AX$27,'Tile Design'!$BE$26,IF(M15&lt;'Tile Design'!$AX$28,'Tile Design'!$BE$27,IF(M15&lt;'Tile Design'!$AX$29,'Tile Design'!$BE$28,IF(M15&lt;'Tile Design'!$AX$30,'Tile Design'!$BE$29,IF(M15&lt;'Tile Design'!$AX$31,'Tile Design'!$BE$30,IF(M15&lt;'Tile Design'!$AX$32,'Tile Design'!$BE$31,IF(M15&lt;'Tile Design'!$AX$33,'Tile Design'!$BE$32,IF(M15&lt;'Tile Design'!$AX$34,'Tile Design'!$BE$33,IF(M15&lt;'Tile Design'!$AX$35,'Tile Design'!$BE$34,IF(M15&lt;'Tile Design'!$AX$36,'Tile Design'!$BE$35,""))))))))))),IF(M15&gt;'Tile Design'!$AX$26,"",IF(M15&gt;'Tile Design'!$AX$27,'Tile Design'!$BE$26,IF(M15&gt;'Tile Design'!$AX$28,'Tile Design'!$BE$27,IF(M15&gt;'Tile Design'!$AX$29,'Tile Design'!$BE$28,IF(M15&gt;'Tile Design'!$AX$30,'Tile Design'!$BE$29,IF(M15&gt;'Tile Design'!$AX$31,'Tile Design'!$BE$30,IF(M15&gt;'Tile Design'!$AX$32,'Tile Design'!$BE$31,IF(M15&gt;'Tile Design'!$AX$33,'Tile Design'!$BE$32,IF(M15&gt;'Tile Design'!$AX$34,'Tile Design'!$BE$33,IF(M15&gt;'Tile Design'!$AX$35,'Tile Design'!$BE$34,IF(M15&gt;'Tile Design'!$AX$36,'Tile Design'!$BE$35,""))))))))))))</f>
        <v/>
      </c>
      <c r="Q15" t="str">
        <f>IF('Tile Design'!$AH$26&gt;'Tile Design'!$AX$26,IF(M15&lt;$L$53,"",IF(OR(ISNUMBER(P15),ISNUMBER(Q14)),IF(ISNUMBER(Q14),Q14+(ABS(M15-M14))*P14,IF($N$53&lt;$N$54,$N$53,$N$54)),"")),IF(M15&gt;$L$54,"",IF(ISNUMBER(Q14),Q14+(ABS(M15-M14))*P14,IF($N$53&lt;$N$54,$N$53,$N$54))))</f>
        <v/>
      </c>
      <c r="R15" t="str">
        <f>IF('Tile Design'!$AH$26&gt;'Tile Design'!$AX$26,IF(M15&lt;'Tile Design'!$AX$26,"",IF(M15&lt;'Tile Design'!$AX$27,'Tile Design'!$BD$26,IF(M15&lt;'Tile Design'!$AX$28,'Tile Design'!$BD$27,IF(M15&lt;'Tile Design'!$AX$29,'Tile Design'!$BD$28,IF(M15&lt;'Tile Design'!$AX$30,'Tile Design'!$BD$29,IF(M15&lt;'Tile Design'!$AX$31,'Tile Design'!$BD$30,IF(M15&lt;'Tile Design'!$AX$32,'Tile Design'!$BD$31,IF(M15&lt;'Tile Design'!$AX$33,'Tile Design'!$BD$32,IF(M15&lt;'Tile Design'!$AX$34,'Tile Design'!$BD$33,IF(M15&lt;'Tile Design'!$AX$35,'Tile Design'!$BD$34,IF(M15&lt;'Tile Design'!$AX$36,'Tile Design'!$BD$35,""))))))))))),IF(M15&gt;'Tile Design'!$AX$26,"",IF(M15&gt;'Tile Design'!$AX$27,'Tile Design'!$BD$26,IF(M15&gt;'Tile Design'!$AX$28,'Tile Design'!$BD$27,IF(M15&gt;'Tile Design'!$AX$29,'Tile Design'!$BD$28,IF(M15&gt;'Tile Design'!$AX$30,'Tile Design'!$BD$29,IF(M15&gt;'Tile Design'!$AX$31,'Tile Design'!$BD$30,IF(M15&gt;'Tile Design'!$AX$32,'Tile Design'!$BD$31,IF(M15&gt;'Tile Design'!$AX$33,'Tile Design'!$BD$32,IF(M15&gt;'Tile Design'!$AX$34,'Tile Design'!$BD$33,IF(M15&gt;'Tile Design'!$AX$35,'Tile Design'!$BD$34,IF(M15&gt;'Tile Design'!$AX440,'Tile Design'!$BD$35,""))))))))))))</f>
        <v/>
      </c>
      <c r="S15">
        <f>VLOOKUP(M15,'Tile Design'!$AX$26:$AZ$36,3,FALSE)</f>
        <v>0</v>
      </c>
      <c r="T15" t="str">
        <f t="shared" si="6"/>
        <v/>
      </c>
      <c r="U15" t="str">
        <f t="shared" si="7"/>
        <v/>
      </c>
      <c r="V15" t="str">
        <f>IF('Tile Design'!$AX$26=T15,T15,IF('Tile Design'!$AX$26&gt;T15,"",IF(V14&lt;$L$54,VLOOKUP(V14,$T$11:$U$51,2,FALSE),"")))</f>
        <v/>
      </c>
      <c r="W15" t="b">
        <f t="shared" si="8"/>
        <v>0</v>
      </c>
      <c r="X15" s="66" t="str">
        <f t="shared" si="9"/>
        <v/>
      </c>
      <c r="Y15" t="str">
        <f t="shared" si="10"/>
        <v/>
      </c>
      <c r="Z15" t="str">
        <f>IF('Tile Design'!$AH$26&gt;'Tile Design'!$AX$26,IF(ISNUMBER(Y15),IF(T15-'Tile Design'!$AX$26&lt;=200,"",Y15),""),IF(ISNUMBER(Y15),IF('Tile Design'!$AX$26-T15&lt;=200,"",Y15),""))</f>
        <v/>
      </c>
      <c r="AA15" t="str">
        <f t="shared" si="11"/>
        <v/>
      </c>
      <c r="AB15" t="str">
        <f t="shared" si="12"/>
        <v/>
      </c>
    </row>
    <row r="16" spans="1:28" x14ac:dyDescent="0.2">
      <c r="A16" s="388" t="str">
        <f t="shared" si="0"/>
        <v/>
      </c>
      <c r="B16" s="389" t="str">
        <f t="shared" si="1"/>
        <v/>
      </c>
      <c r="C16" s="390" t="str">
        <f t="shared" si="2"/>
        <v/>
      </c>
      <c r="D16" s="389" t="str">
        <f t="shared" si="3"/>
        <v/>
      </c>
      <c r="E16" s="391" t="str">
        <f t="shared" si="4"/>
        <v/>
      </c>
      <c r="F16" s="392" t="str">
        <f t="shared" si="5"/>
        <v/>
      </c>
      <c r="G16" s="1246"/>
      <c r="H16" s="1247"/>
      <c r="I16" s="1248"/>
      <c r="K16" t="str">
        <f>IF('Tile Design'!$AH$26&gt;'Tile Design'!$AX$26,IF(K15&lt;$L$54,VLOOKUP(K15,$T$11:$U$51,2,FALSE),""),IF(K15&gt;$L$53,VLOOKUP(K15,$T$11:$U$51,2,FALSE),""))</f>
        <v/>
      </c>
      <c r="M16" t="str">
        <f>IF(ISNUMBER('Survey Data'!A17),'Survey Data'!A17,"")</f>
        <v/>
      </c>
      <c r="N16" s="66" t="str">
        <f>IF(ISNUMBER('Survey Data'!B17),'Survey Data'!B17,"")</f>
        <v/>
      </c>
      <c r="O16" s="66" t="str">
        <f>IF(ISNUMBER('Survey Data'!D17),'Survey Data'!D17,"")</f>
        <v/>
      </c>
      <c r="P16" t="str">
        <f>IF('Tile Design'!$AH$26&gt;'Tile Design'!$AX$26,IF(M16&lt;'Tile Design'!$AX$26,"",IF(M16&lt;'Tile Design'!$AX$27,'Tile Design'!$BE$26,IF(M16&lt;'Tile Design'!$AX$28,'Tile Design'!$BE$27,IF(M16&lt;'Tile Design'!$AX$29,'Tile Design'!$BE$28,IF(M16&lt;'Tile Design'!$AX$30,'Tile Design'!$BE$29,IF(M16&lt;'Tile Design'!$AX$31,'Tile Design'!$BE$30,IF(M16&lt;'Tile Design'!$AX$32,'Tile Design'!$BE$31,IF(M16&lt;'Tile Design'!$AX$33,'Tile Design'!$BE$32,IF(M16&lt;'Tile Design'!$AX$34,'Tile Design'!$BE$33,IF(M16&lt;'Tile Design'!$AX$35,'Tile Design'!$BE$34,IF(M16&lt;'Tile Design'!$AX$36,'Tile Design'!$BE$35,""))))))))))),IF(M16&gt;'Tile Design'!$AX$26,"",IF(M16&gt;'Tile Design'!$AX$27,'Tile Design'!$BE$26,IF(M16&gt;'Tile Design'!$AX$28,'Tile Design'!$BE$27,IF(M16&gt;'Tile Design'!$AX$29,'Tile Design'!$BE$28,IF(M16&gt;'Tile Design'!$AX$30,'Tile Design'!$BE$29,IF(M16&gt;'Tile Design'!$AX$31,'Tile Design'!$BE$30,IF(M16&gt;'Tile Design'!$AX$32,'Tile Design'!$BE$31,IF(M16&gt;'Tile Design'!$AX$33,'Tile Design'!$BE$32,IF(M16&gt;'Tile Design'!$AX$34,'Tile Design'!$BE$33,IF(M16&gt;'Tile Design'!$AX$35,'Tile Design'!$BE$34,IF(M16&gt;'Tile Design'!$AX$36,'Tile Design'!$BE$35,""))))))))))))</f>
        <v/>
      </c>
      <c r="Q16" t="str">
        <f>IF('Tile Design'!$AH$26&gt;'Tile Design'!$AX$26,IF(M16&lt;$L$53,"",IF(OR(ISNUMBER(P16),ISNUMBER(Q15)),IF(ISNUMBER(Q15),Q15+(ABS(M16-M15))*P15,IF($N$53&lt;$N$54,$N$53,$N$54)),"")),IF(M16&gt;$L$54,"",IF(ISNUMBER(Q15),Q15+(ABS(M16-M15))*P15,IF($N$53&lt;$N$54,$N$53,$N$54))))</f>
        <v/>
      </c>
      <c r="R16" t="str">
        <f>IF('Tile Design'!$AH$26&gt;'Tile Design'!$AX$26,IF(M16&lt;'Tile Design'!$AX$26,"",IF(M16&lt;'Tile Design'!$AX$27,'Tile Design'!$BD$26,IF(M16&lt;'Tile Design'!$AX$28,'Tile Design'!$BD$27,IF(M16&lt;'Tile Design'!$AX$29,'Tile Design'!$BD$28,IF(M16&lt;'Tile Design'!$AX$30,'Tile Design'!$BD$29,IF(M16&lt;'Tile Design'!$AX$31,'Tile Design'!$BD$30,IF(M16&lt;'Tile Design'!$AX$32,'Tile Design'!$BD$31,IF(M16&lt;'Tile Design'!$AX$33,'Tile Design'!$BD$32,IF(M16&lt;'Tile Design'!$AX$34,'Tile Design'!$BD$33,IF(M16&lt;'Tile Design'!$AX$35,'Tile Design'!$BD$34,IF(M16&lt;'Tile Design'!$AX$36,'Tile Design'!$BD$35,""))))))))))),IF(M16&gt;'Tile Design'!$AX$26,"",IF(M16&gt;'Tile Design'!$AX$27,'Tile Design'!$BD$26,IF(M16&gt;'Tile Design'!$AX$28,'Tile Design'!$BD$27,IF(M16&gt;'Tile Design'!$AX$29,'Tile Design'!$BD$28,IF(M16&gt;'Tile Design'!$AX$30,'Tile Design'!$BD$29,IF(M16&gt;'Tile Design'!$AX$31,'Tile Design'!$BD$30,IF(M16&gt;'Tile Design'!$AX$32,'Tile Design'!$BD$31,IF(M16&gt;'Tile Design'!$AX$33,'Tile Design'!$BD$32,IF(M16&gt;'Tile Design'!$AX$34,'Tile Design'!$BD$33,IF(M16&gt;'Tile Design'!$AX$35,'Tile Design'!$BD$34,IF(M16&gt;'Tile Design'!$AX441,'Tile Design'!$BD$35,""))))))))))))</f>
        <v/>
      </c>
      <c r="S16">
        <f>VLOOKUP(M16,'Tile Design'!$AX$26:$AZ$36,3,FALSE)</f>
        <v>0</v>
      </c>
      <c r="T16" t="str">
        <f t="shared" si="6"/>
        <v/>
      </c>
      <c r="U16" t="str">
        <f t="shared" si="7"/>
        <v/>
      </c>
      <c r="V16" t="str">
        <f>IF('Tile Design'!$AX$26=T16,T16,IF('Tile Design'!$AX$26&gt;T16,"",IF(V15&lt;$L$54,VLOOKUP(V15,$T$11:$U$51,2,FALSE),"")))</f>
        <v/>
      </c>
      <c r="W16" t="b">
        <f t="shared" si="8"/>
        <v>0</v>
      </c>
      <c r="X16" s="66" t="str">
        <f t="shared" si="9"/>
        <v/>
      </c>
      <c r="Y16" t="str">
        <f t="shared" si="10"/>
        <v/>
      </c>
      <c r="Z16" t="str">
        <f>IF('Tile Design'!$AH$26&gt;'Tile Design'!$AX$26,IF(ISNUMBER(Y16),IF(T16-'Tile Design'!$AX$26&lt;=200,"",Y16),""),IF(ISNUMBER(Y16),IF('Tile Design'!$AX$26-T16&lt;=200,"",Y16),""))</f>
        <v/>
      </c>
      <c r="AA16" t="str">
        <f t="shared" si="11"/>
        <v/>
      </c>
      <c r="AB16" t="str">
        <f t="shared" si="12"/>
        <v/>
      </c>
    </row>
    <row r="17" spans="1:28" x14ac:dyDescent="0.2">
      <c r="A17" s="388" t="str">
        <f t="shared" si="0"/>
        <v/>
      </c>
      <c r="B17" s="389" t="str">
        <f t="shared" si="1"/>
        <v/>
      </c>
      <c r="C17" s="390" t="str">
        <f t="shared" si="2"/>
        <v/>
      </c>
      <c r="D17" s="389" t="str">
        <f t="shared" si="3"/>
        <v/>
      </c>
      <c r="E17" s="391" t="str">
        <f t="shared" si="4"/>
        <v/>
      </c>
      <c r="F17" s="392" t="str">
        <f t="shared" si="5"/>
        <v/>
      </c>
      <c r="G17" s="1246"/>
      <c r="H17" s="1247"/>
      <c r="I17" s="1248"/>
      <c r="K17" t="str">
        <f>IF('Tile Design'!$AH$26&gt;'Tile Design'!$AX$26,IF(K16&lt;$L$54,VLOOKUP(K16,$T$11:$U$51,2,FALSE),""),IF(K16&gt;$L$53,VLOOKUP(K16,$T$11:$U$51,2,FALSE),""))</f>
        <v/>
      </c>
      <c r="M17" t="str">
        <f>IF(ISNUMBER('Survey Data'!A18),'Survey Data'!A18,"")</f>
        <v/>
      </c>
      <c r="N17" s="66" t="str">
        <f>IF(ISNUMBER('Survey Data'!B18),'Survey Data'!B18,"")</f>
        <v/>
      </c>
      <c r="O17" s="66" t="str">
        <f>IF(ISNUMBER('Survey Data'!D18),'Survey Data'!D18,"")</f>
        <v/>
      </c>
      <c r="P17" t="str">
        <f>IF('Tile Design'!$AH$26&gt;'Tile Design'!$AX$26,IF(M17&lt;'Tile Design'!$AX$26,"",IF(M17&lt;'Tile Design'!$AX$27,'Tile Design'!$BE$26,IF(M17&lt;'Tile Design'!$AX$28,'Tile Design'!$BE$27,IF(M17&lt;'Tile Design'!$AX$29,'Tile Design'!$BE$28,IF(M17&lt;'Tile Design'!$AX$30,'Tile Design'!$BE$29,IF(M17&lt;'Tile Design'!$AX$31,'Tile Design'!$BE$30,IF(M17&lt;'Tile Design'!$AX$32,'Tile Design'!$BE$31,IF(M17&lt;'Tile Design'!$AX$33,'Tile Design'!$BE$32,IF(M17&lt;'Tile Design'!$AX$34,'Tile Design'!$BE$33,IF(M17&lt;'Tile Design'!$AX$35,'Tile Design'!$BE$34,IF(M17&lt;'Tile Design'!$AX$36,'Tile Design'!$BE$35,""))))))))))),IF(M17&gt;'Tile Design'!$AX$26,"",IF(M17&gt;'Tile Design'!$AX$27,'Tile Design'!$BE$26,IF(M17&gt;'Tile Design'!$AX$28,'Tile Design'!$BE$27,IF(M17&gt;'Tile Design'!$AX$29,'Tile Design'!$BE$28,IF(M17&gt;'Tile Design'!$AX$30,'Tile Design'!$BE$29,IF(M17&gt;'Tile Design'!$AX$31,'Tile Design'!$BE$30,IF(M17&gt;'Tile Design'!$AX$32,'Tile Design'!$BE$31,IF(M17&gt;'Tile Design'!$AX$33,'Tile Design'!$BE$32,IF(M17&gt;'Tile Design'!$AX$34,'Tile Design'!$BE$33,IF(M17&gt;'Tile Design'!$AX$35,'Tile Design'!$BE$34,IF(M17&gt;'Tile Design'!$AX$36,'Tile Design'!$BE$35,""))))))))))))</f>
        <v/>
      </c>
      <c r="Q17" t="str">
        <f>IF('Tile Design'!$AH$26&gt;'Tile Design'!$AX$26,IF(M17&lt;$L$53,"",IF(OR(ISNUMBER(P17),ISNUMBER(Q16)),IF(ISNUMBER(Q16),Q16+(ABS(M17-M16))*P16,IF($N$53&lt;$N$54,$N$53,$N$54)),"")),IF(M17&gt;$L$54,"",IF(ISNUMBER(Q16),Q16+(ABS(M17-M16))*P16,IF($N$53&lt;$N$54,$N$53,$N$54))))</f>
        <v/>
      </c>
      <c r="R17" t="str">
        <f>IF('Tile Design'!$AH$26&gt;'Tile Design'!$AX$26,IF(M17&lt;'Tile Design'!$AX$26,"",IF(M17&lt;'Tile Design'!$AX$27,'Tile Design'!$BD$26,IF(M17&lt;'Tile Design'!$AX$28,'Tile Design'!$BD$27,IF(M17&lt;'Tile Design'!$AX$29,'Tile Design'!$BD$28,IF(M17&lt;'Tile Design'!$AX$30,'Tile Design'!$BD$29,IF(M17&lt;'Tile Design'!$AX$31,'Tile Design'!$BD$30,IF(M17&lt;'Tile Design'!$AX$32,'Tile Design'!$BD$31,IF(M17&lt;'Tile Design'!$AX$33,'Tile Design'!$BD$32,IF(M17&lt;'Tile Design'!$AX$34,'Tile Design'!$BD$33,IF(M17&lt;'Tile Design'!$AX$35,'Tile Design'!$BD$34,IF(M17&lt;'Tile Design'!$AX$36,'Tile Design'!$BD$35,""))))))))))),IF(M17&gt;'Tile Design'!$AX$26,"",IF(M17&gt;'Tile Design'!$AX$27,'Tile Design'!$BD$26,IF(M17&gt;'Tile Design'!$AX$28,'Tile Design'!$BD$27,IF(M17&gt;'Tile Design'!$AX$29,'Tile Design'!$BD$28,IF(M17&gt;'Tile Design'!$AX$30,'Tile Design'!$BD$29,IF(M17&gt;'Tile Design'!$AX$31,'Tile Design'!$BD$30,IF(M17&gt;'Tile Design'!$AX$32,'Tile Design'!$BD$31,IF(M17&gt;'Tile Design'!$AX$33,'Tile Design'!$BD$32,IF(M17&gt;'Tile Design'!$AX$34,'Tile Design'!$BD$33,IF(M17&gt;'Tile Design'!$AX$35,'Tile Design'!$BD$34,IF(M17&gt;'Tile Design'!$AX442,'Tile Design'!$BD$35,""))))))))))))</f>
        <v/>
      </c>
      <c r="S17">
        <f>VLOOKUP(M17,'Tile Design'!$AX$26:$AZ$36,3,FALSE)</f>
        <v>0</v>
      </c>
      <c r="T17" t="str">
        <f t="shared" si="6"/>
        <v/>
      </c>
      <c r="U17" t="str">
        <f t="shared" si="7"/>
        <v/>
      </c>
      <c r="V17" t="str">
        <f>IF('Tile Design'!$AX$26=T17,T17,IF('Tile Design'!$AX$26&gt;T17,"",IF(V16&lt;$L$54,VLOOKUP(V16,$T$11:$U$51,2,FALSE),"")))</f>
        <v/>
      </c>
      <c r="W17" t="b">
        <f t="shared" si="8"/>
        <v>0</v>
      </c>
      <c r="X17" s="66" t="str">
        <f t="shared" si="9"/>
        <v/>
      </c>
      <c r="Y17" t="str">
        <f t="shared" si="10"/>
        <v/>
      </c>
      <c r="Z17" t="str">
        <f>IF('Tile Design'!$AH$26&gt;'Tile Design'!$AX$26,IF(ISNUMBER(Y17),IF(T17-'Tile Design'!$AX$26&lt;=200,"",Y17),""),IF(ISNUMBER(Y17),IF('Tile Design'!$AX$26-T17&lt;=200,"",Y17),""))</f>
        <v/>
      </c>
      <c r="AA17" t="str">
        <f t="shared" si="11"/>
        <v/>
      </c>
      <c r="AB17" t="str">
        <f t="shared" si="12"/>
        <v/>
      </c>
    </row>
    <row r="18" spans="1:28" x14ac:dyDescent="0.2">
      <c r="A18" s="388" t="str">
        <f t="shared" si="0"/>
        <v/>
      </c>
      <c r="B18" s="389" t="str">
        <f t="shared" si="1"/>
        <v/>
      </c>
      <c r="C18" s="390" t="str">
        <f t="shared" si="2"/>
        <v/>
      </c>
      <c r="D18" s="389" t="str">
        <f t="shared" si="3"/>
        <v/>
      </c>
      <c r="E18" s="391" t="str">
        <f t="shared" si="4"/>
        <v/>
      </c>
      <c r="F18" s="392" t="str">
        <f t="shared" si="5"/>
        <v/>
      </c>
      <c r="G18" s="1246"/>
      <c r="H18" s="1247"/>
      <c r="I18" s="1248"/>
      <c r="K18" t="str">
        <f>IF('Tile Design'!$AH$26&gt;'Tile Design'!$AX$26,IF(K17&lt;$L$54,VLOOKUP(K17,$T$11:$U$51,2,FALSE),""),IF(K17&gt;$L$53,VLOOKUP(K17,$T$11:$U$51,2,FALSE),""))</f>
        <v/>
      </c>
      <c r="M18" t="str">
        <f>IF(ISNUMBER('Survey Data'!A19),'Survey Data'!A19,"")</f>
        <v/>
      </c>
      <c r="N18" s="66" t="str">
        <f>IF(ISNUMBER('Survey Data'!B19),'Survey Data'!B19,"")</f>
        <v/>
      </c>
      <c r="O18" s="66" t="str">
        <f>IF(ISNUMBER('Survey Data'!D19),'Survey Data'!D19,"")</f>
        <v/>
      </c>
      <c r="P18" t="str">
        <f>IF('Tile Design'!$AH$26&gt;'Tile Design'!$AX$26,IF(M18&lt;'Tile Design'!$AX$26,"",IF(M18&lt;'Tile Design'!$AX$27,'Tile Design'!$BE$26,IF(M18&lt;'Tile Design'!$AX$28,'Tile Design'!$BE$27,IF(M18&lt;'Tile Design'!$AX$29,'Tile Design'!$BE$28,IF(M18&lt;'Tile Design'!$AX$30,'Tile Design'!$BE$29,IF(M18&lt;'Tile Design'!$AX$31,'Tile Design'!$BE$30,IF(M18&lt;'Tile Design'!$AX$32,'Tile Design'!$BE$31,IF(M18&lt;'Tile Design'!$AX$33,'Tile Design'!$BE$32,IF(M18&lt;'Tile Design'!$AX$34,'Tile Design'!$BE$33,IF(M18&lt;'Tile Design'!$AX$35,'Tile Design'!$BE$34,IF(M18&lt;'Tile Design'!$AX$36,'Tile Design'!$BE$35,""))))))))))),IF(M18&gt;'Tile Design'!$AX$26,"",IF(M18&gt;'Tile Design'!$AX$27,'Tile Design'!$BE$26,IF(M18&gt;'Tile Design'!$AX$28,'Tile Design'!$BE$27,IF(M18&gt;'Tile Design'!$AX$29,'Tile Design'!$BE$28,IF(M18&gt;'Tile Design'!$AX$30,'Tile Design'!$BE$29,IF(M18&gt;'Tile Design'!$AX$31,'Tile Design'!$BE$30,IF(M18&gt;'Tile Design'!$AX$32,'Tile Design'!$BE$31,IF(M18&gt;'Tile Design'!$AX$33,'Tile Design'!$BE$32,IF(M18&gt;'Tile Design'!$AX$34,'Tile Design'!$BE$33,IF(M18&gt;'Tile Design'!$AX$35,'Tile Design'!$BE$34,IF(M18&gt;'Tile Design'!$AX$36,'Tile Design'!$BE$35,""))))))))))))</f>
        <v/>
      </c>
      <c r="Q18" t="str">
        <f>IF('Tile Design'!$AH$26&gt;'Tile Design'!$AX$26,IF(M18&lt;$L$53,"",IF(OR(ISNUMBER(P18),ISNUMBER(Q17)),IF(ISNUMBER(Q17),Q17+(ABS(M18-M17))*P17,IF($N$53&lt;$N$54,$N$53,$N$54)),"")),IF(M18&gt;$L$54,"",IF(ISNUMBER(Q17),Q17+(ABS(M18-M17))*P17,IF($N$53&lt;$N$54,$N$53,$N$54))))</f>
        <v/>
      </c>
      <c r="R18" t="str">
        <f>IF('Tile Design'!$AH$26&gt;'Tile Design'!$AX$26,IF(M18&lt;'Tile Design'!$AX$26,"",IF(M18&lt;'Tile Design'!$AX$27,'Tile Design'!$BD$26,IF(M18&lt;'Tile Design'!$AX$28,'Tile Design'!$BD$27,IF(M18&lt;'Tile Design'!$AX$29,'Tile Design'!$BD$28,IF(M18&lt;'Tile Design'!$AX$30,'Tile Design'!$BD$29,IF(M18&lt;'Tile Design'!$AX$31,'Tile Design'!$BD$30,IF(M18&lt;'Tile Design'!$AX$32,'Tile Design'!$BD$31,IF(M18&lt;'Tile Design'!$AX$33,'Tile Design'!$BD$32,IF(M18&lt;'Tile Design'!$AX$34,'Tile Design'!$BD$33,IF(M18&lt;'Tile Design'!$AX$35,'Tile Design'!$BD$34,IF(M18&lt;'Tile Design'!$AX$36,'Tile Design'!$BD$35,""))))))))))),IF(M18&gt;'Tile Design'!$AX$26,"",IF(M18&gt;'Tile Design'!$AX$27,'Tile Design'!$BD$26,IF(M18&gt;'Tile Design'!$AX$28,'Tile Design'!$BD$27,IF(M18&gt;'Tile Design'!$AX$29,'Tile Design'!$BD$28,IF(M18&gt;'Tile Design'!$AX$30,'Tile Design'!$BD$29,IF(M18&gt;'Tile Design'!$AX$31,'Tile Design'!$BD$30,IF(M18&gt;'Tile Design'!$AX$32,'Tile Design'!$BD$31,IF(M18&gt;'Tile Design'!$AX$33,'Tile Design'!$BD$32,IF(M18&gt;'Tile Design'!$AX$34,'Tile Design'!$BD$33,IF(M18&gt;'Tile Design'!$AX$35,'Tile Design'!$BD$34,IF(M18&gt;'Tile Design'!$AX443,'Tile Design'!$BD$35,""))))))))))))</f>
        <v/>
      </c>
      <c r="S18">
        <f>VLOOKUP(M18,'Tile Design'!$AX$26:$AZ$36,3,FALSE)</f>
        <v>0</v>
      </c>
      <c r="T18" t="str">
        <f t="shared" si="6"/>
        <v/>
      </c>
      <c r="U18" t="str">
        <f t="shared" si="7"/>
        <v/>
      </c>
      <c r="V18" t="str">
        <f>IF('Tile Design'!$AX$26=T18,T18,IF('Tile Design'!$AX$26&gt;T18,"",IF(V17&lt;$L$54,VLOOKUP(V17,$T$11:$U$51,2,FALSE),"")))</f>
        <v/>
      </c>
      <c r="W18" t="b">
        <f t="shared" si="8"/>
        <v>0</v>
      </c>
      <c r="X18" s="66" t="str">
        <f t="shared" si="9"/>
        <v/>
      </c>
      <c r="Y18" t="str">
        <f t="shared" si="10"/>
        <v/>
      </c>
      <c r="Z18" t="str">
        <f>IF('Tile Design'!$AH$26&gt;'Tile Design'!$AX$26,IF(ISNUMBER(Y18),IF(T18-'Tile Design'!$AX$26&lt;=200,"",Y18),""),IF(ISNUMBER(Y18),IF('Tile Design'!$AX$26-T18&lt;=200,"",Y18),""))</f>
        <v/>
      </c>
      <c r="AA18" t="str">
        <f t="shared" si="11"/>
        <v/>
      </c>
      <c r="AB18" t="str">
        <f t="shared" si="12"/>
        <v/>
      </c>
    </row>
    <row r="19" spans="1:28" x14ac:dyDescent="0.2">
      <c r="A19" s="388" t="str">
        <f t="shared" si="0"/>
        <v/>
      </c>
      <c r="B19" s="389" t="str">
        <f t="shared" si="1"/>
        <v/>
      </c>
      <c r="C19" s="390" t="str">
        <f t="shared" si="2"/>
        <v/>
      </c>
      <c r="D19" s="389" t="str">
        <f t="shared" si="3"/>
        <v/>
      </c>
      <c r="E19" s="391" t="str">
        <f t="shared" si="4"/>
        <v/>
      </c>
      <c r="F19" s="392" t="str">
        <f t="shared" si="5"/>
        <v/>
      </c>
      <c r="G19" s="1246"/>
      <c r="H19" s="1247"/>
      <c r="I19" s="1248"/>
      <c r="K19" t="str">
        <f>IF('Tile Design'!$AH$26&gt;'Tile Design'!$AX$26,IF(K18&lt;$L$54,VLOOKUP(K18,$T$11:$U$51,2,FALSE),""),IF(K18&gt;$L$53,VLOOKUP(K18,$T$11:$U$51,2,FALSE),""))</f>
        <v/>
      </c>
      <c r="M19" t="str">
        <f>IF(ISNUMBER('Survey Data'!A20),'Survey Data'!A20,"")</f>
        <v/>
      </c>
      <c r="N19" s="66" t="str">
        <f>IF(ISNUMBER('Survey Data'!B20),'Survey Data'!B20,"")</f>
        <v/>
      </c>
      <c r="O19" s="66" t="str">
        <f>IF(ISNUMBER('Survey Data'!D20),'Survey Data'!D20,"")</f>
        <v/>
      </c>
      <c r="P19" t="str">
        <f>IF('Tile Design'!$AH$26&gt;'Tile Design'!$AX$26,IF(M19&lt;'Tile Design'!$AX$26,"",IF(M19&lt;'Tile Design'!$AX$27,'Tile Design'!$BE$26,IF(M19&lt;'Tile Design'!$AX$28,'Tile Design'!$BE$27,IF(M19&lt;'Tile Design'!$AX$29,'Tile Design'!$BE$28,IF(M19&lt;'Tile Design'!$AX$30,'Tile Design'!$BE$29,IF(M19&lt;'Tile Design'!$AX$31,'Tile Design'!$BE$30,IF(M19&lt;'Tile Design'!$AX$32,'Tile Design'!$BE$31,IF(M19&lt;'Tile Design'!$AX$33,'Tile Design'!$BE$32,IF(M19&lt;'Tile Design'!$AX$34,'Tile Design'!$BE$33,IF(M19&lt;'Tile Design'!$AX$35,'Tile Design'!$BE$34,IF(M19&lt;'Tile Design'!$AX$36,'Tile Design'!$BE$35,""))))))))))),IF(M19&gt;'Tile Design'!$AX$26,"",IF(M19&gt;'Tile Design'!$AX$27,'Tile Design'!$BE$26,IF(M19&gt;'Tile Design'!$AX$28,'Tile Design'!$BE$27,IF(M19&gt;'Tile Design'!$AX$29,'Tile Design'!$BE$28,IF(M19&gt;'Tile Design'!$AX$30,'Tile Design'!$BE$29,IF(M19&gt;'Tile Design'!$AX$31,'Tile Design'!$BE$30,IF(M19&gt;'Tile Design'!$AX$32,'Tile Design'!$BE$31,IF(M19&gt;'Tile Design'!$AX$33,'Tile Design'!$BE$32,IF(M19&gt;'Tile Design'!$AX$34,'Tile Design'!$BE$33,IF(M19&gt;'Tile Design'!$AX$35,'Tile Design'!$BE$34,IF(M19&gt;'Tile Design'!$AX$36,'Tile Design'!$BE$35,""))))))))))))</f>
        <v/>
      </c>
      <c r="Q19" t="str">
        <f>IF('Tile Design'!$AH$26&gt;'Tile Design'!$AX$26,IF(M19&lt;$L$53,"",IF(OR(ISNUMBER(P19),ISNUMBER(Q18)),IF(ISNUMBER(Q18),Q18+(ABS(M19-M18))*P18,IF($N$53&lt;$N$54,$N$53,$N$54)),"")),IF(M19&gt;$L$54,"",IF(ISNUMBER(Q18),Q18+(ABS(M19-M18))*P18,IF($N$53&lt;$N$54,$N$53,$N$54))))</f>
        <v/>
      </c>
      <c r="R19" t="str">
        <f>IF('Tile Design'!$AH$26&gt;'Tile Design'!$AX$26,IF(M19&lt;'Tile Design'!$AX$26,"",IF(M19&lt;'Tile Design'!$AX$27,'Tile Design'!$BD$26,IF(M19&lt;'Tile Design'!$AX$28,'Tile Design'!$BD$27,IF(M19&lt;'Tile Design'!$AX$29,'Tile Design'!$BD$28,IF(M19&lt;'Tile Design'!$AX$30,'Tile Design'!$BD$29,IF(M19&lt;'Tile Design'!$AX$31,'Tile Design'!$BD$30,IF(M19&lt;'Tile Design'!$AX$32,'Tile Design'!$BD$31,IF(M19&lt;'Tile Design'!$AX$33,'Tile Design'!$BD$32,IF(M19&lt;'Tile Design'!$AX$34,'Tile Design'!$BD$33,IF(M19&lt;'Tile Design'!$AX$35,'Tile Design'!$BD$34,IF(M19&lt;'Tile Design'!$AX$36,'Tile Design'!$BD$35,""))))))))))),IF(M19&gt;'Tile Design'!$AX$26,"",IF(M19&gt;'Tile Design'!$AX$27,'Tile Design'!$BD$26,IF(M19&gt;'Tile Design'!$AX$28,'Tile Design'!$BD$27,IF(M19&gt;'Tile Design'!$AX$29,'Tile Design'!$BD$28,IF(M19&gt;'Tile Design'!$AX$30,'Tile Design'!$BD$29,IF(M19&gt;'Tile Design'!$AX$31,'Tile Design'!$BD$30,IF(M19&gt;'Tile Design'!$AX$32,'Tile Design'!$BD$31,IF(M19&gt;'Tile Design'!$AX$33,'Tile Design'!$BD$32,IF(M19&gt;'Tile Design'!$AX$34,'Tile Design'!$BD$33,IF(M19&gt;'Tile Design'!$AX$35,'Tile Design'!$BD$34,IF(M19&gt;'Tile Design'!$AX444,'Tile Design'!$BD$35,""))))))))))))</f>
        <v/>
      </c>
      <c r="S19">
        <f>VLOOKUP(M19,'Tile Design'!$AX$26:$AZ$36,3,FALSE)</f>
        <v>0</v>
      </c>
      <c r="T19" t="str">
        <f t="shared" si="6"/>
        <v/>
      </c>
      <c r="U19" t="str">
        <f t="shared" si="7"/>
        <v/>
      </c>
      <c r="V19" t="str">
        <f>IF('Tile Design'!$AX$26=T19,T19,IF('Tile Design'!$AX$26&gt;T19,"",IF(V18&lt;$L$54,VLOOKUP(V18,$T$11:$U$51,2,FALSE),"")))</f>
        <v/>
      </c>
      <c r="W19" t="b">
        <f t="shared" si="8"/>
        <v>0</v>
      </c>
      <c r="X19" s="66" t="str">
        <f t="shared" si="9"/>
        <v/>
      </c>
      <c r="Y19" t="str">
        <f t="shared" si="10"/>
        <v/>
      </c>
      <c r="Z19" t="str">
        <f>IF('Tile Design'!$AH$26&gt;'Tile Design'!$AX$26,IF(ISNUMBER(Y19),IF(T19-'Tile Design'!$AX$26&lt;=200,"",Y19),""),IF(ISNUMBER(Y19),IF('Tile Design'!$AX$26-T19&lt;=200,"",Y19),""))</f>
        <v/>
      </c>
      <c r="AA19" t="str">
        <f t="shared" si="11"/>
        <v/>
      </c>
      <c r="AB19" t="str">
        <f t="shared" si="12"/>
        <v/>
      </c>
    </row>
    <row r="20" spans="1:28" x14ac:dyDescent="0.2">
      <c r="A20" s="388" t="str">
        <f t="shared" si="0"/>
        <v/>
      </c>
      <c r="B20" s="389" t="str">
        <f t="shared" si="1"/>
        <v/>
      </c>
      <c r="C20" s="390" t="str">
        <f t="shared" si="2"/>
        <v/>
      </c>
      <c r="D20" s="389" t="str">
        <f t="shared" si="3"/>
        <v/>
      </c>
      <c r="E20" s="391" t="str">
        <f t="shared" si="4"/>
        <v/>
      </c>
      <c r="F20" s="392" t="str">
        <f t="shared" si="5"/>
        <v/>
      </c>
      <c r="G20" s="1246"/>
      <c r="H20" s="1247"/>
      <c r="I20" s="1248"/>
      <c r="K20" t="str">
        <f>IF('Tile Design'!$AH$26&gt;'Tile Design'!$AX$26,IF(K19&lt;$L$54,VLOOKUP(K19,$T$11:$U$51,2,FALSE),""),IF(K19&gt;$L$53,VLOOKUP(K19,$T$11:$U$51,2,FALSE),""))</f>
        <v/>
      </c>
      <c r="M20" t="str">
        <f>IF(ISNUMBER('Survey Data'!A21),'Survey Data'!A21,"")</f>
        <v/>
      </c>
      <c r="N20" s="66" t="str">
        <f>IF(ISNUMBER('Survey Data'!B21),'Survey Data'!B21,"")</f>
        <v/>
      </c>
      <c r="O20" s="66" t="str">
        <f>IF(ISNUMBER('Survey Data'!D21),'Survey Data'!D21,"")</f>
        <v/>
      </c>
      <c r="P20" t="str">
        <f>IF('Tile Design'!$AH$26&gt;'Tile Design'!$AX$26,IF(M20&lt;'Tile Design'!$AX$26,"",IF(M20&lt;'Tile Design'!$AX$27,'Tile Design'!$BE$26,IF(M20&lt;'Tile Design'!$AX$28,'Tile Design'!$BE$27,IF(M20&lt;'Tile Design'!$AX$29,'Tile Design'!$BE$28,IF(M20&lt;'Tile Design'!$AX$30,'Tile Design'!$BE$29,IF(M20&lt;'Tile Design'!$AX$31,'Tile Design'!$BE$30,IF(M20&lt;'Tile Design'!$AX$32,'Tile Design'!$BE$31,IF(M20&lt;'Tile Design'!$AX$33,'Tile Design'!$BE$32,IF(M20&lt;'Tile Design'!$AX$34,'Tile Design'!$BE$33,IF(M20&lt;'Tile Design'!$AX$35,'Tile Design'!$BE$34,IF(M20&lt;'Tile Design'!$AX$36,'Tile Design'!$BE$35,""))))))))))),IF(M20&gt;'Tile Design'!$AX$26,"",IF(M20&gt;'Tile Design'!$AX$27,'Tile Design'!$BE$26,IF(M20&gt;'Tile Design'!$AX$28,'Tile Design'!$BE$27,IF(M20&gt;'Tile Design'!$AX$29,'Tile Design'!$BE$28,IF(M20&gt;'Tile Design'!$AX$30,'Tile Design'!$BE$29,IF(M20&gt;'Tile Design'!$AX$31,'Tile Design'!$BE$30,IF(M20&gt;'Tile Design'!$AX$32,'Tile Design'!$BE$31,IF(M20&gt;'Tile Design'!$AX$33,'Tile Design'!$BE$32,IF(M20&gt;'Tile Design'!$AX$34,'Tile Design'!$BE$33,IF(M20&gt;'Tile Design'!$AX$35,'Tile Design'!$BE$34,IF(M20&gt;'Tile Design'!$AX$36,'Tile Design'!$BE$35,""))))))))))))</f>
        <v/>
      </c>
      <c r="Q20" t="str">
        <f>IF('Tile Design'!$AH$26&gt;'Tile Design'!$AX$26,IF(M20&lt;$L$53,"",IF(OR(ISNUMBER(P20),ISNUMBER(Q19)),IF(ISNUMBER(Q19),Q19+(ABS(M20-M19))*P19,IF($N$53&lt;$N$54,$N$53,$N$54)),"")),IF(M20&gt;$L$54,"",IF(ISNUMBER(Q19),Q19+(ABS(M20-M19))*P19,IF($N$53&lt;$N$54,$N$53,$N$54))))</f>
        <v/>
      </c>
      <c r="R20" t="str">
        <f>IF('Tile Design'!$AH$26&gt;'Tile Design'!$AX$26,IF(M20&lt;'Tile Design'!$AX$26,"",IF(M20&lt;'Tile Design'!$AX$27,'Tile Design'!$BD$26,IF(M20&lt;'Tile Design'!$AX$28,'Tile Design'!$BD$27,IF(M20&lt;'Tile Design'!$AX$29,'Tile Design'!$BD$28,IF(M20&lt;'Tile Design'!$AX$30,'Tile Design'!$BD$29,IF(M20&lt;'Tile Design'!$AX$31,'Tile Design'!$BD$30,IF(M20&lt;'Tile Design'!$AX$32,'Tile Design'!$BD$31,IF(M20&lt;'Tile Design'!$AX$33,'Tile Design'!$BD$32,IF(M20&lt;'Tile Design'!$AX$34,'Tile Design'!$BD$33,IF(M20&lt;'Tile Design'!$AX$35,'Tile Design'!$BD$34,IF(M20&lt;'Tile Design'!$AX$36,'Tile Design'!$BD$35,""))))))))))),IF(M20&gt;'Tile Design'!$AX$26,"",IF(M20&gt;'Tile Design'!$AX$27,'Tile Design'!$BD$26,IF(M20&gt;'Tile Design'!$AX$28,'Tile Design'!$BD$27,IF(M20&gt;'Tile Design'!$AX$29,'Tile Design'!$BD$28,IF(M20&gt;'Tile Design'!$AX$30,'Tile Design'!$BD$29,IF(M20&gt;'Tile Design'!$AX$31,'Tile Design'!$BD$30,IF(M20&gt;'Tile Design'!$AX$32,'Tile Design'!$BD$31,IF(M20&gt;'Tile Design'!$AX$33,'Tile Design'!$BD$32,IF(M20&gt;'Tile Design'!$AX$34,'Tile Design'!$BD$33,IF(M20&gt;'Tile Design'!$AX$35,'Tile Design'!$BD$34,IF(M20&gt;'Tile Design'!$AX445,'Tile Design'!$BD$35,""))))))))))))</f>
        <v/>
      </c>
      <c r="S20">
        <f>VLOOKUP(M20,'Tile Design'!$AX$26:$AZ$36,3,FALSE)</f>
        <v>0</v>
      </c>
      <c r="T20" t="str">
        <f t="shared" si="6"/>
        <v/>
      </c>
      <c r="U20" t="str">
        <f t="shared" si="7"/>
        <v/>
      </c>
      <c r="V20" t="str">
        <f>IF('Tile Design'!$AX$26=T20,T20,IF('Tile Design'!$AX$26&gt;T20,"",IF(V19&lt;$L$54,VLOOKUP(V19,$T$11:$U$51,2,FALSE),"")))</f>
        <v/>
      </c>
      <c r="W20" t="b">
        <f t="shared" si="8"/>
        <v>0</v>
      </c>
      <c r="X20" s="66" t="str">
        <f t="shared" si="9"/>
        <v/>
      </c>
      <c r="Y20" t="str">
        <f t="shared" si="10"/>
        <v/>
      </c>
      <c r="Z20" t="str">
        <f>IF('Tile Design'!$AH$26&gt;'Tile Design'!$AX$26,IF(ISNUMBER(Y20),IF(T20-'Tile Design'!$AX$26&lt;=200,"",Y20),""),IF(ISNUMBER(Y20),IF('Tile Design'!$AX$26-T20&lt;=200,"",Y20),""))</f>
        <v/>
      </c>
      <c r="AA20" t="str">
        <f t="shared" si="11"/>
        <v/>
      </c>
      <c r="AB20" t="str">
        <f t="shared" si="12"/>
        <v/>
      </c>
    </row>
    <row r="21" spans="1:28" x14ac:dyDescent="0.2">
      <c r="A21" s="388" t="str">
        <f t="shared" si="0"/>
        <v/>
      </c>
      <c r="B21" s="389" t="str">
        <f t="shared" si="1"/>
        <v/>
      </c>
      <c r="C21" s="390" t="str">
        <f t="shared" si="2"/>
        <v/>
      </c>
      <c r="D21" s="389" t="str">
        <f t="shared" si="3"/>
        <v/>
      </c>
      <c r="E21" s="391" t="str">
        <f t="shared" si="4"/>
        <v/>
      </c>
      <c r="F21" s="392" t="str">
        <f t="shared" si="5"/>
        <v/>
      </c>
      <c r="G21" s="1246"/>
      <c r="H21" s="1247"/>
      <c r="I21" s="1248"/>
      <c r="K21" t="str">
        <f>IF('Tile Design'!$AH$26&gt;'Tile Design'!$AX$26,IF(K20&lt;$L$54,VLOOKUP(K20,$T$11:$U$51,2,FALSE),""),IF(K20&gt;$L$53,VLOOKUP(K20,$T$11:$U$51,2,FALSE),""))</f>
        <v/>
      </c>
      <c r="M21" t="str">
        <f>IF(ISNUMBER('Survey Data'!A22),'Survey Data'!A22,"")</f>
        <v/>
      </c>
      <c r="N21" s="66" t="str">
        <f>IF(ISNUMBER('Survey Data'!B22),'Survey Data'!B22,"")</f>
        <v/>
      </c>
      <c r="O21" s="66" t="str">
        <f>IF(ISNUMBER('Survey Data'!D22),'Survey Data'!D22,"")</f>
        <v/>
      </c>
      <c r="P21" t="str">
        <f>IF('Tile Design'!$AH$26&gt;'Tile Design'!$AX$26,IF(M21&lt;'Tile Design'!$AX$26,"",IF(M21&lt;'Tile Design'!$AX$27,'Tile Design'!$BE$26,IF(M21&lt;'Tile Design'!$AX$28,'Tile Design'!$BE$27,IF(M21&lt;'Tile Design'!$AX$29,'Tile Design'!$BE$28,IF(M21&lt;'Tile Design'!$AX$30,'Tile Design'!$BE$29,IF(M21&lt;'Tile Design'!$AX$31,'Tile Design'!$BE$30,IF(M21&lt;'Tile Design'!$AX$32,'Tile Design'!$BE$31,IF(M21&lt;'Tile Design'!$AX$33,'Tile Design'!$BE$32,IF(M21&lt;'Tile Design'!$AX$34,'Tile Design'!$BE$33,IF(M21&lt;'Tile Design'!$AX$35,'Tile Design'!$BE$34,IF(M21&lt;'Tile Design'!$AX$36,'Tile Design'!$BE$35,""))))))))))),IF(M21&gt;'Tile Design'!$AX$26,"",IF(M21&gt;'Tile Design'!$AX$27,'Tile Design'!$BE$26,IF(M21&gt;'Tile Design'!$AX$28,'Tile Design'!$BE$27,IF(M21&gt;'Tile Design'!$AX$29,'Tile Design'!$BE$28,IF(M21&gt;'Tile Design'!$AX$30,'Tile Design'!$BE$29,IF(M21&gt;'Tile Design'!$AX$31,'Tile Design'!$BE$30,IF(M21&gt;'Tile Design'!$AX$32,'Tile Design'!$BE$31,IF(M21&gt;'Tile Design'!$AX$33,'Tile Design'!$BE$32,IF(M21&gt;'Tile Design'!$AX$34,'Tile Design'!$BE$33,IF(M21&gt;'Tile Design'!$AX$35,'Tile Design'!$BE$34,IF(M21&gt;'Tile Design'!$AX$36,'Tile Design'!$BE$35,""))))))))))))</f>
        <v/>
      </c>
      <c r="Q21" t="str">
        <f>IF('Tile Design'!$AH$26&gt;'Tile Design'!$AX$26,IF(M21&lt;$L$53,"",IF(OR(ISNUMBER(P21),ISNUMBER(Q20)),IF(ISNUMBER(Q20),Q20+(ABS(M21-M20))*P20,IF($N$53&lt;$N$54,$N$53,$N$54)),"")),IF(M21&gt;$L$54,"",IF(ISNUMBER(Q20),Q20+(ABS(M21-M20))*P20,IF($N$53&lt;$N$54,$N$53,$N$54))))</f>
        <v/>
      </c>
      <c r="R21" t="str">
        <f>IF('Tile Design'!$AH$26&gt;'Tile Design'!$AX$26,IF(M21&lt;'Tile Design'!$AX$26,"",IF(M21&lt;'Tile Design'!$AX$27,'Tile Design'!$BD$26,IF(M21&lt;'Tile Design'!$AX$28,'Tile Design'!$BD$27,IF(M21&lt;'Tile Design'!$AX$29,'Tile Design'!$BD$28,IF(M21&lt;'Tile Design'!$AX$30,'Tile Design'!$BD$29,IF(M21&lt;'Tile Design'!$AX$31,'Tile Design'!$BD$30,IF(M21&lt;'Tile Design'!$AX$32,'Tile Design'!$BD$31,IF(M21&lt;'Tile Design'!$AX$33,'Tile Design'!$BD$32,IF(M21&lt;'Tile Design'!$AX$34,'Tile Design'!$BD$33,IF(M21&lt;'Tile Design'!$AX$35,'Tile Design'!$BD$34,IF(M21&lt;'Tile Design'!$AX$36,'Tile Design'!$BD$35,""))))))))))),IF(M21&gt;'Tile Design'!$AX$26,"",IF(M21&gt;'Tile Design'!$AX$27,'Tile Design'!$BD$26,IF(M21&gt;'Tile Design'!$AX$28,'Tile Design'!$BD$27,IF(M21&gt;'Tile Design'!$AX$29,'Tile Design'!$BD$28,IF(M21&gt;'Tile Design'!$AX$30,'Tile Design'!$BD$29,IF(M21&gt;'Tile Design'!$AX$31,'Tile Design'!$BD$30,IF(M21&gt;'Tile Design'!$AX$32,'Tile Design'!$BD$31,IF(M21&gt;'Tile Design'!$AX$33,'Tile Design'!$BD$32,IF(M21&gt;'Tile Design'!$AX$34,'Tile Design'!$BD$33,IF(M21&gt;'Tile Design'!$AX$35,'Tile Design'!$BD$34,IF(M21&gt;'Tile Design'!$AX446,'Tile Design'!$BD$35,""))))))))))))</f>
        <v/>
      </c>
      <c r="S21">
        <f>VLOOKUP(M21,'Tile Design'!$AX$26:$AZ$36,3,FALSE)</f>
        <v>0</v>
      </c>
      <c r="T21" t="str">
        <f t="shared" si="6"/>
        <v/>
      </c>
      <c r="U21" t="str">
        <f t="shared" si="7"/>
        <v/>
      </c>
      <c r="V21" t="str">
        <f>IF('Tile Design'!$AX$26=T21,T21,IF('Tile Design'!$AX$26&gt;T21,"",IF(V20&lt;$L$54,VLOOKUP(V20,$T$11:$U$51,2,FALSE),"")))</f>
        <v/>
      </c>
      <c r="W21" t="b">
        <f t="shared" si="8"/>
        <v>0</v>
      </c>
      <c r="X21" s="66" t="str">
        <f t="shared" si="9"/>
        <v/>
      </c>
      <c r="Y21" t="str">
        <f t="shared" si="10"/>
        <v/>
      </c>
      <c r="Z21" t="str">
        <f>IF('Tile Design'!$AH$26&gt;'Tile Design'!$AX$26,IF(ISNUMBER(Y21),IF(T21-'Tile Design'!$AX$26&lt;=200,"",Y21),""),IF(ISNUMBER(Y21),IF('Tile Design'!$AX$26-T21&lt;=200,"",Y21),""))</f>
        <v/>
      </c>
      <c r="AA21" t="str">
        <f t="shared" si="11"/>
        <v/>
      </c>
      <c r="AB21" t="str">
        <f t="shared" si="12"/>
        <v/>
      </c>
    </row>
    <row r="22" spans="1:28" x14ac:dyDescent="0.2">
      <c r="A22" s="388" t="str">
        <f t="shared" si="0"/>
        <v/>
      </c>
      <c r="B22" s="389" t="str">
        <f t="shared" si="1"/>
        <v/>
      </c>
      <c r="C22" s="390" t="str">
        <f t="shared" si="2"/>
        <v/>
      </c>
      <c r="D22" s="389" t="str">
        <f t="shared" si="3"/>
        <v/>
      </c>
      <c r="E22" s="391" t="str">
        <f t="shared" si="4"/>
        <v/>
      </c>
      <c r="F22" s="392" t="str">
        <f t="shared" si="5"/>
        <v/>
      </c>
      <c r="G22" s="1246"/>
      <c r="H22" s="1247"/>
      <c r="I22" s="1248"/>
      <c r="K22" t="str">
        <f>IF('Tile Design'!$AH$26&gt;'Tile Design'!$AX$26,IF(K21&lt;$L$54,VLOOKUP(K21,$T$11:$U$51,2,FALSE),""),IF(K21&gt;$L$53,VLOOKUP(K21,$T$11:$U$51,2,FALSE),""))</f>
        <v/>
      </c>
      <c r="M22" t="str">
        <f>IF(ISNUMBER('Survey Data'!A23),'Survey Data'!A23,"")</f>
        <v/>
      </c>
      <c r="N22" s="66" t="str">
        <f>IF(ISNUMBER('Survey Data'!B23),'Survey Data'!B23,"")</f>
        <v/>
      </c>
      <c r="O22" s="66" t="str">
        <f>IF(ISNUMBER('Survey Data'!D23),'Survey Data'!D23,"")</f>
        <v/>
      </c>
      <c r="P22" t="str">
        <f>IF('Tile Design'!$AH$26&gt;'Tile Design'!$AX$26,IF(M22&lt;'Tile Design'!$AX$26,"",IF(M22&lt;'Tile Design'!$AX$27,'Tile Design'!$BE$26,IF(M22&lt;'Tile Design'!$AX$28,'Tile Design'!$BE$27,IF(M22&lt;'Tile Design'!$AX$29,'Tile Design'!$BE$28,IF(M22&lt;'Tile Design'!$AX$30,'Tile Design'!$BE$29,IF(M22&lt;'Tile Design'!$AX$31,'Tile Design'!$BE$30,IF(M22&lt;'Tile Design'!$AX$32,'Tile Design'!$BE$31,IF(M22&lt;'Tile Design'!$AX$33,'Tile Design'!$BE$32,IF(M22&lt;'Tile Design'!$AX$34,'Tile Design'!$BE$33,IF(M22&lt;'Tile Design'!$AX$35,'Tile Design'!$BE$34,IF(M22&lt;'Tile Design'!$AX$36,'Tile Design'!$BE$35,""))))))))))),IF(M22&gt;'Tile Design'!$AX$26,"",IF(M22&gt;'Tile Design'!$AX$27,'Tile Design'!$BE$26,IF(M22&gt;'Tile Design'!$AX$28,'Tile Design'!$BE$27,IF(M22&gt;'Tile Design'!$AX$29,'Tile Design'!$BE$28,IF(M22&gt;'Tile Design'!$AX$30,'Tile Design'!$BE$29,IF(M22&gt;'Tile Design'!$AX$31,'Tile Design'!$BE$30,IF(M22&gt;'Tile Design'!$AX$32,'Tile Design'!$BE$31,IF(M22&gt;'Tile Design'!$AX$33,'Tile Design'!$BE$32,IF(M22&gt;'Tile Design'!$AX$34,'Tile Design'!$BE$33,IF(M22&gt;'Tile Design'!$AX$35,'Tile Design'!$BE$34,IF(M22&gt;'Tile Design'!$AX$36,'Tile Design'!$BE$35,""))))))))))))</f>
        <v/>
      </c>
      <c r="Q22" t="str">
        <f>IF('Tile Design'!$AH$26&gt;'Tile Design'!$AX$26,IF(M22&lt;$L$53,"",IF(OR(ISNUMBER(P22),ISNUMBER(Q21)),IF(ISNUMBER(Q21),Q21+(ABS(M22-M21))*P21,IF($N$53&lt;$N$54,$N$53,$N$54)),"")),IF(M22&gt;$L$54,"",IF(ISNUMBER(Q21),Q21+(ABS(M22-M21))*P21,IF($N$53&lt;$N$54,$N$53,$N$54))))</f>
        <v/>
      </c>
      <c r="R22" t="str">
        <f>IF('Tile Design'!$AH$26&gt;'Tile Design'!$AX$26,IF(M22&lt;'Tile Design'!$AX$26,"",IF(M22&lt;'Tile Design'!$AX$27,'Tile Design'!$BD$26,IF(M22&lt;'Tile Design'!$AX$28,'Tile Design'!$BD$27,IF(M22&lt;'Tile Design'!$AX$29,'Tile Design'!$BD$28,IF(M22&lt;'Tile Design'!$AX$30,'Tile Design'!$BD$29,IF(M22&lt;'Tile Design'!$AX$31,'Tile Design'!$BD$30,IF(M22&lt;'Tile Design'!$AX$32,'Tile Design'!$BD$31,IF(M22&lt;'Tile Design'!$AX$33,'Tile Design'!$BD$32,IF(M22&lt;'Tile Design'!$AX$34,'Tile Design'!$BD$33,IF(M22&lt;'Tile Design'!$AX$35,'Tile Design'!$BD$34,IF(M22&lt;'Tile Design'!$AX$36,'Tile Design'!$BD$35,""))))))))))),IF(M22&gt;'Tile Design'!$AX$26,"",IF(M22&gt;'Tile Design'!$AX$27,'Tile Design'!$BD$26,IF(M22&gt;'Tile Design'!$AX$28,'Tile Design'!$BD$27,IF(M22&gt;'Tile Design'!$AX$29,'Tile Design'!$BD$28,IF(M22&gt;'Tile Design'!$AX$30,'Tile Design'!$BD$29,IF(M22&gt;'Tile Design'!$AX$31,'Tile Design'!$BD$30,IF(M22&gt;'Tile Design'!$AX$32,'Tile Design'!$BD$31,IF(M22&gt;'Tile Design'!$AX$33,'Tile Design'!$BD$32,IF(M22&gt;'Tile Design'!$AX$34,'Tile Design'!$BD$33,IF(M22&gt;'Tile Design'!$AX$35,'Tile Design'!$BD$34,IF(M22&gt;'Tile Design'!$AX447,'Tile Design'!$BD$35,""))))))))))))</f>
        <v/>
      </c>
      <c r="S22">
        <f>VLOOKUP(M22,'Tile Design'!$AX$26:$AZ$36,3,FALSE)</f>
        <v>0</v>
      </c>
      <c r="T22" t="str">
        <f t="shared" si="6"/>
        <v/>
      </c>
      <c r="U22" t="str">
        <f t="shared" si="7"/>
        <v/>
      </c>
      <c r="V22" t="str">
        <f>IF('Tile Design'!$AX$26=T22,T22,IF('Tile Design'!$AX$26&gt;T22,"",IF(V21&lt;$L$54,VLOOKUP(V21,$T$11:$U$51,2,FALSE),"")))</f>
        <v/>
      </c>
      <c r="W22" t="b">
        <f t="shared" si="8"/>
        <v>0</v>
      </c>
      <c r="X22" s="66" t="str">
        <f t="shared" si="9"/>
        <v/>
      </c>
      <c r="Y22" t="str">
        <f t="shared" si="10"/>
        <v/>
      </c>
      <c r="Z22" t="str">
        <f>IF('Tile Design'!$AH$26&gt;'Tile Design'!$AX$26,IF(ISNUMBER(Y22),IF(T22-'Tile Design'!$AX$26&lt;=200,"",Y22),""),IF(ISNUMBER(Y22),IF('Tile Design'!$AX$26-T22&lt;=200,"",Y22),""))</f>
        <v/>
      </c>
      <c r="AA22" t="str">
        <f t="shared" si="11"/>
        <v/>
      </c>
      <c r="AB22" t="str">
        <f t="shared" si="12"/>
        <v/>
      </c>
    </row>
    <row r="23" spans="1:28" x14ac:dyDescent="0.2">
      <c r="A23" s="388" t="str">
        <f t="shared" si="0"/>
        <v/>
      </c>
      <c r="B23" s="389" t="str">
        <f t="shared" si="1"/>
        <v/>
      </c>
      <c r="C23" s="390" t="str">
        <f t="shared" si="2"/>
        <v/>
      </c>
      <c r="D23" s="389" t="str">
        <f t="shared" si="3"/>
        <v/>
      </c>
      <c r="E23" s="391" t="str">
        <f t="shared" si="4"/>
        <v/>
      </c>
      <c r="F23" s="392" t="str">
        <f t="shared" si="5"/>
        <v/>
      </c>
      <c r="G23" s="1246"/>
      <c r="H23" s="1247"/>
      <c r="I23" s="1248"/>
      <c r="K23" t="str">
        <f>IF('Tile Design'!$AH$26&gt;'Tile Design'!$AX$26,IF(K22&lt;$L$54,VLOOKUP(K22,$T$11:$U$51,2,FALSE),""),IF(K22&gt;$L$53,VLOOKUP(K22,$T$11:$U$51,2,FALSE),""))</f>
        <v/>
      </c>
      <c r="M23" t="str">
        <f>IF(ISNUMBER('Survey Data'!A24),'Survey Data'!A24,"")</f>
        <v/>
      </c>
      <c r="N23" s="66" t="str">
        <f>IF(ISNUMBER('Survey Data'!B24),'Survey Data'!B24,"")</f>
        <v/>
      </c>
      <c r="O23" s="66" t="str">
        <f>IF(ISNUMBER('Survey Data'!D24),'Survey Data'!D24,"")</f>
        <v/>
      </c>
      <c r="P23" t="str">
        <f>IF('Tile Design'!$AH$26&gt;'Tile Design'!$AX$26,IF(M23&lt;'Tile Design'!$AX$26,"",IF(M23&lt;'Tile Design'!$AX$27,'Tile Design'!$BE$26,IF(M23&lt;'Tile Design'!$AX$28,'Tile Design'!$BE$27,IF(M23&lt;'Tile Design'!$AX$29,'Tile Design'!$BE$28,IF(M23&lt;'Tile Design'!$AX$30,'Tile Design'!$BE$29,IF(M23&lt;'Tile Design'!$AX$31,'Tile Design'!$BE$30,IF(M23&lt;'Tile Design'!$AX$32,'Tile Design'!$BE$31,IF(M23&lt;'Tile Design'!$AX$33,'Tile Design'!$BE$32,IF(M23&lt;'Tile Design'!$AX$34,'Tile Design'!$BE$33,IF(M23&lt;'Tile Design'!$AX$35,'Tile Design'!$BE$34,IF(M23&lt;'Tile Design'!$AX$36,'Tile Design'!$BE$35,""))))))))))),IF(M23&gt;'Tile Design'!$AX$26,"",IF(M23&gt;'Tile Design'!$AX$27,'Tile Design'!$BE$26,IF(M23&gt;'Tile Design'!$AX$28,'Tile Design'!$BE$27,IF(M23&gt;'Tile Design'!$AX$29,'Tile Design'!$BE$28,IF(M23&gt;'Tile Design'!$AX$30,'Tile Design'!$BE$29,IF(M23&gt;'Tile Design'!$AX$31,'Tile Design'!$BE$30,IF(M23&gt;'Tile Design'!$AX$32,'Tile Design'!$BE$31,IF(M23&gt;'Tile Design'!$AX$33,'Tile Design'!$BE$32,IF(M23&gt;'Tile Design'!$AX$34,'Tile Design'!$BE$33,IF(M23&gt;'Tile Design'!$AX$35,'Tile Design'!$BE$34,IF(M23&gt;'Tile Design'!$AX$36,'Tile Design'!$BE$35,""))))))))))))</f>
        <v/>
      </c>
      <c r="Q23" t="str">
        <f>IF('Tile Design'!$AH$26&gt;'Tile Design'!$AX$26,IF(M23&lt;$L$53,"",IF(OR(ISNUMBER(P23),ISNUMBER(Q22)),IF(ISNUMBER(Q22),Q22+(ABS(M23-M22))*P22,IF($N$53&lt;$N$54,$N$53,$N$54)),"")),IF(M23&gt;$L$54,"",IF(ISNUMBER(Q22),Q22+(ABS(M23-M22))*P22,IF($N$53&lt;$N$54,$N$53,$N$54))))</f>
        <v/>
      </c>
      <c r="R23" t="str">
        <f>IF('Tile Design'!$AH$26&gt;'Tile Design'!$AX$26,IF(M23&lt;'Tile Design'!$AX$26,"",IF(M23&lt;'Tile Design'!$AX$27,'Tile Design'!$BD$26,IF(M23&lt;'Tile Design'!$AX$28,'Tile Design'!$BD$27,IF(M23&lt;'Tile Design'!$AX$29,'Tile Design'!$BD$28,IF(M23&lt;'Tile Design'!$AX$30,'Tile Design'!$BD$29,IF(M23&lt;'Tile Design'!$AX$31,'Tile Design'!$BD$30,IF(M23&lt;'Tile Design'!$AX$32,'Tile Design'!$BD$31,IF(M23&lt;'Tile Design'!$AX$33,'Tile Design'!$BD$32,IF(M23&lt;'Tile Design'!$AX$34,'Tile Design'!$BD$33,IF(M23&lt;'Tile Design'!$AX$35,'Tile Design'!$BD$34,IF(M23&lt;'Tile Design'!$AX$36,'Tile Design'!$BD$35,""))))))))))),IF(M23&gt;'Tile Design'!$AX$26,"",IF(M23&gt;'Tile Design'!$AX$27,'Tile Design'!$BD$26,IF(M23&gt;'Tile Design'!$AX$28,'Tile Design'!$BD$27,IF(M23&gt;'Tile Design'!$AX$29,'Tile Design'!$BD$28,IF(M23&gt;'Tile Design'!$AX$30,'Tile Design'!$BD$29,IF(M23&gt;'Tile Design'!$AX$31,'Tile Design'!$BD$30,IF(M23&gt;'Tile Design'!$AX$32,'Tile Design'!$BD$31,IF(M23&gt;'Tile Design'!$AX$33,'Tile Design'!$BD$32,IF(M23&gt;'Tile Design'!$AX$34,'Tile Design'!$BD$33,IF(M23&gt;'Tile Design'!$AX$35,'Tile Design'!$BD$34,IF(M23&gt;'Tile Design'!$AX448,'Tile Design'!$BD$35,""))))))))))))</f>
        <v/>
      </c>
      <c r="S23">
        <f>VLOOKUP(M23,'Tile Design'!$AX$26:$AZ$36,3,FALSE)</f>
        <v>0</v>
      </c>
      <c r="T23" t="str">
        <f t="shared" si="6"/>
        <v/>
      </c>
      <c r="U23" t="str">
        <f t="shared" si="7"/>
        <v/>
      </c>
      <c r="V23" t="str">
        <f>IF('Tile Design'!$AX$26=T23,T23,IF('Tile Design'!$AX$26&gt;T23,"",IF(V22&lt;$L$54,VLOOKUP(V22,$T$11:$U$51,2,FALSE),"")))</f>
        <v/>
      </c>
      <c r="W23" t="b">
        <f t="shared" si="8"/>
        <v>0</v>
      </c>
      <c r="X23" s="66" t="str">
        <f t="shared" si="9"/>
        <v/>
      </c>
      <c r="Y23" t="str">
        <f t="shared" si="10"/>
        <v/>
      </c>
      <c r="Z23" t="str">
        <f>IF('Tile Design'!$AH$26&gt;'Tile Design'!$AX$26,IF(ISNUMBER(Y23),IF(T23-'Tile Design'!$AX$26&lt;=200,"",Y23),""),IF(ISNUMBER(Y23),IF('Tile Design'!$AX$26-T23&lt;=200,"",Y23),""))</f>
        <v/>
      </c>
      <c r="AA23" t="str">
        <f t="shared" si="11"/>
        <v/>
      </c>
      <c r="AB23" t="str">
        <f t="shared" si="12"/>
        <v/>
      </c>
    </row>
    <row r="24" spans="1:28" x14ac:dyDescent="0.2">
      <c r="A24" s="388" t="str">
        <f t="shared" si="0"/>
        <v/>
      </c>
      <c r="B24" s="389" t="str">
        <f t="shared" si="1"/>
        <v/>
      </c>
      <c r="C24" s="390" t="str">
        <f t="shared" si="2"/>
        <v/>
      </c>
      <c r="D24" s="389" t="str">
        <f t="shared" si="3"/>
        <v/>
      </c>
      <c r="E24" s="391" t="str">
        <f t="shared" si="4"/>
        <v/>
      </c>
      <c r="F24" s="392" t="str">
        <f t="shared" si="5"/>
        <v/>
      </c>
      <c r="G24" s="1246"/>
      <c r="H24" s="1247"/>
      <c r="I24" s="1248"/>
      <c r="K24" t="str">
        <f>IF('Tile Design'!$AH$26&gt;'Tile Design'!$AX$26,IF(K23&lt;$L$54,VLOOKUP(K23,$T$11:$U$51,2,FALSE),""),IF(K23&gt;$L$53,VLOOKUP(K23,$T$11:$U$51,2,FALSE),""))</f>
        <v/>
      </c>
      <c r="M24" t="str">
        <f>IF(ISNUMBER('Survey Data'!A25),'Survey Data'!A25,"")</f>
        <v/>
      </c>
      <c r="N24" s="66" t="str">
        <f>IF(ISNUMBER('Survey Data'!B25),'Survey Data'!B25,"")</f>
        <v/>
      </c>
      <c r="O24" s="66" t="str">
        <f>IF(ISNUMBER('Survey Data'!D25),'Survey Data'!D25,"")</f>
        <v/>
      </c>
      <c r="P24" t="str">
        <f>IF('Tile Design'!$AH$26&gt;'Tile Design'!$AX$26,IF(M24&lt;'Tile Design'!$AX$26,"",IF(M24&lt;'Tile Design'!$AX$27,'Tile Design'!$BE$26,IF(M24&lt;'Tile Design'!$AX$28,'Tile Design'!$BE$27,IF(M24&lt;'Tile Design'!$AX$29,'Tile Design'!$BE$28,IF(M24&lt;'Tile Design'!$AX$30,'Tile Design'!$BE$29,IF(M24&lt;'Tile Design'!$AX$31,'Tile Design'!$BE$30,IF(M24&lt;'Tile Design'!$AX$32,'Tile Design'!$BE$31,IF(M24&lt;'Tile Design'!$AX$33,'Tile Design'!$BE$32,IF(M24&lt;'Tile Design'!$AX$34,'Tile Design'!$BE$33,IF(M24&lt;'Tile Design'!$AX$35,'Tile Design'!$BE$34,IF(M24&lt;'Tile Design'!$AX$36,'Tile Design'!$BE$35,""))))))))))),IF(M24&gt;'Tile Design'!$AX$26,"",IF(M24&gt;'Tile Design'!$AX$27,'Tile Design'!$BE$26,IF(M24&gt;'Tile Design'!$AX$28,'Tile Design'!$BE$27,IF(M24&gt;'Tile Design'!$AX$29,'Tile Design'!$BE$28,IF(M24&gt;'Tile Design'!$AX$30,'Tile Design'!$BE$29,IF(M24&gt;'Tile Design'!$AX$31,'Tile Design'!$BE$30,IF(M24&gt;'Tile Design'!$AX$32,'Tile Design'!$BE$31,IF(M24&gt;'Tile Design'!$AX$33,'Tile Design'!$BE$32,IF(M24&gt;'Tile Design'!$AX$34,'Tile Design'!$BE$33,IF(M24&gt;'Tile Design'!$AX$35,'Tile Design'!$BE$34,IF(M24&gt;'Tile Design'!$AX$36,'Tile Design'!$BE$35,""))))))))))))</f>
        <v/>
      </c>
      <c r="Q24" t="str">
        <f>IF('Tile Design'!$AH$26&gt;'Tile Design'!$AX$26,IF(M24&lt;$L$53,"",IF(OR(ISNUMBER(P24),ISNUMBER(Q23)),IF(ISNUMBER(Q23),Q23+(ABS(M24-M23))*P23,IF($N$53&lt;$N$54,$N$53,$N$54)),"")),IF(M24&gt;$L$54,"",IF(ISNUMBER(Q23),Q23+(ABS(M24-M23))*P23,IF($N$53&lt;$N$54,$N$53,$N$54))))</f>
        <v/>
      </c>
      <c r="R24" t="str">
        <f>IF('Tile Design'!$AH$26&gt;'Tile Design'!$AX$26,IF(M24&lt;'Tile Design'!$AX$26,"",IF(M24&lt;'Tile Design'!$AX$27,'Tile Design'!$BD$26,IF(M24&lt;'Tile Design'!$AX$28,'Tile Design'!$BD$27,IF(M24&lt;'Tile Design'!$AX$29,'Tile Design'!$BD$28,IF(M24&lt;'Tile Design'!$AX$30,'Tile Design'!$BD$29,IF(M24&lt;'Tile Design'!$AX$31,'Tile Design'!$BD$30,IF(M24&lt;'Tile Design'!$AX$32,'Tile Design'!$BD$31,IF(M24&lt;'Tile Design'!$AX$33,'Tile Design'!$BD$32,IF(M24&lt;'Tile Design'!$AX$34,'Tile Design'!$BD$33,IF(M24&lt;'Tile Design'!$AX$35,'Tile Design'!$BD$34,IF(M24&lt;'Tile Design'!$AX$36,'Tile Design'!$BD$35,""))))))))))),IF(M24&gt;'Tile Design'!$AX$26,"",IF(M24&gt;'Tile Design'!$AX$27,'Tile Design'!$BD$26,IF(M24&gt;'Tile Design'!$AX$28,'Tile Design'!$BD$27,IF(M24&gt;'Tile Design'!$AX$29,'Tile Design'!$BD$28,IF(M24&gt;'Tile Design'!$AX$30,'Tile Design'!$BD$29,IF(M24&gt;'Tile Design'!$AX$31,'Tile Design'!$BD$30,IF(M24&gt;'Tile Design'!$AX$32,'Tile Design'!$BD$31,IF(M24&gt;'Tile Design'!$AX$33,'Tile Design'!$BD$32,IF(M24&gt;'Tile Design'!$AX$34,'Tile Design'!$BD$33,IF(M24&gt;'Tile Design'!$AX$35,'Tile Design'!$BD$34,IF(M24&gt;'Tile Design'!$AX449,'Tile Design'!$BD$35,""))))))))))))</f>
        <v/>
      </c>
      <c r="S24">
        <f>VLOOKUP(M24,'Tile Design'!$AX$26:$AZ$36,3,FALSE)</f>
        <v>0</v>
      </c>
      <c r="T24" t="str">
        <f t="shared" si="6"/>
        <v/>
      </c>
      <c r="U24" t="str">
        <f t="shared" si="7"/>
        <v/>
      </c>
      <c r="V24" t="str">
        <f>IF('Tile Design'!$AX$26=T24,T24,IF('Tile Design'!$AX$26&gt;T24,"",IF(V23&lt;$L$54,VLOOKUP(V23,$T$11:$U$51,2,FALSE),"")))</f>
        <v/>
      </c>
      <c r="W24" t="b">
        <f t="shared" si="8"/>
        <v>0</v>
      </c>
      <c r="X24" s="66" t="str">
        <f t="shared" si="9"/>
        <v/>
      </c>
      <c r="Y24" t="str">
        <f t="shared" si="10"/>
        <v/>
      </c>
      <c r="Z24" t="str">
        <f>IF('Tile Design'!$AH$26&gt;'Tile Design'!$AX$26,IF(ISNUMBER(Y24),IF(T24-'Tile Design'!$AX$26&lt;=200,"",Y24),""),IF(ISNUMBER(Y24),IF('Tile Design'!$AX$26-T24&lt;=200,"",Y24),""))</f>
        <v/>
      </c>
      <c r="AA24" t="str">
        <f t="shared" si="11"/>
        <v/>
      </c>
      <c r="AB24" t="str">
        <f t="shared" si="12"/>
        <v/>
      </c>
    </row>
    <row r="25" spans="1:28" x14ac:dyDescent="0.2">
      <c r="A25" s="388" t="str">
        <f t="shared" si="0"/>
        <v/>
      </c>
      <c r="B25" s="389" t="str">
        <f t="shared" si="1"/>
        <v/>
      </c>
      <c r="C25" s="390" t="str">
        <f t="shared" si="2"/>
        <v/>
      </c>
      <c r="D25" s="389" t="str">
        <f t="shared" si="3"/>
        <v/>
      </c>
      <c r="E25" s="391" t="str">
        <f t="shared" si="4"/>
        <v/>
      </c>
      <c r="F25" s="392" t="str">
        <f t="shared" si="5"/>
        <v/>
      </c>
      <c r="G25" s="1246"/>
      <c r="H25" s="1247"/>
      <c r="I25" s="1248"/>
      <c r="K25" t="str">
        <f>IF('Tile Design'!$AH$26&gt;'Tile Design'!$AX$26,IF(K24&lt;$L$54,VLOOKUP(K24,$T$11:$U$51,2,FALSE),""),IF(K24&gt;$L$53,VLOOKUP(K24,$T$11:$U$51,2,FALSE),""))</f>
        <v/>
      </c>
      <c r="M25" t="str">
        <f>IF(ISNUMBER('Survey Data'!A26),'Survey Data'!A26,"")</f>
        <v/>
      </c>
      <c r="N25" s="66" t="str">
        <f>IF(ISNUMBER('Survey Data'!B26),'Survey Data'!B26,"")</f>
        <v/>
      </c>
      <c r="O25" s="66" t="str">
        <f>IF(ISNUMBER('Survey Data'!D26),'Survey Data'!D26,"")</f>
        <v/>
      </c>
      <c r="P25" t="str">
        <f>IF('Tile Design'!$AH$26&gt;'Tile Design'!$AX$26,IF(M25&lt;'Tile Design'!$AX$26,"",IF(M25&lt;'Tile Design'!$AX$27,'Tile Design'!$BE$26,IF(M25&lt;'Tile Design'!$AX$28,'Tile Design'!$BE$27,IF(M25&lt;'Tile Design'!$AX$29,'Tile Design'!$BE$28,IF(M25&lt;'Tile Design'!$AX$30,'Tile Design'!$BE$29,IF(M25&lt;'Tile Design'!$AX$31,'Tile Design'!$BE$30,IF(M25&lt;'Tile Design'!$AX$32,'Tile Design'!$BE$31,IF(M25&lt;'Tile Design'!$AX$33,'Tile Design'!$BE$32,IF(M25&lt;'Tile Design'!$AX$34,'Tile Design'!$BE$33,IF(M25&lt;'Tile Design'!$AX$35,'Tile Design'!$BE$34,IF(M25&lt;'Tile Design'!$AX$36,'Tile Design'!$BE$35,""))))))))))),IF(M25&gt;'Tile Design'!$AX$26,"",IF(M25&gt;'Tile Design'!$AX$27,'Tile Design'!$BE$26,IF(M25&gt;'Tile Design'!$AX$28,'Tile Design'!$BE$27,IF(M25&gt;'Tile Design'!$AX$29,'Tile Design'!$BE$28,IF(M25&gt;'Tile Design'!$AX$30,'Tile Design'!$BE$29,IF(M25&gt;'Tile Design'!$AX$31,'Tile Design'!$BE$30,IF(M25&gt;'Tile Design'!$AX$32,'Tile Design'!$BE$31,IF(M25&gt;'Tile Design'!$AX$33,'Tile Design'!$BE$32,IF(M25&gt;'Tile Design'!$AX$34,'Tile Design'!$BE$33,IF(M25&gt;'Tile Design'!$AX$35,'Tile Design'!$BE$34,IF(M25&gt;'Tile Design'!$AX$36,'Tile Design'!$BE$35,""))))))))))))</f>
        <v/>
      </c>
      <c r="Q25" t="str">
        <f>IF('Tile Design'!$AH$26&gt;'Tile Design'!$AX$26,IF(M25&lt;$L$53,"",IF(OR(ISNUMBER(P25),ISNUMBER(Q24)),IF(ISNUMBER(Q24),Q24+(ABS(M25-M24))*P24,IF($N$53&lt;$N$54,$N$53,$N$54)),"")),IF(M25&gt;$L$54,"",IF(ISNUMBER(Q24),Q24+(ABS(M25-M24))*P24,IF($N$53&lt;$N$54,$N$53,$N$54))))</f>
        <v/>
      </c>
      <c r="R25" t="str">
        <f>IF('Tile Design'!$AH$26&gt;'Tile Design'!$AX$26,IF(M25&lt;'Tile Design'!$AX$26,"",IF(M25&lt;'Tile Design'!$AX$27,'Tile Design'!$BD$26,IF(M25&lt;'Tile Design'!$AX$28,'Tile Design'!$BD$27,IF(M25&lt;'Tile Design'!$AX$29,'Tile Design'!$BD$28,IF(M25&lt;'Tile Design'!$AX$30,'Tile Design'!$BD$29,IF(M25&lt;'Tile Design'!$AX$31,'Tile Design'!$BD$30,IF(M25&lt;'Tile Design'!$AX$32,'Tile Design'!$BD$31,IF(M25&lt;'Tile Design'!$AX$33,'Tile Design'!$BD$32,IF(M25&lt;'Tile Design'!$AX$34,'Tile Design'!$BD$33,IF(M25&lt;'Tile Design'!$AX$35,'Tile Design'!$BD$34,IF(M25&lt;'Tile Design'!$AX$36,'Tile Design'!$BD$35,""))))))))))),IF(M25&gt;'Tile Design'!$AX$26,"",IF(M25&gt;'Tile Design'!$AX$27,'Tile Design'!$BD$26,IF(M25&gt;'Tile Design'!$AX$28,'Tile Design'!$BD$27,IF(M25&gt;'Tile Design'!$AX$29,'Tile Design'!$BD$28,IF(M25&gt;'Tile Design'!$AX$30,'Tile Design'!$BD$29,IF(M25&gt;'Tile Design'!$AX$31,'Tile Design'!$BD$30,IF(M25&gt;'Tile Design'!$AX$32,'Tile Design'!$BD$31,IF(M25&gt;'Tile Design'!$AX$33,'Tile Design'!$BD$32,IF(M25&gt;'Tile Design'!$AX$34,'Tile Design'!$BD$33,IF(M25&gt;'Tile Design'!$AX$35,'Tile Design'!$BD$34,IF(M25&gt;'Tile Design'!$AX450,'Tile Design'!$BD$35,""))))))))))))</f>
        <v/>
      </c>
      <c r="S25">
        <f>VLOOKUP(M25,'Tile Design'!$AX$26:$AZ$36,3,FALSE)</f>
        <v>0</v>
      </c>
      <c r="T25" t="str">
        <f t="shared" si="6"/>
        <v/>
      </c>
      <c r="U25" t="str">
        <f t="shared" si="7"/>
        <v/>
      </c>
      <c r="V25" t="str">
        <f>IF('Tile Design'!$AX$26=T25,T25,IF('Tile Design'!$AX$26&gt;T25,"",IF(V24&lt;$L$54,VLOOKUP(V24,$T$11:$U$51,2,FALSE),"")))</f>
        <v/>
      </c>
      <c r="W25" t="b">
        <f t="shared" si="8"/>
        <v>0</v>
      </c>
      <c r="X25" s="66" t="str">
        <f t="shared" si="9"/>
        <v/>
      </c>
      <c r="Y25" t="str">
        <f t="shared" si="10"/>
        <v/>
      </c>
      <c r="Z25" t="str">
        <f>IF('Tile Design'!$AH$26&gt;'Tile Design'!$AX$26,IF(ISNUMBER(Y25),IF(T25-'Tile Design'!$AX$26&lt;=200,"",Y25),""),IF(ISNUMBER(Y25),IF('Tile Design'!$AX$26-T25&lt;=200,"",Y25),""))</f>
        <v/>
      </c>
      <c r="AA25" t="str">
        <f t="shared" si="11"/>
        <v/>
      </c>
      <c r="AB25" t="str">
        <f t="shared" si="12"/>
        <v/>
      </c>
    </row>
    <row r="26" spans="1:28" x14ac:dyDescent="0.2">
      <c r="A26" s="388" t="str">
        <f t="shared" si="0"/>
        <v/>
      </c>
      <c r="B26" s="389" t="str">
        <f t="shared" si="1"/>
        <v/>
      </c>
      <c r="C26" s="390" t="str">
        <f t="shared" si="2"/>
        <v/>
      </c>
      <c r="D26" s="389" t="str">
        <f t="shared" si="3"/>
        <v/>
      </c>
      <c r="E26" s="391" t="str">
        <f t="shared" si="4"/>
        <v/>
      </c>
      <c r="F26" s="392" t="str">
        <f t="shared" si="5"/>
        <v/>
      </c>
      <c r="G26" s="1246"/>
      <c r="H26" s="1247"/>
      <c r="I26" s="1248"/>
      <c r="K26" t="str">
        <f>IF('Tile Design'!$AH$26&gt;'Tile Design'!$AX$26,IF(K25&lt;$L$54,VLOOKUP(K25,$T$11:$U$51,2,FALSE),""),IF(K25&gt;$L$53,VLOOKUP(K25,$T$11:$U$51,2,FALSE),""))</f>
        <v/>
      </c>
      <c r="M26" t="str">
        <f>IF(ISNUMBER('Survey Data'!A27),'Survey Data'!A27,"")</f>
        <v/>
      </c>
      <c r="N26" s="66" t="str">
        <f>IF(ISNUMBER('Survey Data'!B27),'Survey Data'!B27,"")</f>
        <v/>
      </c>
      <c r="O26" s="66" t="str">
        <f>IF(ISNUMBER('Survey Data'!D27),'Survey Data'!D27,"")</f>
        <v/>
      </c>
      <c r="P26" t="str">
        <f>IF('Tile Design'!$AH$26&gt;'Tile Design'!$AX$26,IF(M26&lt;'Tile Design'!$AX$26,"",IF(M26&lt;'Tile Design'!$AX$27,'Tile Design'!$BE$26,IF(M26&lt;'Tile Design'!$AX$28,'Tile Design'!$BE$27,IF(M26&lt;'Tile Design'!$AX$29,'Tile Design'!$BE$28,IF(M26&lt;'Tile Design'!$AX$30,'Tile Design'!$BE$29,IF(M26&lt;'Tile Design'!$AX$31,'Tile Design'!$BE$30,IF(M26&lt;'Tile Design'!$AX$32,'Tile Design'!$BE$31,IF(M26&lt;'Tile Design'!$AX$33,'Tile Design'!$BE$32,IF(M26&lt;'Tile Design'!$AX$34,'Tile Design'!$BE$33,IF(M26&lt;'Tile Design'!$AX$35,'Tile Design'!$BE$34,IF(M26&lt;'Tile Design'!$AX$36,'Tile Design'!$BE$35,""))))))))))),IF(M26&gt;'Tile Design'!$AX$26,"",IF(M26&gt;'Tile Design'!$AX$27,'Tile Design'!$BE$26,IF(M26&gt;'Tile Design'!$AX$28,'Tile Design'!$BE$27,IF(M26&gt;'Tile Design'!$AX$29,'Tile Design'!$BE$28,IF(M26&gt;'Tile Design'!$AX$30,'Tile Design'!$BE$29,IF(M26&gt;'Tile Design'!$AX$31,'Tile Design'!$BE$30,IF(M26&gt;'Tile Design'!$AX$32,'Tile Design'!$BE$31,IF(M26&gt;'Tile Design'!$AX$33,'Tile Design'!$BE$32,IF(M26&gt;'Tile Design'!$AX$34,'Tile Design'!$BE$33,IF(M26&gt;'Tile Design'!$AX$35,'Tile Design'!$BE$34,IF(M26&gt;'Tile Design'!$AX$36,'Tile Design'!$BE$35,""))))))))))))</f>
        <v/>
      </c>
      <c r="Q26" t="str">
        <f>IF('Tile Design'!$AH$26&gt;'Tile Design'!$AX$26,IF(M26&lt;$L$53,"",IF(OR(ISNUMBER(P26),ISNUMBER(Q25)),IF(ISNUMBER(Q25),Q25+(ABS(M26-M25))*P25,IF($N$53&lt;$N$54,$N$53,$N$54)),"")),IF(M26&gt;$L$54,"",IF(ISNUMBER(Q25),Q25+(ABS(M26-M25))*P25,IF($N$53&lt;$N$54,$N$53,$N$54))))</f>
        <v/>
      </c>
      <c r="R26" t="str">
        <f>IF('Tile Design'!$AH$26&gt;'Tile Design'!$AX$26,IF(M26&lt;'Tile Design'!$AX$26,"",IF(M26&lt;'Tile Design'!$AX$27,'Tile Design'!$BD$26,IF(M26&lt;'Tile Design'!$AX$28,'Tile Design'!$BD$27,IF(M26&lt;'Tile Design'!$AX$29,'Tile Design'!$BD$28,IF(M26&lt;'Tile Design'!$AX$30,'Tile Design'!$BD$29,IF(M26&lt;'Tile Design'!$AX$31,'Tile Design'!$BD$30,IF(M26&lt;'Tile Design'!$AX$32,'Tile Design'!$BD$31,IF(M26&lt;'Tile Design'!$AX$33,'Tile Design'!$BD$32,IF(M26&lt;'Tile Design'!$AX$34,'Tile Design'!$BD$33,IF(M26&lt;'Tile Design'!$AX$35,'Tile Design'!$BD$34,IF(M26&lt;'Tile Design'!$AX$36,'Tile Design'!$BD$35,""))))))))))),IF(M26&gt;'Tile Design'!$AX$26,"",IF(M26&gt;'Tile Design'!$AX$27,'Tile Design'!$BD$26,IF(M26&gt;'Tile Design'!$AX$28,'Tile Design'!$BD$27,IF(M26&gt;'Tile Design'!$AX$29,'Tile Design'!$BD$28,IF(M26&gt;'Tile Design'!$AX$30,'Tile Design'!$BD$29,IF(M26&gt;'Tile Design'!$AX$31,'Tile Design'!$BD$30,IF(M26&gt;'Tile Design'!$AX$32,'Tile Design'!$BD$31,IF(M26&gt;'Tile Design'!$AX$33,'Tile Design'!$BD$32,IF(M26&gt;'Tile Design'!$AX$34,'Tile Design'!$BD$33,IF(M26&gt;'Tile Design'!$AX$35,'Tile Design'!$BD$34,IF(M26&gt;'Tile Design'!$AX451,'Tile Design'!$BD$35,""))))))))))))</f>
        <v/>
      </c>
      <c r="S26">
        <f>VLOOKUP(M26,'Tile Design'!$AX$26:$AZ$36,3,FALSE)</f>
        <v>0</v>
      </c>
      <c r="T26" t="str">
        <f t="shared" si="6"/>
        <v/>
      </c>
      <c r="U26" t="str">
        <f t="shared" si="7"/>
        <v/>
      </c>
      <c r="V26" t="str">
        <f>IF('Tile Design'!$AX$26=T26,T26,IF('Tile Design'!$AX$26&gt;T26,"",IF(V25&lt;$L$54,VLOOKUP(V25,$T$11:$U$51,2,FALSE),"")))</f>
        <v/>
      </c>
      <c r="W26" t="b">
        <f t="shared" si="8"/>
        <v>0</v>
      </c>
      <c r="X26" s="66" t="str">
        <f t="shared" si="9"/>
        <v/>
      </c>
      <c r="Y26" t="str">
        <f t="shared" si="10"/>
        <v/>
      </c>
      <c r="Z26" t="str">
        <f>IF('Tile Design'!$AH$26&gt;'Tile Design'!$AX$26,IF(ISNUMBER(Y26),IF(T26-'Tile Design'!$AX$26&lt;=200,"",Y26),""),IF(ISNUMBER(Y26),IF('Tile Design'!$AX$26-T26&lt;=200,"",Y26),""))</f>
        <v/>
      </c>
      <c r="AA26" t="str">
        <f t="shared" si="11"/>
        <v/>
      </c>
      <c r="AB26" t="str">
        <f t="shared" si="12"/>
        <v/>
      </c>
    </row>
    <row r="27" spans="1:28" x14ac:dyDescent="0.2">
      <c r="A27" s="388" t="str">
        <f t="shared" si="0"/>
        <v/>
      </c>
      <c r="B27" s="389" t="str">
        <f t="shared" si="1"/>
        <v/>
      </c>
      <c r="C27" s="390" t="str">
        <f t="shared" si="2"/>
        <v/>
      </c>
      <c r="D27" s="389" t="str">
        <f t="shared" si="3"/>
        <v/>
      </c>
      <c r="E27" s="391" t="str">
        <f t="shared" si="4"/>
        <v/>
      </c>
      <c r="F27" s="392" t="str">
        <f t="shared" si="5"/>
        <v/>
      </c>
      <c r="G27" s="1246"/>
      <c r="H27" s="1247"/>
      <c r="I27" s="1248"/>
      <c r="K27" t="str">
        <f>IF('Tile Design'!$AH$26&gt;'Tile Design'!$AX$26,IF(K26&lt;$L$54,VLOOKUP(K26,$T$11:$U$51,2,FALSE),""),IF(K26&gt;$L$53,VLOOKUP(K26,$T$11:$U$51,2,FALSE),""))</f>
        <v/>
      </c>
      <c r="M27" t="str">
        <f>IF(ISNUMBER('Survey Data'!A28),'Survey Data'!A28,"")</f>
        <v/>
      </c>
      <c r="N27" s="66" t="str">
        <f>IF(ISNUMBER('Survey Data'!B28),'Survey Data'!B28,"")</f>
        <v/>
      </c>
      <c r="O27" s="66" t="str">
        <f>IF(ISNUMBER('Survey Data'!D28),'Survey Data'!D28,"")</f>
        <v/>
      </c>
      <c r="P27" t="str">
        <f>IF('Tile Design'!$AH$26&gt;'Tile Design'!$AX$26,IF(M27&lt;'Tile Design'!$AX$26,"",IF(M27&lt;'Tile Design'!$AX$27,'Tile Design'!$BE$26,IF(M27&lt;'Tile Design'!$AX$28,'Tile Design'!$BE$27,IF(M27&lt;'Tile Design'!$AX$29,'Tile Design'!$BE$28,IF(M27&lt;'Tile Design'!$AX$30,'Tile Design'!$BE$29,IF(M27&lt;'Tile Design'!$AX$31,'Tile Design'!$BE$30,IF(M27&lt;'Tile Design'!$AX$32,'Tile Design'!$BE$31,IF(M27&lt;'Tile Design'!$AX$33,'Tile Design'!$BE$32,IF(M27&lt;'Tile Design'!$AX$34,'Tile Design'!$BE$33,IF(M27&lt;'Tile Design'!$AX$35,'Tile Design'!$BE$34,IF(M27&lt;'Tile Design'!$AX$36,'Tile Design'!$BE$35,""))))))))))),IF(M27&gt;'Tile Design'!$AX$26,"",IF(M27&gt;'Tile Design'!$AX$27,'Tile Design'!$BE$26,IF(M27&gt;'Tile Design'!$AX$28,'Tile Design'!$BE$27,IF(M27&gt;'Tile Design'!$AX$29,'Tile Design'!$BE$28,IF(M27&gt;'Tile Design'!$AX$30,'Tile Design'!$BE$29,IF(M27&gt;'Tile Design'!$AX$31,'Tile Design'!$BE$30,IF(M27&gt;'Tile Design'!$AX$32,'Tile Design'!$BE$31,IF(M27&gt;'Tile Design'!$AX$33,'Tile Design'!$BE$32,IF(M27&gt;'Tile Design'!$AX$34,'Tile Design'!$BE$33,IF(M27&gt;'Tile Design'!$AX$35,'Tile Design'!$BE$34,IF(M27&gt;'Tile Design'!$AX$36,'Tile Design'!$BE$35,""))))))))))))</f>
        <v/>
      </c>
      <c r="Q27" t="str">
        <f>IF('Tile Design'!$AH$26&gt;'Tile Design'!$AX$26,IF(M27&lt;$L$53,"",IF(OR(ISNUMBER(P27),ISNUMBER(Q26)),IF(ISNUMBER(Q26),Q26+(ABS(M27-M26))*P26,IF($N$53&lt;$N$54,$N$53,$N$54)),"")),IF(M27&gt;$L$54,"",IF(ISNUMBER(Q26),Q26+(ABS(M27-M26))*P26,IF($N$53&lt;$N$54,$N$53,$N$54))))</f>
        <v/>
      </c>
      <c r="R27" t="str">
        <f>IF('Tile Design'!$AH$26&gt;'Tile Design'!$AX$26,IF(M27&lt;'Tile Design'!$AX$26,"",IF(M27&lt;'Tile Design'!$AX$27,'Tile Design'!$BD$26,IF(M27&lt;'Tile Design'!$AX$28,'Tile Design'!$BD$27,IF(M27&lt;'Tile Design'!$AX$29,'Tile Design'!$BD$28,IF(M27&lt;'Tile Design'!$AX$30,'Tile Design'!$BD$29,IF(M27&lt;'Tile Design'!$AX$31,'Tile Design'!$BD$30,IF(M27&lt;'Tile Design'!$AX$32,'Tile Design'!$BD$31,IF(M27&lt;'Tile Design'!$AX$33,'Tile Design'!$BD$32,IF(M27&lt;'Tile Design'!$AX$34,'Tile Design'!$BD$33,IF(M27&lt;'Tile Design'!$AX$35,'Tile Design'!$BD$34,IF(M27&lt;'Tile Design'!$AX$36,'Tile Design'!$BD$35,""))))))))))),IF(M27&gt;'Tile Design'!$AX$26,"",IF(M27&gt;'Tile Design'!$AX$27,'Tile Design'!$BD$26,IF(M27&gt;'Tile Design'!$AX$28,'Tile Design'!$BD$27,IF(M27&gt;'Tile Design'!$AX$29,'Tile Design'!$BD$28,IF(M27&gt;'Tile Design'!$AX$30,'Tile Design'!$BD$29,IF(M27&gt;'Tile Design'!$AX$31,'Tile Design'!$BD$30,IF(M27&gt;'Tile Design'!$AX$32,'Tile Design'!$BD$31,IF(M27&gt;'Tile Design'!$AX$33,'Tile Design'!$BD$32,IF(M27&gt;'Tile Design'!$AX$34,'Tile Design'!$BD$33,IF(M27&gt;'Tile Design'!$AX$35,'Tile Design'!$BD$34,IF(M27&gt;'Tile Design'!$AX452,'Tile Design'!$BD$35,""))))))))))))</f>
        <v/>
      </c>
      <c r="S27">
        <f>VLOOKUP(M27,'Tile Design'!$AX$26:$AZ$36,3,FALSE)</f>
        <v>0</v>
      </c>
      <c r="T27" t="str">
        <f t="shared" si="6"/>
        <v/>
      </c>
      <c r="U27" t="str">
        <f t="shared" si="7"/>
        <v/>
      </c>
      <c r="V27" t="str">
        <f>IF('Tile Design'!$AX$26=T27,T27,IF('Tile Design'!$AX$26&gt;T27,"",IF(V26&lt;$L$54,VLOOKUP(V26,$T$11:$U$51,2,FALSE),"")))</f>
        <v/>
      </c>
      <c r="W27" t="b">
        <f t="shared" si="8"/>
        <v>0</v>
      </c>
      <c r="X27" s="66" t="str">
        <f t="shared" si="9"/>
        <v/>
      </c>
      <c r="Y27" t="str">
        <f t="shared" si="10"/>
        <v/>
      </c>
      <c r="Z27" t="str">
        <f>IF('Tile Design'!$AH$26&gt;'Tile Design'!$AX$26,IF(ISNUMBER(Y27),IF(T27-'Tile Design'!$AX$26&lt;=200,"",Y27),""),IF(ISNUMBER(Y27),IF('Tile Design'!$AX$26-T27&lt;=200,"",Y27),""))</f>
        <v/>
      </c>
      <c r="AA27" t="str">
        <f t="shared" si="11"/>
        <v/>
      </c>
      <c r="AB27" t="str">
        <f t="shared" si="12"/>
        <v/>
      </c>
    </row>
    <row r="28" spans="1:28" x14ac:dyDescent="0.2">
      <c r="A28" s="388" t="str">
        <f t="shared" si="0"/>
        <v/>
      </c>
      <c r="B28" s="389" t="str">
        <f t="shared" si="1"/>
        <v/>
      </c>
      <c r="C28" s="390" t="str">
        <f t="shared" si="2"/>
        <v/>
      </c>
      <c r="D28" s="389" t="str">
        <f t="shared" si="3"/>
        <v/>
      </c>
      <c r="E28" s="391" t="str">
        <f t="shared" si="4"/>
        <v/>
      </c>
      <c r="F28" s="392" t="str">
        <f t="shared" si="5"/>
        <v/>
      </c>
      <c r="G28" s="1246"/>
      <c r="H28" s="1247"/>
      <c r="I28" s="1248"/>
      <c r="K28" t="str">
        <f>IF('Tile Design'!$AH$26&gt;'Tile Design'!$AX$26,IF(K27&lt;$L$54,VLOOKUP(K27,$T$11:$U$51,2,FALSE),""),IF(K27&gt;$L$53,VLOOKUP(K27,$T$11:$U$51,2,FALSE),""))</f>
        <v/>
      </c>
      <c r="M28" t="str">
        <f>IF(ISNUMBER('Survey Data'!A29),'Survey Data'!A29,"")</f>
        <v/>
      </c>
      <c r="N28" s="66" t="str">
        <f>IF(ISNUMBER('Survey Data'!B29),'Survey Data'!B29,"")</f>
        <v/>
      </c>
      <c r="O28" s="66" t="str">
        <f>IF(ISNUMBER('Survey Data'!D29),'Survey Data'!D29,"")</f>
        <v/>
      </c>
      <c r="P28" t="str">
        <f>IF('Tile Design'!$AH$26&gt;'Tile Design'!$AX$26,IF(M28&lt;'Tile Design'!$AX$26,"",IF(M28&lt;'Tile Design'!$AX$27,'Tile Design'!$BE$26,IF(M28&lt;'Tile Design'!$AX$28,'Tile Design'!$BE$27,IF(M28&lt;'Tile Design'!$AX$29,'Tile Design'!$BE$28,IF(M28&lt;'Tile Design'!$AX$30,'Tile Design'!$BE$29,IF(M28&lt;'Tile Design'!$AX$31,'Tile Design'!$BE$30,IF(M28&lt;'Tile Design'!$AX$32,'Tile Design'!$BE$31,IF(M28&lt;'Tile Design'!$AX$33,'Tile Design'!$BE$32,IF(M28&lt;'Tile Design'!$AX$34,'Tile Design'!$BE$33,IF(M28&lt;'Tile Design'!$AX$35,'Tile Design'!$BE$34,IF(M28&lt;'Tile Design'!$AX$36,'Tile Design'!$BE$35,""))))))))))),IF(M28&gt;'Tile Design'!$AX$26,"",IF(M28&gt;'Tile Design'!$AX$27,'Tile Design'!$BE$26,IF(M28&gt;'Tile Design'!$AX$28,'Tile Design'!$BE$27,IF(M28&gt;'Tile Design'!$AX$29,'Tile Design'!$BE$28,IF(M28&gt;'Tile Design'!$AX$30,'Tile Design'!$BE$29,IF(M28&gt;'Tile Design'!$AX$31,'Tile Design'!$BE$30,IF(M28&gt;'Tile Design'!$AX$32,'Tile Design'!$BE$31,IF(M28&gt;'Tile Design'!$AX$33,'Tile Design'!$BE$32,IF(M28&gt;'Tile Design'!$AX$34,'Tile Design'!$BE$33,IF(M28&gt;'Tile Design'!$AX$35,'Tile Design'!$BE$34,IF(M28&gt;'Tile Design'!$AX$36,'Tile Design'!$BE$35,""))))))))))))</f>
        <v/>
      </c>
      <c r="Q28" t="str">
        <f>IF('Tile Design'!$AH$26&gt;'Tile Design'!$AX$26,IF(M28&lt;$L$53,"",IF(OR(ISNUMBER(P28),ISNUMBER(Q27)),IF(ISNUMBER(Q27),Q27+(ABS(M28-M27))*P27,IF($N$53&lt;$N$54,$N$53,$N$54)),"")),IF(M28&gt;$L$54,"",IF(ISNUMBER(Q27),Q27+(ABS(M28-M27))*P27,IF($N$53&lt;$N$54,$N$53,$N$54))))</f>
        <v/>
      </c>
      <c r="R28" t="str">
        <f>IF('Tile Design'!$AH$26&gt;'Tile Design'!$AX$26,IF(M28&lt;'Tile Design'!$AX$26,"",IF(M28&lt;'Tile Design'!$AX$27,'Tile Design'!$BD$26,IF(M28&lt;'Tile Design'!$AX$28,'Tile Design'!$BD$27,IF(M28&lt;'Tile Design'!$AX$29,'Tile Design'!$BD$28,IF(M28&lt;'Tile Design'!$AX$30,'Tile Design'!$BD$29,IF(M28&lt;'Tile Design'!$AX$31,'Tile Design'!$BD$30,IF(M28&lt;'Tile Design'!$AX$32,'Tile Design'!$BD$31,IF(M28&lt;'Tile Design'!$AX$33,'Tile Design'!$BD$32,IF(M28&lt;'Tile Design'!$AX$34,'Tile Design'!$BD$33,IF(M28&lt;'Tile Design'!$AX$35,'Tile Design'!$BD$34,IF(M28&lt;'Tile Design'!$AX$36,'Tile Design'!$BD$35,""))))))))))),IF(M28&gt;'Tile Design'!$AX$26,"",IF(M28&gt;'Tile Design'!$AX$27,'Tile Design'!$BD$26,IF(M28&gt;'Tile Design'!$AX$28,'Tile Design'!$BD$27,IF(M28&gt;'Tile Design'!$AX$29,'Tile Design'!$BD$28,IF(M28&gt;'Tile Design'!$AX$30,'Tile Design'!$BD$29,IF(M28&gt;'Tile Design'!$AX$31,'Tile Design'!$BD$30,IF(M28&gt;'Tile Design'!$AX$32,'Tile Design'!$BD$31,IF(M28&gt;'Tile Design'!$AX$33,'Tile Design'!$BD$32,IF(M28&gt;'Tile Design'!$AX$34,'Tile Design'!$BD$33,IF(M28&gt;'Tile Design'!$AX$35,'Tile Design'!$BD$34,IF(M28&gt;'Tile Design'!$AX453,'Tile Design'!$BD$35,""))))))))))))</f>
        <v/>
      </c>
      <c r="S28">
        <f>VLOOKUP(M28,'Tile Design'!$AX$26:$AZ$36,3,FALSE)</f>
        <v>0</v>
      </c>
      <c r="T28" t="str">
        <f t="shared" si="6"/>
        <v/>
      </c>
      <c r="U28" t="str">
        <f t="shared" si="7"/>
        <v/>
      </c>
      <c r="V28" t="str">
        <f>IF('Tile Design'!$AX$26=T28,T28,IF('Tile Design'!$AX$26&gt;T28,"",IF(V27&lt;$L$54,VLOOKUP(V27,$T$11:$U$51,2,FALSE),"")))</f>
        <v/>
      </c>
      <c r="W28" t="b">
        <f t="shared" si="8"/>
        <v>0</v>
      </c>
      <c r="X28" s="66" t="str">
        <f t="shared" si="9"/>
        <v/>
      </c>
      <c r="Y28" t="str">
        <f t="shared" si="10"/>
        <v/>
      </c>
      <c r="Z28" t="str">
        <f>IF('Tile Design'!$AH$26&gt;'Tile Design'!$AX$26,IF(ISNUMBER(Y28),IF(T28-'Tile Design'!$AX$26&lt;=200,"",Y28),""),IF(ISNUMBER(Y28),IF('Tile Design'!$AX$26-T28&lt;=200,"",Y28),""))</f>
        <v/>
      </c>
      <c r="AA28" t="str">
        <f t="shared" si="11"/>
        <v/>
      </c>
      <c r="AB28" t="str">
        <f t="shared" si="12"/>
        <v/>
      </c>
    </row>
    <row r="29" spans="1:28" x14ac:dyDescent="0.2">
      <c r="A29" s="388" t="str">
        <f t="shared" si="0"/>
        <v/>
      </c>
      <c r="B29" s="389" t="str">
        <f t="shared" si="1"/>
        <v/>
      </c>
      <c r="C29" s="390" t="str">
        <f t="shared" si="2"/>
        <v/>
      </c>
      <c r="D29" s="389" t="str">
        <f t="shared" si="3"/>
        <v/>
      </c>
      <c r="E29" s="391" t="str">
        <f t="shared" si="4"/>
        <v/>
      </c>
      <c r="F29" s="392" t="str">
        <f t="shared" si="5"/>
        <v/>
      </c>
      <c r="G29" s="1246"/>
      <c r="H29" s="1247"/>
      <c r="I29" s="1248"/>
      <c r="K29" t="str">
        <f>IF('Tile Design'!$AH$26&gt;'Tile Design'!$AX$26,IF(K28&lt;$L$54,VLOOKUP(K28,$T$11:$U$51,2,FALSE),""),IF(K28&gt;$L$53,VLOOKUP(K28,$T$11:$U$51,2,FALSE),""))</f>
        <v/>
      </c>
      <c r="M29" t="str">
        <f>IF(ISNUMBER('Survey Data'!A30),'Survey Data'!A30,"")</f>
        <v/>
      </c>
      <c r="N29" s="66" t="str">
        <f>IF(ISNUMBER('Survey Data'!B30),'Survey Data'!B30,"")</f>
        <v/>
      </c>
      <c r="O29" s="66" t="str">
        <f>IF(ISNUMBER('Survey Data'!D30),'Survey Data'!D30,"")</f>
        <v/>
      </c>
      <c r="P29" t="str">
        <f>IF('Tile Design'!$AH$26&gt;'Tile Design'!$AX$26,IF(M29&lt;'Tile Design'!$AX$26,"",IF(M29&lt;'Tile Design'!$AX$27,'Tile Design'!$BE$26,IF(M29&lt;'Tile Design'!$AX$28,'Tile Design'!$BE$27,IF(M29&lt;'Tile Design'!$AX$29,'Tile Design'!$BE$28,IF(M29&lt;'Tile Design'!$AX$30,'Tile Design'!$BE$29,IF(M29&lt;'Tile Design'!$AX$31,'Tile Design'!$BE$30,IF(M29&lt;'Tile Design'!$AX$32,'Tile Design'!$BE$31,IF(M29&lt;'Tile Design'!$AX$33,'Tile Design'!$BE$32,IF(M29&lt;'Tile Design'!$AX$34,'Tile Design'!$BE$33,IF(M29&lt;'Tile Design'!$AX$35,'Tile Design'!$BE$34,IF(M29&lt;'Tile Design'!$AX$36,'Tile Design'!$BE$35,""))))))))))),IF(M29&gt;'Tile Design'!$AX$26,"",IF(M29&gt;'Tile Design'!$AX$27,'Tile Design'!$BE$26,IF(M29&gt;'Tile Design'!$AX$28,'Tile Design'!$BE$27,IF(M29&gt;'Tile Design'!$AX$29,'Tile Design'!$BE$28,IF(M29&gt;'Tile Design'!$AX$30,'Tile Design'!$BE$29,IF(M29&gt;'Tile Design'!$AX$31,'Tile Design'!$BE$30,IF(M29&gt;'Tile Design'!$AX$32,'Tile Design'!$BE$31,IF(M29&gt;'Tile Design'!$AX$33,'Tile Design'!$BE$32,IF(M29&gt;'Tile Design'!$AX$34,'Tile Design'!$BE$33,IF(M29&gt;'Tile Design'!$AX$35,'Tile Design'!$BE$34,IF(M29&gt;'Tile Design'!$AX$36,'Tile Design'!$BE$35,""))))))))))))</f>
        <v/>
      </c>
      <c r="Q29" t="str">
        <f>IF('Tile Design'!$AH$26&gt;'Tile Design'!$AX$26,IF(M29&lt;$L$53,"",IF(OR(ISNUMBER(P29),ISNUMBER(Q28)),IF(ISNUMBER(Q28),Q28+(ABS(M29-M28))*P28,IF($N$53&lt;$N$54,$N$53,$N$54)),"")),IF(M29&gt;$L$54,"",IF(ISNUMBER(Q28),Q28+(ABS(M29-M28))*P28,IF($N$53&lt;$N$54,$N$53,$N$54))))</f>
        <v/>
      </c>
      <c r="R29" t="str">
        <f>IF('Tile Design'!$AH$26&gt;'Tile Design'!$AX$26,IF(M29&lt;'Tile Design'!$AX$26,"",IF(M29&lt;'Tile Design'!$AX$27,'Tile Design'!$BD$26,IF(M29&lt;'Tile Design'!$AX$28,'Tile Design'!$BD$27,IF(M29&lt;'Tile Design'!$AX$29,'Tile Design'!$BD$28,IF(M29&lt;'Tile Design'!$AX$30,'Tile Design'!$BD$29,IF(M29&lt;'Tile Design'!$AX$31,'Tile Design'!$BD$30,IF(M29&lt;'Tile Design'!$AX$32,'Tile Design'!$BD$31,IF(M29&lt;'Tile Design'!$AX$33,'Tile Design'!$BD$32,IF(M29&lt;'Tile Design'!$AX$34,'Tile Design'!$BD$33,IF(M29&lt;'Tile Design'!$AX$35,'Tile Design'!$BD$34,IF(M29&lt;'Tile Design'!$AX$36,'Tile Design'!$BD$35,""))))))))))),IF(M29&gt;'Tile Design'!$AX$26,"",IF(M29&gt;'Tile Design'!$AX$27,'Tile Design'!$BD$26,IF(M29&gt;'Tile Design'!$AX$28,'Tile Design'!$BD$27,IF(M29&gt;'Tile Design'!$AX$29,'Tile Design'!$BD$28,IF(M29&gt;'Tile Design'!$AX$30,'Tile Design'!$BD$29,IF(M29&gt;'Tile Design'!$AX$31,'Tile Design'!$BD$30,IF(M29&gt;'Tile Design'!$AX$32,'Tile Design'!$BD$31,IF(M29&gt;'Tile Design'!$AX$33,'Tile Design'!$BD$32,IF(M29&gt;'Tile Design'!$AX$34,'Tile Design'!$BD$33,IF(M29&gt;'Tile Design'!$AX$35,'Tile Design'!$BD$34,IF(M29&gt;'Tile Design'!$AX454,'Tile Design'!$BD$35,""))))))))))))</f>
        <v/>
      </c>
      <c r="S29">
        <f>VLOOKUP(M29,'Tile Design'!$AX$26:$AZ$36,3,FALSE)</f>
        <v>0</v>
      </c>
      <c r="T29" t="str">
        <f t="shared" si="6"/>
        <v/>
      </c>
      <c r="U29" t="str">
        <f t="shared" si="7"/>
        <v/>
      </c>
      <c r="V29" t="str">
        <f>IF('Tile Design'!$AX$26=T29,T29,IF('Tile Design'!$AX$26&gt;T29,"",IF(V28&lt;$L$54,VLOOKUP(V28,$T$11:$U$51,2,FALSE),"")))</f>
        <v/>
      </c>
      <c r="W29" t="b">
        <f t="shared" si="8"/>
        <v>0</v>
      </c>
      <c r="X29" s="66" t="str">
        <f t="shared" si="9"/>
        <v/>
      </c>
      <c r="Y29" t="str">
        <f t="shared" si="10"/>
        <v/>
      </c>
      <c r="Z29" t="str">
        <f>IF('Tile Design'!$AH$26&gt;'Tile Design'!$AX$26,IF(ISNUMBER(Y29),IF(T29-'Tile Design'!$AX$26&lt;=200,"",Y29),""),IF(ISNUMBER(Y29),IF('Tile Design'!$AX$26-T29&lt;=200,"",Y29),""))</f>
        <v/>
      </c>
      <c r="AA29" t="str">
        <f t="shared" si="11"/>
        <v/>
      </c>
      <c r="AB29" t="str">
        <f t="shared" si="12"/>
        <v/>
      </c>
    </row>
    <row r="30" spans="1:28" x14ac:dyDescent="0.2">
      <c r="A30" s="388" t="str">
        <f t="shared" si="0"/>
        <v/>
      </c>
      <c r="B30" s="389" t="str">
        <f t="shared" si="1"/>
        <v/>
      </c>
      <c r="C30" s="390" t="str">
        <f t="shared" si="2"/>
        <v/>
      </c>
      <c r="D30" s="389" t="str">
        <f t="shared" si="3"/>
        <v/>
      </c>
      <c r="E30" s="391" t="str">
        <f t="shared" si="4"/>
        <v/>
      </c>
      <c r="F30" s="392" t="str">
        <f t="shared" si="5"/>
        <v/>
      </c>
      <c r="G30" s="1246"/>
      <c r="H30" s="1247"/>
      <c r="I30" s="1248"/>
      <c r="K30" t="str">
        <f>IF('Tile Design'!$AH$26&gt;'Tile Design'!$AX$26,IF(K29&lt;$L$54,VLOOKUP(K29,$T$11:$U$51,2,FALSE),""),IF(K29&gt;$L$53,VLOOKUP(K29,$T$11:$U$51,2,FALSE),""))</f>
        <v/>
      </c>
      <c r="M30" t="str">
        <f>IF(ISNUMBER('Survey Data'!A31),'Survey Data'!A31,"")</f>
        <v/>
      </c>
      <c r="N30" s="66" t="str">
        <f>IF(ISNUMBER('Survey Data'!B31),'Survey Data'!B31,"")</f>
        <v/>
      </c>
      <c r="O30" s="66" t="str">
        <f>IF(ISNUMBER('Survey Data'!D31),'Survey Data'!D31,"")</f>
        <v/>
      </c>
      <c r="P30" t="str">
        <f>IF('Tile Design'!$AH$26&gt;'Tile Design'!$AX$26,IF(M30&lt;'Tile Design'!$AX$26,"",IF(M30&lt;'Tile Design'!$AX$27,'Tile Design'!$BE$26,IF(M30&lt;'Tile Design'!$AX$28,'Tile Design'!$BE$27,IF(M30&lt;'Tile Design'!$AX$29,'Tile Design'!$BE$28,IF(M30&lt;'Tile Design'!$AX$30,'Tile Design'!$BE$29,IF(M30&lt;'Tile Design'!$AX$31,'Tile Design'!$BE$30,IF(M30&lt;'Tile Design'!$AX$32,'Tile Design'!$BE$31,IF(M30&lt;'Tile Design'!$AX$33,'Tile Design'!$BE$32,IF(M30&lt;'Tile Design'!$AX$34,'Tile Design'!$BE$33,IF(M30&lt;'Tile Design'!$AX$35,'Tile Design'!$BE$34,IF(M30&lt;'Tile Design'!$AX$36,'Tile Design'!$BE$35,""))))))))))),IF(M30&gt;'Tile Design'!$AX$26,"",IF(M30&gt;'Tile Design'!$AX$27,'Tile Design'!$BE$26,IF(M30&gt;'Tile Design'!$AX$28,'Tile Design'!$BE$27,IF(M30&gt;'Tile Design'!$AX$29,'Tile Design'!$BE$28,IF(M30&gt;'Tile Design'!$AX$30,'Tile Design'!$BE$29,IF(M30&gt;'Tile Design'!$AX$31,'Tile Design'!$BE$30,IF(M30&gt;'Tile Design'!$AX$32,'Tile Design'!$BE$31,IF(M30&gt;'Tile Design'!$AX$33,'Tile Design'!$BE$32,IF(M30&gt;'Tile Design'!$AX$34,'Tile Design'!$BE$33,IF(M30&gt;'Tile Design'!$AX$35,'Tile Design'!$BE$34,IF(M30&gt;'Tile Design'!$AX$36,'Tile Design'!$BE$35,""))))))))))))</f>
        <v/>
      </c>
      <c r="Q30" t="str">
        <f>IF('Tile Design'!$AH$26&gt;'Tile Design'!$AX$26,IF(M30&lt;$L$53,"",IF(OR(ISNUMBER(P30),ISNUMBER(Q29)),IF(ISNUMBER(Q29),Q29+(ABS(M30-M29))*P29,IF($N$53&lt;$N$54,$N$53,$N$54)),"")),IF(M30&gt;$L$54,"",IF(ISNUMBER(Q29),Q29+(ABS(M30-M29))*P29,IF($N$53&lt;$N$54,$N$53,$N$54))))</f>
        <v/>
      </c>
      <c r="R30" t="str">
        <f>IF('Tile Design'!$AH$26&gt;'Tile Design'!$AX$26,IF(M30&lt;'Tile Design'!$AX$26,"",IF(M30&lt;'Tile Design'!$AX$27,'Tile Design'!$BD$26,IF(M30&lt;'Tile Design'!$AX$28,'Tile Design'!$BD$27,IF(M30&lt;'Tile Design'!$AX$29,'Tile Design'!$BD$28,IF(M30&lt;'Tile Design'!$AX$30,'Tile Design'!$BD$29,IF(M30&lt;'Tile Design'!$AX$31,'Tile Design'!$BD$30,IF(M30&lt;'Tile Design'!$AX$32,'Tile Design'!$BD$31,IF(M30&lt;'Tile Design'!$AX$33,'Tile Design'!$BD$32,IF(M30&lt;'Tile Design'!$AX$34,'Tile Design'!$BD$33,IF(M30&lt;'Tile Design'!$AX$35,'Tile Design'!$BD$34,IF(M30&lt;'Tile Design'!$AX$36,'Tile Design'!$BD$35,""))))))))))),IF(M30&gt;'Tile Design'!$AX$26,"",IF(M30&gt;'Tile Design'!$AX$27,'Tile Design'!$BD$26,IF(M30&gt;'Tile Design'!$AX$28,'Tile Design'!$BD$27,IF(M30&gt;'Tile Design'!$AX$29,'Tile Design'!$BD$28,IF(M30&gt;'Tile Design'!$AX$30,'Tile Design'!$BD$29,IF(M30&gt;'Tile Design'!$AX$31,'Tile Design'!$BD$30,IF(M30&gt;'Tile Design'!$AX$32,'Tile Design'!$BD$31,IF(M30&gt;'Tile Design'!$AX$33,'Tile Design'!$BD$32,IF(M30&gt;'Tile Design'!$AX$34,'Tile Design'!$BD$33,IF(M30&gt;'Tile Design'!$AX$35,'Tile Design'!$BD$34,IF(M30&gt;'Tile Design'!$AX455,'Tile Design'!$BD$35,""))))))))))))</f>
        <v/>
      </c>
      <c r="S30">
        <f>VLOOKUP(M30,'Tile Design'!$AX$26:$AZ$36,3,FALSE)</f>
        <v>0</v>
      </c>
      <c r="T30" t="str">
        <f t="shared" si="6"/>
        <v/>
      </c>
      <c r="U30" t="str">
        <f t="shared" si="7"/>
        <v/>
      </c>
      <c r="V30" t="str">
        <f>IF('Tile Design'!$AX$26=T30,T30,IF('Tile Design'!$AX$26&gt;T30,"",IF(V29&lt;$L$54,VLOOKUP(V29,$T$11:$U$51,2,FALSE),"")))</f>
        <v/>
      </c>
      <c r="W30" t="b">
        <f t="shared" si="8"/>
        <v>0</v>
      </c>
      <c r="X30" s="66" t="str">
        <f t="shared" si="9"/>
        <v/>
      </c>
      <c r="Y30" t="str">
        <f t="shared" si="10"/>
        <v/>
      </c>
      <c r="Z30" t="str">
        <f>IF('Tile Design'!$AH$26&gt;'Tile Design'!$AX$26,IF(ISNUMBER(Y30),IF(T30-'Tile Design'!$AX$26&lt;=200,"",Y30),""),IF(ISNUMBER(Y30),IF('Tile Design'!$AX$26-T30&lt;=200,"",Y30),""))</f>
        <v/>
      </c>
      <c r="AA30" t="str">
        <f t="shared" si="11"/>
        <v/>
      </c>
      <c r="AB30" t="str">
        <f t="shared" si="12"/>
        <v/>
      </c>
    </row>
    <row r="31" spans="1:28" x14ac:dyDescent="0.2">
      <c r="A31" s="388" t="str">
        <f t="shared" si="0"/>
        <v/>
      </c>
      <c r="B31" s="389" t="str">
        <f t="shared" si="1"/>
        <v/>
      </c>
      <c r="C31" s="390" t="str">
        <f t="shared" si="2"/>
        <v/>
      </c>
      <c r="D31" s="389" t="str">
        <f t="shared" si="3"/>
        <v/>
      </c>
      <c r="E31" s="391" t="str">
        <f t="shared" si="4"/>
        <v/>
      </c>
      <c r="F31" s="392" t="str">
        <f t="shared" si="5"/>
        <v/>
      </c>
      <c r="G31" s="1249"/>
      <c r="H31" s="1247"/>
      <c r="I31" s="1248"/>
      <c r="K31" t="str">
        <f>IF('Tile Design'!$AH$26&gt;'Tile Design'!$AX$26,IF(K30&lt;$L$54,VLOOKUP(K30,$T$11:$U$51,2,FALSE),""),IF(K30&gt;$L$53,VLOOKUP(K30,$T$11:$U$51,2,FALSE),""))</f>
        <v/>
      </c>
      <c r="M31" t="str">
        <f>IF(ISNUMBER('Survey Data'!A32),'Survey Data'!A32,"")</f>
        <v/>
      </c>
      <c r="N31" s="66" t="str">
        <f>IF(ISNUMBER('Survey Data'!B32),'Survey Data'!B32,"")</f>
        <v/>
      </c>
      <c r="O31" s="66" t="str">
        <f>IF(ISNUMBER('Survey Data'!D32),'Survey Data'!D32,"")</f>
        <v/>
      </c>
      <c r="P31" t="str">
        <f>IF('Tile Design'!$AH$26&gt;'Tile Design'!$AX$26,IF(M31&lt;'Tile Design'!$AX$26,"",IF(M31&lt;'Tile Design'!$AX$27,'Tile Design'!$BE$26,IF(M31&lt;'Tile Design'!$AX$28,'Tile Design'!$BE$27,IF(M31&lt;'Tile Design'!$AX$29,'Tile Design'!$BE$28,IF(M31&lt;'Tile Design'!$AX$30,'Tile Design'!$BE$29,IF(M31&lt;'Tile Design'!$AX$31,'Tile Design'!$BE$30,IF(M31&lt;'Tile Design'!$AX$32,'Tile Design'!$BE$31,IF(M31&lt;'Tile Design'!$AX$33,'Tile Design'!$BE$32,IF(M31&lt;'Tile Design'!$AX$34,'Tile Design'!$BE$33,IF(M31&lt;'Tile Design'!$AX$35,'Tile Design'!$BE$34,IF(M31&lt;'Tile Design'!$AX$36,'Tile Design'!$BE$35,""))))))))))),IF(M31&gt;'Tile Design'!$AX$26,"",IF(M31&gt;'Tile Design'!$AX$27,'Tile Design'!$BE$26,IF(M31&gt;'Tile Design'!$AX$28,'Tile Design'!$BE$27,IF(M31&gt;'Tile Design'!$AX$29,'Tile Design'!$BE$28,IF(M31&gt;'Tile Design'!$AX$30,'Tile Design'!$BE$29,IF(M31&gt;'Tile Design'!$AX$31,'Tile Design'!$BE$30,IF(M31&gt;'Tile Design'!$AX$32,'Tile Design'!$BE$31,IF(M31&gt;'Tile Design'!$AX$33,'Tile Design'!$BE$32,IF(M31&gt;'Tile Design'!$AX$34,'Tile Design'!$BE$33,IF(M31&gt;'Tile Design'!$AX$35,'Tile Design'!$BE$34,IF(M31&gt;'Tile Design'!$AX$36,'Tile Design'!$BE$35,""))))))))))))</f>
        <v/>
      </c>
      <c r="Q31" t="str">
        <f>IF('Tile Design'!$AH$26&gt;'Tile Design'!$AX$26,IF(M31&lt;$L$53,"",IF(OR(ISNUMBER(P31),ISNUMBER(Q30)),IF(ISNUMBER(Q30),Q30+(ABS(M31-M30))*P30,IF($N$53&lt;$N$54,$N$53,$N$54)),"")),IF(M31&gt;$L$54,"",IF(ISNUMBER(Q30),Q30+(ABS(M31-M30))*P30,IF($N$53&lt;$N$54,$N$53,$N$54))))</f>
        <v/>
      </c>
      <c r="R31" t="str">
        <f>IF('Tile Design'!$AH$26&gt;'Tile Design'!$AX$26,IF(M31&lt;'Tile Design'!$AX$26,"",IF(M31&lt;'Tile Design'!$AX$27,'Tile Design'!$BD$26,IF(M31&lt;'Tile Design'!$AX$28,'Tile Design'!$BD$27,IF(M31&lt;'Tile Design'!$AX$29,'Tile Design'!$BD$28,IF(M31&lt;'Tile Design'!$AX$30,'Tile Design'!$BD$29,IF(M31&lt;'Tile Design'!$AX$31,'Tile Design'!$BD$30,IF(M31&lt;'Tile Design'!$AX$32,'Tile Design'!$BD$31,IF(M31&lt;'Tile Design'!$AX$33,'Tile Design'!$BD$32,IF(M31&lt;'Tile Design'!$AX$34,'Tile Design'!$BD$33,IF(M31&lt;'Tile Design'!$AX$35,'Tile Design'!$BD$34,IF(M31&lt;'Tile Design'!$AX$36,'Tile Design'!$BD$35,""))))))))))),IF(M31&gt;'Tile Design'!$AX$26,"",IF(M31&gt;'Tile Design'!$AX$27,'Tile Design'!$BD$26,IF(M31&gt;'Tile Design'!$AX$28,'Tile Design'!$BD$27,IF(M31&gt;'Tile Design'!$AX$29,'Tile Design'!$BD$28,IF(M31&gt;'Tile Design'!$AX$30,'Tile Design'!$BD$29,IF(M31&gt;'Tile Design'!$AX$31,'Tile Design'!$BD$30,IF(M31&gt;'Tile Design'!$AX$32,'Tile Design'!$BD$31,IF(M31&gt;'Tile Design'!$AX$33,'Tile Design'!$BD$32,IF(M31&gt;'Tile Design'!$AX$34,'Tile Design'!$BD$33,IF(M31&gt;'Tile Design'!$AX$35,'Tile Design'!$BD$34,IF(M31&gt;'Tile Design'!$AX456,'Tile Design'!$BD$35,""))))))))))))</f>
        <v/>
      </c>
      <c r="S31">
        <f>VLOOKUP(M31,'Tile Design'!$AX$26:$AZ$36,3,FALSE)</f>
        <v>0</v>
      </c>
      <c r="T31" t="str">
        <f t="shared" si="6"/>
        <v/>
      </c>
      <c r="U31" t="str">
        <f t="shared" si="7"/>
        <v/>
      </c>
      <c r="V31" t="str">
        <f>IF('Tile Design'!$AX$26=T31,T31,IF('Tile Design'!$AX$26&gt;T31,"",IF(V30&lt;$L$54,VLOOKUP(V30,$T$11:$U$51,2,FALSE),"")))</f>
        <v/>
      </c>
      <c r="W31" t="b">
        <f t="shared" si="8"/>
        <v>0</v>
      </c>
      <c r="X31" s="66" t="str">
        <f t="shared" si="9"/>
        <v/>
      </c>
      <c r="Y31" t="str">
        <f t="shared" si="10"/>
        <v/>
      </c>
      <c r="Z31" t="str">
        <f>IF('Tile Design'!$AH$26&gt;'Tile Design'!$AX$26,IF(ISNUMBER(Y31),IF(T31-'Tile Design'!$AX$26&lt;=200,"",Y31),""),IF(ISNUMBER(Y31),IF('Tile Design'!$AX$26-T31&lt;=200,"",Y31),""))</f>
        <v/>
      </c>
      <c r="AA31" t="str">
        <f t="shared" si="11"/>
        <v/>
      </c>
      <c r="AB31" t="str">
        <f t="shared" si="12"/>
        <v/>
      </c>
    </row>
    <row r="32" spans="1:28" x14ac:dyDescent="0.2">
      <c r="A32" s="388" t="str">
        <f t="shared" si="0"/>
        <v/>
      </c>
      <c r="B32" s="389" t="str">
        <f t="shared" si="1"/>
        <v/>
      </c>
      <c r="C32" s="390" t="str">
        <f t="shared" si="2"/>
        <v/>
      </c>
      <c r="D32" s="389" t="str">
        <f t="shared" si="3"/>
        <v/>
      </c>
      <c r="E32" s="391" t="str">
        <f t="shared" si="4"/>
        <v/>
      </c>
      <c r="F32" s="392" t="str">
        <f t="shared" si="5"/>
        <v/>
      </c>
      <c r="G32" s="1246"/>
      <c r="H32" s="1247"/>
      <c r="I32" s="1248"/>
      <c r="K32" t="str">
        <f>IF('Tile Design'!$AH$26&gt;'Tile Design'!$AX$26,IF(K31&lt;$L$54,VLOOKUP(K31,$T$11:$U$51,2,FALSE),""),IF(K31&gt;$L$53,VLOOKUP(K31,$T$11:$U$51,2,FALSE),""))</f>
        <v/>
      </c>
      <c r="M32" t="str">
        <f>IF(ISNUMBER('Survey Data'!A33),'Survey Data'!A33,"")</f>
        <v/>
      </c>
      <c r="N32" s="66" t="str">
        <f>IF(ISNUMBER('Survey Data'!B33),'Survey Data'!B33,"")</f>
        <v/>
      </c>
      <c r="O32" s="66" t="str">
        <f>IF(ISNUMBER('Survey Data'!D33),'Survey Data'!D33,"")</f>
        <v/>
      </c>
      <c r="P32" t="str">
        <f>IF('Tile Design'!$AH$26&gt;'Tile Design'!$AX$26,IF(M32&lt;'Tile Design'!$AX$26,"",IF(M32&lt;'Tile Design'!$AX$27,'Tile Design'!$BE$26,IF(M32&lt;'Tile Design'!$AX$28,'Tile Design'!$BE$27,IF(M32&lt;'Tile Design'!$AX$29,'Tile Design'!$BE$28,IF(M32&lt;'Tile Design'!$AX$30,'Tile Design'!$BE$29,IF(M32&lt;'Tile Design'!$AX$31,'Tile Design'!$BE$30,IF(M32&lt;'Tile Design'!$AX$32,'Tile Design'!$BE$31,IF(M32&lt;'Tile Design'!$AX$33,'Tile Design'!$BE$32,IF(M32&lt;'Tile Design'!$AX$34,'Tile Design'!$BE$33,IF(M32&lt;'Tile Design'!$AX$35,'Tile Design'!$BE$34,IF(M32&lt;'Tile Design'!$AX$36,'Tile Design'!$BE$35,""))))))))))),IF(M32&gt;'Tile Design'!$AX$26,"",IF(M32&gt;'Tile Design'!$AX$27,'Tile Design'!$BE$26,IF(M32&gt;'Tile Design'!$AX$28,'Tile Design'!$BE$27,IF(M32&gt;'Tile Design'!$AX$29,'Tile Design'!$BE$28,IF(M32&gt;'Tile Design'!$AX$30,'Tile Design'!$BE$29,IF(M32&gt;'Tile Design'!$AX$31,'Tile Design'!$BE$30,IF(M32&gt;'Tile Design'!$AX$32,'Tile Design'!$BE$31,IF(M32&gt;'Tile Design'!$AX$33,'Tile Design'!$BE$32,IF(M32&gt;'Tile Design'!$AX$34,'Tile Design'!$BE$33,IF(M32&gt;'Tile Design'!$AX$35,'Tile Design'!$BE$34,IF(M32&gt;'Tile Design'!$AX$36,'Tile Design'!$BE$35,""))))))))))))</f>
        <v/>
      </c>
      <c r="Q32" t="str">
        <f>IF('Tile Design'!$AH$26&gt;'Tile Design'!$AX$26,IF(M32&lt;$L$53,"",IF(OR(ISNUMBER(P32),ISNUMBER(Q31)),IF(ISNUMBER(Q31),Q31+(ABS(M32-M31))*P31,IF($N$53&lt;$N$54,$N$53,$N$54)),"")),IF(M32&gt;$L$54,"",IF(ISNUMBER(Q31),Q31+(ABS(M32-M31))*P31,IF($N$53&lt;$N$54,$N$53,$N$54))))</f>
        <v/>
      </c>
      <c r="R32" t="str">
        <f>IF('Tile Design'!$AH$26&gt;'Tile Design'!$AX$26,IF(M32&lt;'Tile Design'!$AX$26,"",IF(M32&lt;'Tile Design'!$AX$27,'Tile Design'!$BD$26,IF(M32&lt;'Tile Design'!$AX$28,'Tile Design'!$BD$27,IF(M32&lt;'Tile Design'!$AX$29,'Tile Design'!$BD$28,IF(M32&lt;'Tile Design'!$AX$30,'Tile Design'!$BD$29,IF(M32&lt;'Tile Design'!$AX$31,'Tile Design'!$BD$30,IF(M32&lt;'Tile Design'!$AX$32,'Tile Design'!$BD$31,IF(M32&lt;'Tile Design'!$AX$33,'Tile Design'!$BD$32,IF(M32&lt;'Tile Design'!$AX$34,'Tile Design'!$BD$33,IF(M32&lt;'Tile Design'!$AX$35,'Tile Design'!$BD$34,IF(M32&lt;'Tile Design'!$AX$36,'Tile Design'!$BD$35,""))))))))))),IF(M32&gt;'Tile Design'!$AX$26,"",IF(M32&gt;'Tile Design'!$AX$27,'Tile Design'!$BD$26,IF(M32&gt;'Tile Design'!$AX$28,'Tile Design'!$BD$27,IF(M32&gt;'Tile Design'!$AX$29,'Tile Design'!$BD$28,IF(M32&gt;'Tile Design'!$AX$30,'Tile Design'!$BD$29,IF(M32&gt;'Tile Design'!$AX$31,'Tile Design'!$BD$30,IF(M32&gt;'Tile Design'!$AX$32,'Tile Design'!$BD$31,IF(M32&gt;'Tile Design'!$AX$33,'Tile Design'!$BD$32,IF(M32&gt;'Tile Design'!$AX$34,'Tile Design'!$BD$33,IF(M32&gt;'Tile Design'!$AX$35,'Tile Design'!$BD$34,IF(M32&gt;'Tile Design'!$AX457,'Tile Design'!$BD$35,""))))))))))))</f>
        <v/>
      </c>
      <c r="S32">
        <f>VLOOKUP(M32,'Tile Design'!$AX$26:$AZ$36,3,FALSE)</f>
        <v>0</v>
      </c>
      <c r="T32" t="str">
        <f t="shared" si="6"/>
        <v/>
      </c>
      <c r="U32" t="str">
        <f t="shared" si="7"/>
        <v/>
      </c>
      <c r="V32" t="str">
        <f>IF('Tile Design'!$AX$26=T32,T32,IF('Tile Design'!$AX$26&gt;T32,"",IF(V31&lt;$L$54,VLOOKUP(V31,$T$11:$U$51,2,FALSE),"")))</f>
        <v/>
      </c>
      <c r="W32" t="b">
        <f t="shared" si="8"/>
        <v>0</v>
      </c>
      <c r="X32" s="66" t="str">
        <f t="shared" si="9"/>
        <v/>
      </c>
      <c r="Y32" t="str">
        <f t="shared" si="10"/>
        <v/>
      </c>
      <c r="Z32" t="str">
        <f>IF('Tile Design'!$AH$26&gt;'Tile Design'!$AX$26,IF(ISNUMBER(Y32),IF(T32-'Tile Design'!$AX$26&lt;=200,"",Y32),""),IF(ISNUMBER(Y32),IF('Tile Design'!$AX$26-T32&lt;=200,"",Y32),""))</f>
        <v/>
      </c>
      <c r="AA32" t="str">
        <f t="shared" si="11"/>
        <v/>
      </c>
      <c r="AB32" t="str">
        <f t="shared" si="12"/>
        <v/>
      </c>
    </row>
    <row r="33" spans="1:28" x14ac:dyDescent="0.2">
      <c r="A33" s="388" t="str">
        <f t="shared" si="0"/>
        <v/>
      </c>
      <c r="B33" s="389" t="str">
        <f t="shared" si="1"/>
        <v/>
      </c>
      <c r="C33" s="390" t="str">
        <f t="shared" si="2"/>
        <v/>
      </c>
      <c r="D33" s="389" t="str">
        <f t="shared" si="3"/>
        <v/>
      </c>
      <c r="E33" s="391" t="str">
        <f t="shared" si="4"/>
        <v/>
      </c>
      <c r="F33" s="392" t="str">
        <f t="shared" si="5"/>
        <v/>
      </c>
      <c r="G33" s="1246"/>
      <c r="H33" s="1247"/>
      <c r="I33" s="1248"/>
      <c r="K33" t="str">
        <f>IF('Tile Design'!$AH$26&gt;'Tile Design'!$AX$26,IF(K32&lt;$L$54,VLOOKUP(K32,$T$11:$U$51,2,FALSE),""),IF(K32&gt;$L$53,VLOOKUP(K32,$T$11:$U$51,2,FALSE),""))</f>
        <v/>
      </c>
      <c r="M33" t="str">
        <f>IF(ISNUMBER('Survey Data'!A34),'Survey Data'!A34,"")</f>
        <v/>
      </c>
      <c r="N33" s="66" t="str">
        <f>IF(ISNUMBER('Survey Data'!B34),'Survey Data'!B34,"")</f>
        <v/>
      </c>
      <c r="O33" s="66" t="str">
        <f>IF(ISNUMBER('Survey Data'!D34),'Survey Data'!D34,"")</f>
        <v/>
      </c>
      <c r="P33" t="str">
        <f>IF('Tile Design'!$AH$26&gt;'Tile Design'!$AX$26,IF(M33&lt;'Tile Design'!$AX$26,"",IF(M33&lt;'Tile Design'!$AX$27,'Tile Design'!$BE$26,IF(M33&lt;'Tile Design'!$AX$28,'Tile Design'!$BE$27,IF(M33&lt;'Tile Design'!$AX$29,'Tile Design'!$BE$28,IF(M33&lt;'Tile Design'!$AX$30,'Tile Design'!$BE$29,IF(M33&lt;'Tile Design'!$AX$31,'Tile Design'!$BE$30,IF(M33&lt;'Tile Design'!$AX$32,'Tile Design'!$BE$31,IF(M33&lt;'Tile Design'!$AX$33,'Tile Design'!$BE$32,IF(M33&lt;'Tile Design'!$AX$34,'Tile Design'!$BE$33,IF(M33&lt;'Tile Design'!$AX$35,'Tile Design'!$BE$34,IF(M33&lt;'Tile Design'!$AX$36,'Tile Design'!$BE$35,""))))))))))),IF(M33&gt;'Tile Design'!$AX$26,"",IF(M33&gt;'Tile Design'!$AX$27,'Tile Design'!$BE$26,IF(M33&gt;'Tile Design'!$AX$28,'Tile Design'!$BE$27,IF(M33&gt;'Tile Design'!$AX$29,'Tile Design'!$BE$28,IF(M33&gt;'Tile Design'!$AX$30,'Tile Design'!$BE$29,IF(M33&gt;'Tile Design'!$AX$31,'Tile Design'!$BE$30,IF(M33&gt;'Tile Design'!$AX$32,'Tile Design'!$BE$31,IF(M33&gt;'Tile Design'!$AX$33,'Tile Design'!$BE$32,IF(M33&gt;'Tile Design'!$AX$34,'Tile Design'!$BE$33,IF(M33&gt;'Tile Design'!$AX$35,'Tile Design'!$BE$34,IF(M33&gt;'Tile Design'!$AX$36,'Tile Design'!$BE$35,""))))))))))))</f>
        <v/>
      </c>
      <c r="Q33" t="str">
        <f>IF('Tile Design'!$AH$26&gt;'Tile Design'!$AX$26,IF(M33&lt;$L$53,"",IF(OR(ISNUMBER(P33),ISNUMBER(Q32)),IF(ISNUMBER(Q32),Q32+(ABS(M33-M32))*P32,IF($N$53&lt;$N$54,$N$53,$N$54)),"")),IF(M33&gt;$L$54,"",IF(ISNUMBER(Q32),Q32+(ABS(M33-M32))*P32,IF($N$53&lt;$N$54,$N$53,$N$54))))</f>
        <v/>
      </c>
      <c r="R33" t="str">
        <f>IF('Tile Design'!$AH$26&gt;'Tile Design'!$AX$26,IF(M33&lt;'Tile Design'!$AX$26,"",IF(M33&lt;'Tile Design'!$AX$27,'Tile Design'!$BD$26,IF(M33&lt;'Tile Design'!$AX$28,'Tile Design'!$BD$27,IF(M33&lt;'Tile Design'!$AX$29,'Tile Design'!$BD$28,IF(M33&lt;'Tile Design'!$AX$30,'Tile Design'!$BD$29,IF(M33&lt;'Tile Design'!$AX$31,'Tile Design'!$BD$30,IF(M33&lt;'Tile Design'!$AX$32,'Tile Design'!$BD$31,IF(M33&lt;'Tile Design'!$AX$33,'Tile Design'!$BD$32,IF(M33&lt;'Tile Design'!$AX$34,'Tile Design'!$BD$33,IF(M33&lt;'Tile Design'!$AX$35,'Tile Design'!$BD$34,IF(M33&lt;'Tile Design'!$AX$36,'Tile Design'!$BD$35,""))))))))))),IF(M33&gt;'Tile Design'!$AX$26,"",IF(M33&gt;'Tile Design'!$AX$27,'Tile Design'!$BD$26,IF(M33&gt;'Tile Design'!$AX$28,'Tile Design'!$BD$27,IF(M33&gt;'Tile Design'!$AX$29,'Tile Design'!$BD$28,IF(M33&gt;'Tile Design'!$AX$30,'Tile Design'!$BD$29,IF(M33&gt;'Tile Design'!$AX$31,'Tile Design'!$BD$30,IF(M33&gt;'Tile Design'!$AX$32,'Tile Design'!$BD$31,IF(M33&gt;'Tile Design'!$AX$33,'Tile Design'!$BD$32,IF(M33&gt;'Tile Design'!$AX$34,'Tile Design'!$BD$33,IF(M33&gt;'Tile Design'!$AX$35,'Tile Design'!$BD$34,IF(M33&gt;'Tile Design'!$AX458,'Tile Design'!$BD$35,""))))))))))))</f>
        <v/>
      </c>
      <c r="S33">
        <f>VLOOKUP(M33,'Tile Design'!$AX$26:$AZ$36,3,FALSE)</f>
        <v>0</v>
      </c>
      <c r="T33" t="str">
        <f t="shared" si="6"/>
        <v/>
      </c>
      <c r="U33" t="str">
        <f t="shared" si="7"/>
        <v/>
      </c>
      <c r="V33" t="str">
        <f>IF('Tile Design'!$AX$26=T33,T33,IF('Tile Design'!$AX$26&gt;T33,"",IF(V32&lt;$L$54,VLOOKUP(V32,$T$11:$U$51,2,FALSE),"")))</f>
        <v/>
      </c>
      <c r="W33" t="b">
        <f t="shared" si="8"/>
        <v>0</v>
      </c>
      <c r="X33" s="66" t="str">
        <f t="shared" si="9"/>
        <v/>
      </c>
      <c r="Y33" t="str">
        <f t="shared" si="10"/>
        <v/>
      </c>
      <c r="Z33" t="str">
        <f>IF('Tile Design'!$AH$26&gt;'Tile Design'!$AX$26,IF(ISNUMBER(Y33),IF(T33-'Tile Design'!$AX$26&lt;=200,"",Y33),""),IF(ISNUMBER(Y33),IF('Tile Design'!$AX$26-T33&lt;=200,"",Y33),""))</f>
        <v/>
      </c>
      <c r="AA33" t="str">
        <f t="shared" si="11"/>
        <v/>
      </c>
      <c r="AB33" t="str">
        <f t="shared" si="12"/>
        <v/>
      </c>
    </row>
    <row r="34" spans="1:28" x14ac:dyDescent="0.2">
      <c r="A34" s="388" t="str">
        <f t="shared" si="0"/>
        <v/>
      </c>
      <c r="B34" s="389" t="str">
        <f t="shared" si="1"/>
        <v/>
      </c>
      <c r="C34" s="390" t="str">
        <f t="shared" si="2"/>
        <v/>
      </c>
      <c r="D34" s="389" t="str">
        <f t="shared" si="3"/>
        <v/>
      </c>
      <c r="E34" s="391" t="str">
        <f t="shared" si="4"/>
        <v/>
      </c>
      <c r="F34" s="392" t="str">
        <f t="shared" si="5"/>
        <v/>
      </c>
      <c r="G34" s="1246"/>
      <c r="H34" s="1247"/>
      <c r="I34" s="1248"/>
      <c r="K34" t="str">
        <f>IF('Tile Design'!$AH$26&gt;'Tile Design'!$AX$26,IF(K33&lt;$L$54,VLOOKUP(K33,$T$11:$U$51,2,FALSE),""),IF(K33&gt;$L$53,VLOOKUP(K33,$T$11:$U$51,2,FALSE),""))</f>
        <v/>
      </c>
      <c r="M34" t="str">
        <f>IF(ISNUMBER('Survey Data'!A35),'Survey Data'!A35,"")</f>
        <v/>
      </c>
      <c r="N34" s="66" t="str">
        <f>IF(ISNUMBER('Survey Data'!B35),'Survey Data'!B35,"")</f>
        <v/>
      </c>
      <c r="O34" s="66" t="str">
        <f>IF(ISNUMBER('Survey Data'!D35),'Survey Data'!D35,"")</f>
        <v/>
      </c>
      <c r="P34" t="str">
        <f>IF('Tile Design'!$AH$26&gt;'Tile Design'!$AX$26,IF(M34&lt;'Tile Design'!$AX$26,"",IF(M34&lt;'Tile Design'!$AX$27,'Tile Design'!$BE$26,IF(M34&lt;'Tile Design'!$AX$28,'Tile Design'!$BE$27,IF(M34&lt;'Tile Design'!$AX$29,'Tile Design'!$BE$28,IF(M34&lt;'Tile Design'!$AX$30,'Tile Design'!$BE$29,IF(M34&lt;'Tile Design'!$AX$31,'Tile Design'!$BE$30,IF(M34&lt;'Tile Design'!$AX$32,'Tile Design'!$BE$31,IF(M34&lt;'Tile Design'!$AX$33,'Tile Design'!$BE$32,IF(M34&lt;'Tile Design'!$AX$34,'Tile Design'!$BE$33,IF(M34&lt;'Tile Design'!$AX$35,'Tile Design'!$BE$34,IF(M34&lt;'Tile Design'!$AX$36,'Tile Design'!$BE$35,""))))))))))),IF(M34&gt;'Tile Design'!$AX$26,"",IF(M34&gt;'Tile Design'!$AX$27,'Tile Design'!$BE$26,IF(M34&gt;'Tile Design'!$AX$28,'Tile Design'!$BE$27,IF(M34&gt;'Tile Design'!$AX$29,'Tile Design'!$BE$28,IF(M34&gt;'Tile Design'!$AX$30,'Tile Design'!$BE$29,IF(M34&gt;'Tile Design'!$AX$31,'Tile Design'!$BE$30,IF(M34&gt;'Tile Design'!$AX$32,'Tile Design'!$BE$31,IF(M34&gt;'Tile Design'!$AX$33,'Tile Design'!$BE$32,IF(M34&gt;'Tile Design'!$AX$34,'Tile Design'!$BE$33,IF(M34&gt;'Tile Design'!$AX$35,'Tile Design'!$BE$34,IF(M34&gt;'Tile Design'!$AX$36,'Tile Design'!$BE$35,""))))))))))))</f>
        <v/>
      </c>
      <c r="Q34" t="str">
        <f>IF('Tile Design'!$AH$26&gt;'Tile Design'!$AX$26,IF(M34&lt;$L$53,"",IF(OR(ISNUMBER(P34),ISNUMBER(Q33)),IF(ISNUMBER(Q33),Q33+(ABS(M34-M33))*P33,IF($N$53&lt;$N$54,$N$53,$N$54)),"")),IF(M34&gt;$L$54,"",IF(ISNUMBER(Q33),Q33+(ABS(M34-M33))*P33,IF($N$53&lt;$N$54,$N$53,$N$54))))</f>
        <v/>
      </c>
      <c r="R34" t="str">
        <f>IF('Tile Design'!$AH$26&gt;'Tile Design'!$AX$26,IF(M34&lt;'Tile Design'!$AX$26,"",IF(M34&lt;'Tile Design'!$AX$27,'Tile Design'!$BD$26,IF(M34&lt;'Tile Design'!$AX$28,'Tile Design'!$BD$27,IF(M34&lt;'Tile Design'!$AX$29,'Tile Design'!$BD$28,IF(M34&lt;'Tile Design'!$AX$30,'Tile Design'!$BD$29,IF(M34&lt;'Tile Design'!$AX$31,'Tile Design'!$BD$30,IF(M34&lt;'Tile Design'!$AX$32,'Tile Design'!$BD$31,IF(M34&lt;'Tile Design'!$AX$33,'Tile Design'!$BD$32,IF(M34&lt;'Tile Design'!$AX$34,'Tile Design'!$BD$33,IF(M34&lt;'Tile Design'!$AX$35,'Tile Design'!$BD$34,IF(M34&lt;'Tile Design'!$AX$36,'Tile Design'!$BD$35,""))))))))))),IF(M34&gt;'Tile Design'!$AX$26,"",IF(M34&gt;'Tile Design'!$AX$27,'Tile Design'!$BD$26,IF(M34&gt;'Tile Design'!$AX$28,'Tile Design'!$BD$27,IF(M34&gt;'Tile Design'!$AX$29,'Tile Design'!$BD$28,IF(M34&gt;'Tile Design'!$AX$30,'Tile Design'!$BD$29,IF(M34&gt;'Tile Design'!$AX$31,'Tile Design'!$BD$30,IF(M34&gt;'Tile Design'!$AX$32,'Tile Design'!$BD$31,IF(M34&gt;'Tile Design'!$AX$33,'Tile Design'!$BD$32,IF(M34&gt;'Tile Design'!$AX$34,'Tile Design'!$BD$33,IF(M34&gt;'Tile Design'!$AX$35,'Tile Design'!$BD$34,IF(M34&gt;'Tile Design'!$AX459,'Tile Design'!$BD$35,""))))))))))))</f>
        <v/>
      </c>
      <c r="S34">
        <f>VLOOKUP(M34,'Tile Design'!$AX$26:$AZ$36,3,FALSE)</f>
        <v>0</v>
      </c>
      <c r="T34" t="str">
        <f t="shared" si="6"/>
        <v/>
      </c>
      <c r="U34" t="str">
        <f t="shared" si="7"/>
        <v/>
      </c>
      <c r="V34" t="str">
        <f>IF('Tile Design'!$AX$26=T34,T34,IF('Tile Design'!$AX$26&gt;T34,"",IF(V33&lt;$L$54,VLOOKUP(V33,$T$11:$U$51,2,FALSE),"")))</f>
        <v/>
      </c>
      <c r="W34" t="b">
        <f t="shared" si="8"/>
        <v>0</v>
      </c>
      <c r="X34" s="66" t="str">
        <f t="shared" si="9"/>
        <v/>
      </c>
      <c r="Y34" t="str">
        <f t="shared" si="10"/>
        <v/>
      </c>
      <c r="Z34" t="str">
        <f>IF('Tile Design'!$AH$26&gt;'Tile Design'!$AX$26,IF(ISNUMBER(Y34),IF(T34-'Tile Design'!$AX$26&lt;=200,"",Y34),""),IF(ISNUMBER(Y34),IF('Tile Design'!$AX$26-T34&lt;=200,"",Y34),""))</f>
        <v/>
      </c>
      <c r="AA34" t="str">
        <f t="shared" si="11"/>
        <v/>
      </c>
      <c r="AB34" t="str">
        <f t="shared" si="12"/>
        <v/>
      </c>
    </row>
    <row r="35" spans="1:28" x14ac:dyDescent="0.2">
      <c r="A35" s="388" t="str">
        <f t="shared" si="0"/>
        <v/>
      </c>
      <c r="B35" s="389" t="str">
        <f t="shared" si="1"/>
        <v/>
      </c>
      <c r="C35" s="390" t="str">
        <f t="shared" si="2"/>
        <v/>
      </c>
      <c r="D35" s="389" t="str">
        <f t="shared" si="3"/>
        <v/>
      </c>
      <c r="E35" s="391" t="str">
        <f t="shared" si="4"/>
        <v/>
      </c>
      <c r="F35" s="392" t="str">
        <f t="shared" si="5"/>
        <v/>
      </c>
      <c r="G35" s="1246"/>
      <c r="H35" s="1247"/>
      <c r="I35" s="1248"/>
      <c r="K35" t="str">
        <f>IF('Tile Design'!$AH$26&gt;'Tile Design'!$AX$26,IF(K34&lt;$L$54,VLOOKUP(K34,$T$11:$U$51,2,FALSE),""),IF(K34&gt;$L$53,VLOOKUP(K34,$T$11:$U$51,2,FALSE),""))</f>
        <v/>
      </c>
      <c r="M35" t="str">
        <f>IF(ISNUMBER('Survey Data'!A36),'Survey Data'!A36,"")</f>
        <v/>
      </c>
      <c r="N35" s="66" t="str">
        <f>IF(ISNUMBER('Survey Data'!B36),'Survey Data'!B36,"")</f>
        <v/>
      </c>
      <c r="O35" s="66" t="str">
        <f>IF(ISNUMBER('Survey Data'!D36),'Survey Data'!D36,"")</f>
        <v/>
      </c>
      <c r="P35" t="str">
        <f>IF('Tile Design'!$AH$26&gt;'Tile Design'!$AX$26,IF(M35&lt;'Tile Design'!$AX$26,"",IF(M35&lt;'Tile Design'!$AX$27,'Tile Design'!$BE$26,IF(M35&lt;'Tile Design'!$AX$28,'Tile Design'!$BE$27,IF(M35&lt;'Tile Design'!$AX$29,'Tile Design'!$BE$28,IF(M35&lt;'Tile Design'!$AX$30,'Tile Design'!$BE$29,IF(M35&lt;'Tile Design'!$AX$31,'Tile Design'!$BE$30,IF(M35&lt;'Tile Design'!$AX$32,'Tile Design'!$BE$31,IF(M35&lt;'Tile Design'!$AX$33,'Tile Design'!$BE$32,IF(M35&lt;'Tile Design'!$AX$34,'Tile Design'!$BE$33,IF(M35&lt;'Tile Design'!$AX$35,'Tile Design'!$BE$34,IF(M35&lt;'Tile Design'!$AX$36,'Tile Design'!$BE$35,""))))))))))),IF(M35&gt;'Tile Design'!$AX$26,"",IF(M35&gt;'Tile Design'!$AX$27,'Tile Design'!$BE$26,IF(M35&gt;'Tile Design'!$AX$28,'Tile Design'!$BE$27,IF(M35&gt;'Tile Design'!$AX$29,'Tile Design'!$BE$28,IF(M35&gt;'Tile Design'!$AX$30,'Tile Design'!$BE$29,IF(M35&gt;'Tile Design'!$AX$31,'Tile Design'!$BE$30,IF(M35&gt;'Tile Design'!$AX$32,'Tile Design'!$BE$31,IF(M35&gt;'Tile Design'!$AX$33,'Tile Design'!$BE$32,IF(M35&gt;'Tile Design'!$AX$34,'Tile Design'!$BE$33,IF(M35&gt;'Tile Design'!$AX$35,'Tile Design'!$BE$34,IF(M35&gt;'Tile Design'!$AX$36,'Tile Design'!$BE$35,""))))))))))))</f>
        <v/>
      </c>
      <c r="Q35" t="str">
        <f>IF('Tile Design'!$AH$26&gt;'Tile Design'!$AX$26,IF(M35&lt;$L$53,"",IF(OR(ISNUMBER(P35),ISNUMBER(Q34)),IF(ISNUMBER(Q34),Q34+(ABS(M35-M34))*P34,IF($N$53&lt;$N$54,$N$53,$N$54)),"")),IF(M35&gt;$L$54,"",IF(ISNUMBER(Q34),Q34+(ABS(M35-M34))*P34,IF($N$53&lt;$N$54,$N$53,$N$54))))</f>
        <v/>
      </c>
      <c r="R35" t="str">
        <f>IF('Tile Design'!$AH$26&gt;'Tile Design'!$AX$26,IF(M35&lt;'Tile Design'!$AX$26,"",IF(M35&lt;'Tile Design'!$AX$27,'Tile Design'!$BD$26,IF(M35&lt;'Tile Design'!$AX$28,'Tile Design'!$BD$27,IF(M35&lt;'Tile Design'!$AX$29,'Tile Design'!$BD$28,IF(M35&lt;'Tile Design'!$AX$30,'Tile Design'!$BD$29,IF(M35&lt;'Tile Design'!$AX$31,'Tile Design'!$BD$30,IF(M35&lt;'Tile Design'!$AX$32,'Tile Design'!$BD$31,IF(M35&lt;'Tile Design'!$AX$33,'Tile Design'!$BD$32,IF(M35&lt;'Tile Design'!$AX$34,'Tile Design'!$BD$33,IF(M35&lt;'Tile Design'!$AX$35,'Tile Design'!$BD$34,IF(M35&lt;'Tile Design'!$AX$36,'Tile Design'!$BD$35,""))))))))))),IF(M35&gt;'Tile Design'!$AX$26,"",IF(M35&gt;'Tile Design'!$AX$27,'Tile Design'!$BD$26,IF(M35&gt;'Tile Design'!$AX$28,'Tile Design'!$BD$27,IF(M35&gt;'Tile Design'!$AX$29,'Tile Design'!$BD$28,IF(M35&gt;'Tile Design'!$AX$30,'Tile Design'!$BD$29,IF(M35&gt;'Tile Design'!$AX$31,'Tile Design'!$BD$30,IF(M35&gt;'Tile Design'!$AX$32,'Tile Design'!$BD$31,IF(M35&gt;'Tile Design'!$AX$33,'Tile Design'!$BD$32,IF(M35&gt;'Tile Design'!$AX$34,'Tile Design'!$BD$33,IF(M35&gt;'Tile Design'!$AX$35,'Tile Design'!$BD$34,IF(M35&gt;'Tile Design'!$AX460,'Tile Design'!$BD$35,""))))))))))))</f>
        <v/>
      </c>
      <c r="S35">
        <f>VLOOKUP(M35,'Tile Design'!$AX$26:$AZ$36,3,FALSE)</f>
        <v>0</v>
      </c>
      <c r="T35" t="str">
        <f t="shared" si="6"/>
        <v/>
      </c>
      <c r="U35" t="str">
        <f t="shared" si="7"/>
        <v/>
      </c>
      <c r="V35" t="str">
        <f>IF('Tile Design'!$AX$26=T35,T35,IF('Tile Design'!$AX$26&gt;T35,"",IF(V34&lt;$L$54,VLOOKUP(V34,$T$11:$U$51,2,FALSE),"")))</f>
        <v/>
      </c>
      <c r="W35" t="b">
        <f t="shared" si="8"/>
        <v>0</v>
      </c>
      <c r="X35" s="66" t="str">
        <f t="shared" si="9"/>
        <v/>
      </c>
      <c r="Y35" t="str">
        <f t="shared" si="10"/>
        <v/>
      </c>
      <c r="Z35" t="str">
        <f>IF('Tile Design'!$AH$26&gt;'Tile Design'!$AX$26,IF(ISNUMBER(Y35),IF(T35-'Tile Design'!$AX$26&lt;=200,"",Y35),""),IF(ISNUMBER(Y35),IF('Tile Design'!$AX$26-T35&lt;=200,"",Y35),""))</f>
        <v/>
      </c>
      <c r="AA35" t="str">
        <f t="shared" si="11"/>
        <v/>
      </c>
      <c r="AB35" t="str">
        <f t="shared" si="12"/>
        <v/>
      </c>
    </row>
    <row r="36" spans="1:28" x14ac:dyDescent="0.2">
      <c r="A36" s="388" t="str">
        <f t="shared" si="0"/>
        <v/>
      </c>
      <c r="B36" s="389" t="str">
        <f t="shared" si="1"/>
        <v/>
      </c>
      <c r="C36" s="390" t="str">
        <f t="shared" si="2"/>
        <v/>
      </c>
      <c r="D36" s="389" t="str">
        <f t="shared" si="3"/>
        <v/>
      </c>
      <c r="E36" s="391" t="str">
        <f t="shared" si="4"/>
        <v/>
      </c>
      <c r="F36" s="392" t="str">
        <f t="shared" si="5"/>
        <v/>
      </c>
      <c r="G36" s="1246"/>
      <c r="H36" s="1247"/>
      <c r="I36" s="1248"/>
      <c r="K36" t="str">
        <f>IF('Tile Design'!$AH$26&gt;'Tile Design'!$AX$26,IF(K35&lt;$L$54,VLOOKUP(K35,$T$11:$U$51,2,FALSE),""),IF(K35&gt;$L$53,VLOOKUP(K35,$T$11:$U$51,2,FALSE),""))</f>
        <v/>
      </c>
      <c r="M36" t="str">
        <f>IF(ISNUMBER('Survey Data'!A37),'Survey Data'!A37,"")</f>
        <v/>
      </c>
      <c r="N36" s="66" t="str">
        <f>IF(ISNUMBER('Survey Data'!B37),'Survey Data'!B37,"")</f>
        <v/>
      </c>
      <c r="O36" s="66" t="str">
        <f>IF(ISNUMBER('Survey Data'!D37),'Survey Data'!D37,"")</f>
        <v/>
      </c>
      <c r="P36" t="str">
        <f>IF('Tile Design'!$AH$26&gt;'Tile Design'!$AX$26,IF(M36&lt;'Tile Design'!$AX$26,"",IF(M36&lt;'Tile Design'!$AX$27,'Tile Design'!$BE$26,IF(M36&lt;'Tile Design'!$AX$28,'Tile Design'!$BE$27,IF(M36&lt;'Tile Design'!$AX$29,'Tile Design'!$BE$28,IF(M36&lt;'Tile Design'!$AX$30,'Tile Design'!$BE$29,IF(M36&lt;'Tile Design'!$AX$31,'Tile Design'!$BE$30,IF(M36&lt;'Tile Design'!$AX$32,'Tile Design'!$BE$31,IF(M36&lt;'Tile Design'!$AX$33,'Tile Design'!$BE$32,IF(M36&lt;'Tile Design'!$AX$34,'Tile Design'!$BE$33,IF(M36&lt;'Tile Design'!$AX$35,'Tile Design'!$BE$34,IF(M36&lt;'Tile Design'!$AX$36,'Tile Design'!$BE$35,""))))))))))),IF(M36&gt;'Tile Design'!$AX$26,"",IF(M36&gt;'Tile Design'!$AX$27,'Tile Design'!$BE$26,IF(M36&gt;'Tile Design'!$AX$28,'Tile Design'!$BE$27,IF(M36&gt;'Tile Design'!$AX$29,'Tile Design'!$BE$28,IF(M36&gt;'Tile Design'!$AX$30,'Tile Design'!$BE$29,IF(M36&gt;'Tile Design'!$AX$31,'Tile Design'!$BE$30,IF(M36&gt;'Tile Design'!$AX$32,'Tile Design'!$BE$31,IF(M36&gt;'Tile Design'!$AX$33,'Tile Design'!$BE$32,IF(M36&gt;'Tile Design'!$AX$34,'Tile Design'!$BE$33,IF(M36&gt;'Tile Design'!$AX$35,'Tile Design'!$BE$34,IF(M36&gt;'Tile Design'!$AX$36,'Tile Design'!$BE$35,""))))))))))))</f>
        <v/>
      </c>
      <c r="Q36" t="str">
        <f>IF('Tile Design'!$AH$26&gt;'Tile Design'!$AX$26,IF(M36&lt;$L$53,"",IF(OR(ISNUMBER(P36),ISNUMBER(Q35)),IF(ISNUMBER(Q35),Q35+(ABS(M36-M35))*P35,IF($N$53&lt;$N$54,$N$53,$N$54)),"")),IF(M36&gt;$L$54,"",IF(ISNUMBER(Q35),Q35+(ABS(M36-M35))*P35,IF($N$53&lt;$N$54,$N$53,$N$54))))</f>
        <v/>
      </c>
      <c r="R36" t="str">
        <f>IF('Tile Design'!$AH$26&gt;'Tile Design'!$AX$26,IF(M36&lt;'Tile Design'!$AX$26,"",IF(M36&lt;'Tile Design'!$AX$27,'Tile Design'!$BD$26,IF(M36&lt;'Tile Design'!$AX$28,'Tile Design'!$BD$27,IF(M36&lt;'Tile Design'!$AX$29,'Tile Design'!$BD$28,IF(M36&lt;'Tile Design'!$AX$30,'Tile Design'!$BD$29,IF(M36&lt;'Tile Design'!$AX$31,'Tile Design'!$BD$30,IF(M36&lt;'Tile Design'!$AX$32,'Tile Design'!$BD$31,IF(M36&lt;'Tile Design'!$AX$33,'Tile Design'!$BD$32,IF(M36&lt;'Tile Design'!$AX$34,'Tile Design'!$BD$33,IF(M36&lt;'Tile Design'!$AX$35,'Tile Design'!$BD$34,IF(M36&lt;'Tile Design'!$AX$36,'Tile Design'!$BD$35,""))))))))))),IF(M36&gt;'Tile Design'!$AX$26,"",IF(M36&gt;'Tile Design'!$AX$27,'Tile Design'!$BD$26,IF(M36&gt;'Tile Design'!$AX$28,'Tile Design'!$BD$27,IF(M36&gt;'Tile Design'!$AX$29,'Tile Design'!$BD$28,IF(M36&gt;'Tile Design'!$AX$30,'Tile Design'!$BD$29,IF(M36&gt;'Tile Design'!$AX$31,'Tile Design'!$BD$30,IF(M36&gt;'Tile Design'!$AX$32,'Tile Design'!$BD$31,IF(M36&gt;'Tile Design'!$AX$33,'Tile Design'!$BD$32,IF(M36&gt;'Tile Design'!$AX$34,'Tile Design'!$BD$33,IF(M36&gt;'Tile Design'!$AX$35,'Tile Design'!$BD$34,IF(M36&gt;'Tile Design'!$AX461,'Tile Design'!$BD$35,""))))))))))))</f>
        <v/>
      </c>
      <c r="S36">
        <f>VLOOKUP(M36,'Tile Design'!$AX$26:$AZ$36,3,FALSE)</f>
        <v>0</v>
      </c>
      <c r="T36" t="str">
        <f t="shared" si="6"/>
        <v/>
      </c>
      <c r="U36" t="str">
        <f t="shared" si="7"/>
        <v/>
      </c>
      <c r="V36" t="str">
        <f>IF('Tile Design'!$AX$26=T36,T36,IF('Tile Design'!$AX$26&gt;T36,"",IF(V35&lt;$L$54,VLOOKUP(V35,$T$11:$U$51,2,FALSE),"")))</f>
        <v/>
      </c>
      <c r="W36" t="b">
        <f t="shared" si="8"/>
        <v>0</v>
      </c>
      <c r="X36" s="66" t="str">
        <f t="shared" si="9"/>
        <v/>
      </c>
      <c r="Y36" t="str">
        <f t="shared" si="10"/>
        <v/>
      </c>
      <c r="Z36" t="str">
        <f>IF('Tile Design'!$AH$26&gt;'Tile Design'!$AX$26,IF(ISNUMBER(Y36),IF(T36-'Tile Design'!$AX$26&lt;=200,"",Y36),""),IF(ISNUMBER(Y36),IF('Tile Design'!$AX$26-T36&lt;=200,"",Y36),""))</f>
        <v/>
      </c>
      <c r="AA36" t="str">
        <f t="shared" si="11"/>
        <v/>
      </c>
      <c r="AB36" t="str">
        <f t="shared" si="12"/>
        <v/>
      </c>
    </row>
    <row r="37" spans="1:28" x14ac:dyDescent="0.2">
      <c r="A37" s="388" t="str">
        <f t="shared" si="0"/>
        <v/>
      </c>
      <c r="B37" s="389" t="str">
        <f t="shared" si="1"/>
        <v/>
      </c>
      <c r="C37" s="390" t="str">
        <f t="shared" si="2"/>
        <v/>
      </c>
      <c r="D37" s="389" t="str">
        <f t="shared" si="3"/>
        <v/>
      </c>
      <c r="E37" s="391" t="str">
        <f t="shared" si="4"/>
        <v/>
      </c>
      <c r="F37" s="392" t="str">
        <f t="shared" si="5"/>
        <v/>
      </c>
      <c r="G37" s="1246"/>
      <c r="H37" s="1247"/>
      <c r="I37" s="1248"/>
      <c r="K37" t="str">
        <f>IF('Tile Design'!$AH$26&gt;'Tile Design'!$AX$26,IF(K36&lt;$L$54,VLOOKUP(K36,$T$11:$U$51,2,FALSE),""),IF(K36&gt;$L$53,VLOOKUP(K36,$T$11:$U$51,2,FALSE),""))</f>
        <v/>
      </c>
      <c r="M37" t="str">
        <f>IF(ISNUMBER('Survey Data'!A38),'Survey Data'!A38,"")</f>
        <v/>
      </c>
      <c r="N37" s="66" t="str">
        <f>IF(ISNUMBER('Survey Data'!B38),'Survey Data'!B38,"")</f>
        <v/>
      </c>
      <c r="O37" s="66" t="str">
        <f>IF(ISNUMBER('Survey Data'!D38),'Survey Data'!D38,"")</f>
        <v/>
      </c>
      <c r="P37" t="str">
        <f>IF('Tile Design'!$AH$26&gt;'Tile Design'!$AX$26,IF(M37&lt;'Tile Design'!$AX$26,"",IF(M37&lt;'Tile Design'!$AX$27,'Tile Design'!$BE$26,IF(M37&lt;'Tile Design'!$AX$28,'Tile Design'!$BE$27,IF(M37&lt;'Tile Design'!$AX$29,'Tile Design'!$BE$28,IF(M37&lt;'Tile Design'!$AX$30,'Tile Design'!$BE$29,IF(M37&lt;'Tile Design'!$AX$31,'Tile Design'!$BE$30,IF(M37&lt;'Tile Design'!$AX$32,'Tile Design'!$BE$31,IF(M37&lt;'Tile Design'!$AX$33,'Tile Design'!$BE$32,IF(M37&lt;'Tile Design'!$AX$34,'Tile Design'!$BE$33,IF(M37&lt;'Tile Design'!$AX$35,'Tile Design'!$BE$34,IF(M37&lt;'Tile Design'!$AX$36,'Tile Design'!$BE$35,""))))))))))),IF(M37&gt;'Tile Design'!$AX$26,"",IF(M37&gt;'Tile Design'!$AX$27,'Tile Design'!$BE$26,IF(M37&gt;'Tile Design'!$AX$28,'Tile Design'!$BE$27,IF(M37&gt;'Tile Design'!$AX$29,'Tile Design'!$BE$28,IF(M37&gt;'Tile Design'!$AX$30,'Tile Design'!$BE$29,IF(M37&gt;'Tile Design'!$AX$31,'Tile Design'!$BE$30,IF(M37&gt;'Tile Design'!$AX$32,'Tile Design'!$BE$31,IF(M37&gt;'Tile Design'!$AX$33,'Tile Design'!$BE$32,IF(M37&gt;'Tile Design'!$AX$34,'Tile Design'!$BE$33,IF(M37&gt;'Tile Design'!$AX$35,'Tile Design'!$BE$34,IF(M37&gt;'Tile Design'!$AX$36,'Tile Design'!$BE$35,""))))))))))))</f>
        <v/>
      </c>
      <c r="Q37" t="str">
        <f>IF('Tile Design'!$AH$26&gt;'Tile Design'!$AX$26,IF(M37&lt;$L$53,"",IF(OR(ISNUMBER(P37),ISNUMBER(Q36)),IF(ISNUMBER(Q36),Q36+(ABS(M37-M36))*P36,IF($N$53&lt;$N$54,$N$53,$N$54)),"")),IF(M37&gt;$L$54,"",IF(ISNUMBER(Q36),Q36+(ABS(M37-M36))*P36,IF($N$53&lt;$N$54,$N$53,$N$54))))</f>
        <v/>
      </c>
      <c r="R37" t="str">
        <f>IF('Tile Design'!$AH$26&gt;'Tile Design'!$AX$26,IF(M37&lt;'Tile Design'!$AX$26,"",IF(M37&lt;'Tile Design'!$AX$27,'Tile Design'!$BD$26,IF(M37&lt;'Tile Design'!$AX$28,'Tile Design'!$BD$27,IF(M37&lt;'Tile Design'!$AX$29,'Tile Design'!$BD$28,IF(M37&lt;'Tile Design'!$AX$30,'Tile Design'!$BD$29,IF(M37&lt;'Tile Design'!$AX$31,'Tile Design'!$BD$30,IF(M37&lt;'Tile Design'!$AX$32,'Tile Design'!$BD$31,IF(M37&lt;'Tile Design'!$AX$33,'Tile Design'!$BD$32,IF(M37&lt;'Tile Design'!$AX$34,'Tile Design'!$BD$33,IF(M37&lt;'Tile Design'!$AX$35,'Tile Design'!$BD$34,IF(M37&lt;'Tile Design'!$AX$36,'Tile Design'!$BD$35,""))))))))))),IF(M37&gt;'Tile Design'!$AX$26,"",IF(M37&gt;'Tile Design'!$AX$27,'Tile Design'!$BD$26,IF(M37&gt;'Tile Design'!$AX$28,'Tile Design'!$BD$27,IF(M37&gt;'Tile Design'!$AX$29,'Tile Design'!$BD$28,IF(M37&gt;'Tile Design'!$AX$30,'Tile Design'!$BD$29,IF(M37&gt;'Tile Design'!$AX$31,'Tile Design'!$BD$30,IF(M37&gt;'Tile Design'!$AX$32,'Tile Design'!$BD$31,IF(M37&gt;'Tile Design'!$AX$33,'Tile Design'!$BD$32,IF(M37&gt;'Tile Design'!$AX$34,'Tile Design'!$BD$33,IF(M37&gt;'Tile Design'!$AX$35,'Tile Design'!$BD$34,IF(M37&gt;'Tile Design'!$AX462,'Tile Design'!$BD$35,""))))))))))))</f>
        <v/>
      </c>
      <c r="S37">
        <f>VLOOKUP(M37,'Tile Design'!$AX$26:$AZ$36,3,FALSE)</f>
        <v>0</v>
      </c>
      <c r="T37" t="str">
        <f t="shared" si="6"/>
        <v/>
      </c>
      <c r="U37" t="str">
        <f t="shared" si="7"/>
        <v/>
      </c>
      <c r="V37" t="str">
        <f>IF('Tile Design'!$AX$26=T37,T37,IF('Tile Design'!$AX$26&gt;T37,"",IF(V36&lt;$L$54,VLOOKUP(V36,$T$11:$U$51,2,FALSE),"")))</f>
        <v/>
      </c>
      <c r="W37" t="b">
        <f t="shared" si="8"/>
        <v>0</v>
      </c>
      <c r="X37" s="66" t="str">
        <f t="shared" si="9"/>
        <v/>
      </c>
      <c r="Y37" t="str">
        <f t="shared" si="10"/>
        <v/>
      </c>
      <c r="Z37" t="str">
        <f>IF('Tile Design'!$AH$26&gt;'Tile Design'!$AX$26,IF(ISNUMBER(Y37),IF(T37-'Tile Design'!$AX$26&lt;=200,"",Y37),""),IF(ISNUMBER(Y37),IF('Tile Design'!$AX$26-T37&lt;=200,"",Y37),""))</f>
        <v/>
      </c>
      <c r="AA37" t="str">
        <f t="shared" si="11"/>
        <v/>
      </c>
      <c r="AB37" t="str">
        <f t="shared" si="12"/>
        <v/>
      </c>
    </row>
    <row r="38" spans="1:28" x14ac:dyDescent="0.2">
      <c r="A38" s="388" t="str">
        <f t="shared" si="0"/>
        <v/>
      </c>
      <c r="B38" s="389" t="str">
        <f t="shared" si="1"/>
        <v/>
      </c>
      <c r="C38" s="390" t="str">
        <f t="shared" si="2"/>
        <v/>
      </c>
      <c r="D38" s="389" t="str">
        <f t="shared" si="3"/>
        <v/>
      </c>
      <c r="E38" s="391" t="str">
        <f t="shared" si="4"/>
        <v/>
      </c>
      <c r="F38" s="392" t="str">
        <f t="shared" si="5"/>
        <v/>
      </c>
      <c r="G38" s="1246"/>
      <c r="H38" s="1247"/>
      <c r="I38" s="1248"/>
      <c r="K38" t="str">
        <f>IF('Tile Design'!$AH$26&gt;'Tile Design'!$AX$26,IF(K37&lt;$L$54,VLOOKUP(K37,$T$11:$U$51,2,FALSE),""),IF(K37&gt;$L$53,VLOOKUP(K37,$T$11:$U$51,2,FALSE),""))</f>
        <v/>
      </c>
      <c r="M38" t="str">
        <f>IF(ISNUMBER('Survey Data'!A39),'Survey Data'!A39,"")</f>
        <v/>
      </c>
      <c r="N38" s="66" t="str">
        <f>IF(ISNUMBER('Survey Data'!B39),'Survey Data'!B39,"")</f>
        <v/>
      </c>
      <c r="O38" s="66" t="str">
        <f>IF(ISNUMBER('Survey Data'!D39),'Survey Data'!D39,"")</f>
        <v/>
      </c>
      <c r="P38" t="str">
        <f>IF('Tile Design'!$AH$26&gt;'Tile Design'!$AX$26,IF(M38&lt;'Tile Design'!$AX$26,"",IF(M38&lt;'Tile Design'!$AX$27,'Tile Design'!$BE$26,IF(M38&lt;'Tile Design'!$AX$28,'Tile Design'!$BE$27,IF(M38&lt;'Tile Design'!$AX$29,'Tile Design'!$BE$28,IF(M38&lt;'Tile Design'!$AX$30,'Tile Design'!$BE$29,IF(M38&lt;'Tile Design'!$AX$31,'Tile Design'!$BE$30,IF(M38&lt;'Tile Design'!$AX$32,'Tile Design'!$BE$31,IF(M38&lt;'Tile Design'!$AX$33,'Tile Design'!$BE$32,IF(M38&lt;'Tile Design'!$AX$34,'Tile Design'!$BE$33,IF(M38&lt;'Tile Design'!$AX$35,'Tile Design'!$BE$34,IF(M38&lt;'Tile Design'!$AX$36,'Tile Design'!$BE$35,""))))))))))),IF(M38&gt;'Tile Design'!$AX$26,"",IF(M38&gt;'Tile Design'!$AX$27,'Tile Design'!$BE$26,IF(M38&gt;'Tile Design'!$AX$28,'Tile Design'!$BE$27,IF(M38&gt;'Tile Design'!$AX$29,'Tile Design'!$BE$28,IF(M38&gt;'Tile Design'!$AX$30,'Tile Design'!$BE$29,IF(M38&gt;'Tile Design'!$AX$31,'Tile Design'!$BE$30,IF(M38&gt;'Tile Design'!$AX$32,'Tile Design'!$BE$31,IF(M38&gt;'Tile Design'!$AX$33,'Tile Design'!$BE$32,IF(M38&gt;'Tile Design'!$AX$34,'Tile Design'!$BE$33,IF(M38&gt;'Tile Design'!$AX$35,'Tile Design'!$BE$34,IF(M38&gt;'Tile Design'!$AX$36,'Tile Design'!$BE$35,""))))))))))))</f>
        <v/>
      </c>
      <c r="Q38" t="str">
        <f>IF('Tile Design'!$AH$26&gt;'Tile Design'!$AX$26,IF(M38&lt;$L$53,"",IF(OR(ISNUMBER(P38),ISNUMBER(Q37)),IF(ISNUMBER(Q37),Q37+(ABS(M38-M37))*P37,IF($N$53&lt;$N$54,$N$53,$N$54)),"")),IF(M38&gt;$L$54,"",IF(ISNUMBER(Q37),Q37+(ABS(M38-M37))*P37,IF($N$53&lt;$N$54,$N$53,$N$54))))</f>
        <v/>
      </c>
      <c r="R38" t="str">
        <f>IF('Tile Design'!$AH$26&gt;'Tile Design'!$AX$26,IF(M38&lt;'Tile Design'!$AX$26,"",IF(M38&lt;'Tile Design'!$AX$27,'Tile Design'!$BD$26,IF(M38&lt;'Tile Design'!$AX$28,'Tile Design'!$BD$27,IF(M38&lt;'Tile Design'!$AX$29,'Tile Design'!$BD$28,IF(M38&lt;'Tile Design'!$AX$30,'Tile Design'!$BD$29,IF(M38&lt;'Tile Design'!$AX$31,'Tile Design'!$BD$30,IF(M38&lt;'Tile Design'!$AX$32,'Tile Design'!$BD$31,IF(M38&lt;'Tile Design'!$AX$33,'Tile Design'!$BD$32,IF(M38&lt;'Tile Design'!$AX$34,'Tile Design'!$BD$33,IF(M38&lt;'Tile Design'!$AX$35,'Tile Design'!$BD$34,IF(M38&lt;'Tile Design'!$AX$36,'Tile Design'!$BD$35,""))))))))))),IF(M38&gt;'Tile Design'!$AX$26,"",IF(M38&gt;'Tile Design'!$AX$27,'Tile Design'!$BD$26,IF(M38&gt;'Tile Design'!$AX$28,'Tile Design'!$BD$27,IF(M38&gt;'Tile Design'!$AX$29,'Tile Design'!$BD$28,IF(M38&gt;'Tile Design'!$AX$30,'Tile Design'!$BD$29,IF(M38&gt;'Tile Design'!$AX$31,'Tile Design'!$BD$30,IF(M38&gt;'Tile Design'!$AX$32,'Tile Design'!$BD$31,IF(M38&gt;'Tile Design'!$AX$33,'Tile Design'!$BD$32,IF(M38&gt;'Tile Design'!$AX$34,'Tile Design'!$BD$33,IF(M38&gt;'Tile Design'!$AX$35,'Tile Design'!$BD$34,IF(M38&gt;'Tile Design'!$AX463,'Tile Design'!$BD$35,""))))))))))))</f>
        <v/>
      </c>
      <c r="S38">
        <f>VLOOKUP(M38,'Tile Design'!$AX$26:$AZ$36,3,FALSE)</f>
        <v>0</v>
      </c>
      <c r="T38" t="str">
        <f t="shared" si="6"/>
        <v/>
      </c>
      <c r="U38" t="str">
        <f t="shared" si="7"/>
        <v/>
      </c>
      <c r="V38" t="str">
        <f>IF('Tile Design'!$AX$26=T38,T38,IF('Tile Design'!$AX$26&gt;T38,"",IF(V37&lt;$L$54,VLOOKUP(V37,$T$11:$U$51,2,FALSE),"")))</f>
        <v/>
      </c>
      <c r="W38" t="b">
        <f t="shared" si="8"/>
        <v>0</v>
      </c>
      <c r="X38" s="66" t="str">
        <f t="shared" si="9"/>
        <v/>
      </c>
      <c r="Y38" t="str">
        <f t="shared" si="10"/>
        <v/>
      </c>
      <c r="Z38" t="str">
        <f>IF('Tile Design'!$AH$26&gt;'Tile Design'!$AX$26,IF(ISNUMBER(Y38),IF(T38-'Tile Design'!$AX$26&lt;=200,"",Y38),""),IF(ISNUMBER(Y38),IF('Tile Design'!$AX$26-T38&lt;=200,"",Y38),""))</f>
        <v/>
      </c>
      <c r="AA38" t="str">
        <f t="shared" si="11"/>
        <v/>
      </c>
      <c r="AB38" t="str">
        <f t="shared" si="12"/>
        <v/>
      </c>
    </row>
    <row r="39" spans="1:28" x14ac:dyDescent="0.2">
      <c r="A39" s="388" t="str">
        <f t="shared" si="0"/>
        <v/>
      </c>
      <c r="B39" s="389" t="str">
        <f t="shared" si="1"/>
        <v/>
      </c>
      <c r="C39" s="390" t="str">
        <f t="shared" si="2"/>
        <v/>
      </c>
      <c r="D39" s="389" t="str">
        <f t="shared" si="3"/>
        <v/>
      </c>
      <c r="E39" s="391" t="str">
        <f t="shared" si="4"/>
        <v/>
      </c>
      <c r="F39" s="392" t="str">
        <f t="shared" si="5"/>
        <v/>
      </c>
      <c r="G39" s="1246"/>
      <c r="H39" s="1247"/>
      <c r="I39" s="1248"/>
      <c r="K39" t="str">
        <f>IF('Tile Design'!$AH$26&gt;'Tile Design'!$AX$26,IF(K38&lt;$L$54,VLOOKUP(K38,$T$11:$U$51,2,FALSE),""),IF(K38&gt;$L$53,VLOOKUP(K38,$T$11:$U$51,2,FALSE),""))</f>
        <v/>
      </c>
      <c r="M39" t="str">
        <f>IF(ISNUMBER('Survey Data'!A40),'Survey Data'!A40,"")</f>
        <v/>
      </c>
      <c r="N39" s="66" t="str">
        <f>IF(ISNUMBER('Survey Data'!B40),'Survey Data'!B40,"")</f>
        <v/>
      </c>
      <c r="O39" s="66" t="str">
        <f>IF(ISNUMBER('Survey Data'!D40),'Survey Data'!D40,"")</f>
        <v/>
      </c>
      <c r="P39" t="str">
        <f>IF('Tile Design'!$AH$26&gt;'Tile Design'!$AX$26,IF(M39&lt;'Tile Design'!$AX$26,"",IF(M39&lt;'Tile Design'!$AX$27,'Tile Design'!$BE$26,IF(M39&lt;'Tile Design'!$AX$28,'Tile Design'!$BE$27,IF(M39&lt;'Tile Design'!$AX$29,'Tile Design'!$BE$28,IF(M39&lt;'Tile Design'!$AX$30,'Tile Design'!$BE$29,IF(M39&lt;'Tile Design'!$AX$31,'Tile Design'!$BE$30,IF(M39&lt;'Tile Design'!$AX$32,'Tile Design'!$BE$31,IF(M39&lt;'Tile Design'!$AX$33,'Tile Design'!$BE$32,IF(M39&lt;'Tile Design'!$AX$34,'Tile Design'!$BE$33,IF(M39&lt;'Tile Design'!$AX$35,'Tile Design'!$BE$34,IF(M39&lt;'Tile Design'!$AX$36,'Tile Design'!$BE$35,""))))))))))),IF(M39&gt;'Tile Design'!$AX$26,"",IF(M39&gt;'Tile Design'!$AX$27,'Tile Design'!$BE$26,IF(M39&gt;'Tile Design'!$AX$28,'Tile Design'!$BE$27,IF(M39&gt;'Tile Design'!$AX$29,'Tile Design'!$BE$28,IF(M39&gt;'Tile Design'!$AX$30,'Tile Design'!$BE$29,IF(M39&gt;'Tile Design'!$AX$31,'Tile Design'!$BE$30,IF(M39&gt;'Tile Design'!$AX$32,'Tile Design'!$BE$31,IF(M39&gt;'Tile Design'!$AX$33,'Tile Design'!$BE$32,IF(M39&gt;'Tile Design'!$AX$34,'Tile Design'!$BE$33,IF(M39&gt;'Tile Design'!$AX$35,'Tile Design'!$BE$34,IF(M39&gt;'Tile Design'!$AX$36,'Tile Design'!$BE$35,""))))))))))))</f>
        <v/>
      </c>
      <c r="Q39" t="str">
        <f>IF('Tile Design'!$AH$26&gt;'Tile Design'!$AX$26,IF(M39&lt;$L$53,"",IF(OR(ISNUMBER(P39),ISNUMBER(Q38)),IF(ISNUMBER(Q38),Q38+(ABS(M39-M38))*P38,IF($N$53&lt;$N$54,$N$53,$N$54)),"")),IF(M39&gt;$L$54,"",IF(ISNUMBER(Q38),Q38+(ABS(M39-M38))*P38,IF($N$53&lt;$N$54,$N$53,$N$54))))</f>
        <v/>
      </c>
      <c r="R39" t="str">
        <f>IF('Tile Design'!$AH$26&gt;'Tile Design'!$AX$26,IF(M39&lt;'Tile Design'!$AX$26,"",IF(M39&lt;'Tile Design'!$AX$27,'Tile Design'!$BD$26,IF(M39&lt;'Tile Design'!$AX$28,'Tile Design'!$BD$27,IF(M39&lt;'Tile Design'!$AX$29,'Tile Design'!$BD$28,IF(M39&lt;'Tile Design'!$AX$30,'Tile Design'!$BD$29,IF(M39&lt;'Tile Design'!$AX$31,'Tile Design'!$BD$30,IF(M39&lt;'Tile Design'!$AX$32,'Tile Design'!$BD$31,IF(M39&lt;'Tile Design'!$AX$33,'Tile Design'!$BD$32,IF(M39&lt;'Tile Design'!$AX$34,'Tile Design'!$BD$33,IF(M39&lt;'Tile Design'!$AX$35,'Tile Design'!$BD$34,IF(M39&lt;'Tile Design'!$AX$36,'Tile Design'!$BD$35,""))))))))))),IF(M39&gt;'Tile Design'!$AX$26,"",IF(M39&gt;'Tile Design'!$AX$27,'Tile Design'!$BD$26,IF(M39&gt;'Tile Design'!$AX$28,'Tile Design'!$BD$27,IF(M39&gt;'Tile Design'!$AX$29,'Tile Design'!$BD$28,IF(M39&gt;'Tile Design'!$AX$30,'Tile Design'!$BD$29,IF(M39&gt;'Tile Design'!$AX$31,'Tile Design'!$BD$30,IF(M39&gt;'Tile Design'!$AX$32,'Tile Design'!$BD$31,IF(M39&gt;'Tile Design'!$AX$33,'Tile Design'!$BD$32,IF(M39&gt;'Tile Design'!$AX$34,'Tile Design'!$BD$33,IF(M39&gt;'Tile Design'!$AX$35,'Tile Design'!$BD$34,IF(M39&gt;'Tile Design'!$AX464,'Tile Design'!$BD$35,""))))))))))))</f>
        <v/>
      </c>
      <c r="S39">
        <f>VLOOKUP(M39,'Tile Design'!$AX$26:$AZ$36,3,FALSE)</f>
        <v>0</v>
      </c>
      <c r="T39" t="str">
        <f t="shared" si="6"/>
        <v/>
      </c>
      <c r="U39" t="str">
        <f t="shared" si="7"/>
        <v/>
      </c>
      <c r="V39" t="str">
        <f>IF('Tile Design'!$AX$26=T39,T39,IF('Tile Design'!$AX$26&gt;T39,"",IF(V38&lt;$L$54,VLOOKUP(V38,$T$11:$U$51,2,FALSE),"")))</f>
        <v/>
      </c>
      <c r="W39" t="b">
        <f t="shared" si="8"/>
        <v>0</v>
      </c>
      <c r="X39" s="66" t="str">
        <f t="shared" si="9"/>
        <v/>
      </c>
      <c r="Y39" t="str">
        <f t="shared" si="10"/>
        <v/>
      </c>
      <c r="Z39" t="str">
        <f>IF('Tile Design'!$AH$26&gt;'Tile Design'!$AX$26,IF(ISNUMBER(Y39),IF(T39-'Tile Design'!$AX$26&lt;=200,"",Y39),""),IF(ISNUMBER(Y39),IF('Tile Design'!$AX$26-T39&lt;=200,"",Y39),""))</f>
        <v/>
      </c>
      <c r="AA39" t="str">
        <f t="shared" si="11"/>
        <v/>
      </c>
      <c r="AB39" t="str">
        <f t="shared" si="12"/>
        <v/>
      </c>
    </row>
    <row r="40" spans="1:28" x14ac:dyDescent="0.2">
      <c r="A40" s="388" t="str">
        <f t="shared" si="0"/>
        <v/>
      </c>
      <c r="B40" s="389" t="str">
        <f t="shared" si="1"/>
        <v/>
      </c>
      <c r="C40" s="390" t="str">
        <f t="shared" si="2"/>
        <v/>
      </c>
      <c r="D40" s="389" t="str">
        <f t="shared" si="3"/>
        <v/>
      </c>
      <c r="E40" s="391" t="str">
        <f t="shared" si="4"/>
        <v/>
      </c>
      <c r="F40" s="392" t="str">
        <f t="shared" si="5"/>
        <v/>
      </c>
      <c r="G40" s="1246"/>
      <c r="H40" s="1247"/>
      <c r="I40" s="1248"/>
      <c r="K40" t="str">
        <f>IF('Tile Design'!$AH$26&gt;'Tile Design'!$AX$26,IF(K39&lt;$L$54,VLOOKUP(K39,$T$11:$U$51,2,FALSE),""),IF(K39&gt;$L$53,VLOOKUP(K39,$T$11:$U$51,2,FALSE),""))</f>
        <v/>
      </c>
      <c r="M40" t="str">
        <f>IF(ISNUMBER('Survey Data'!A41),'Survey Data'!A41,"")</f>
        <v/>
      </c>
      <c r="N40" s="66" t="str">
        <f>IF(ISNUMBER('Survey Data'!B41),'Survey Data'!B41,"")</f>
        <v/>
      </c>
      <c r="O40" s="66" t="str">
        <f>IF(ISNUMBER('Survey Data'!D41),'Survey Data'!D41,"")</f>
        <v/>
      </c>
      <c r="P40" t="str">
        <f>IF('Tile Design'!$AH$26&gt;'Tile Design'!$AX$26,IF(M40&lt;'Tile Design'!$AX$26,"",IF(M40&lt;'Tile Design'!$AX$27,'Tile Design'!$BE$26,IF(M40&lt;'Tile Design'!$AX$28,'Tile Design'!$BE$27,IF(M40&lt;'Tile Design'!$AX$29,'Tile Design'!$BE$28,IF(M40&lt;'Tile Design'!$AX$30,'Tile Design'!$BE$29,IF(M40&lt;'Tile Design'!$AX$31,'Tile Design'!$BE$30,IF(M40&lt;'Tile Design'!$AX$32,'Tile Design'!$BE$31,IF(M40&lt;'Tile Design'!$AX$33,'Tile Design'!$BE$32,IF(M40&lt;'Tile Design'!$AX$34,'Tile Design'!$BE$33,IF(M40&lt;'Tile Design'!$AX$35,'Tile Design'!$BE$34,IF(M40&lt;'Tile Design'!$AX$36,'Tile Design'!$BE$35,""))))))))))),IF(M40&gt;'Tile Design'!$AX$26,"",IF(M40&gt;'Tile Design'!$AX$27,'Tile Design'!$BE$26,IF(M40&gt;'Tile Design'!$AX$28,'Tile Design'!$BE$27,IF(M40&gt;'Tile Design'!$AX$29,'Tile Design'!$BE$28,IF(M40&gt;'Tile Design'!$AX$30,'Tile Design'!$BE$29,IF(M40&gt;'Tile Design'!$AX$31,'Tile Design'!$BE$30,IF(M40&gt;'Tile Design'!$AX$32,'Tile Design'!$BE$31,IF(M40&gt;'Tile Design'!$AX$33,'Tile Design'!$BE$32,IF(M40&gt;'Tile Design'!$AX$34,'Tile Design'!$BE$33,IF(M40&gt;'Tile Design'!$AX$35,'Tile Design'!$BE$34,IF(M40&gt;'Tile Design'!$AX$36,'Tile Design'!$BE$35,""))))))))))))</f>
        <v/>
      </c>
      <c r="Q40" t="str">
        <f>IF('Tile Design'!$AH$26&gt;'Tile Design'!$AX$26,IF(M40&lt;$L$53,"",IF(OR(ISNUMBER(P40),ISNUMBER(Q39)),IF(ISNUMBER(Q39),Q39+(ABS(M40-M39))*P39,IF($N$53&lt;$N$54,$N$53,$N$54)),"")),IF(M40&gt;$L$54,"",IF(ISNUMBER(Q39),Q39+(ABS(M40-M39))*P39,IF($N$53&lt;$N$54,$N$53,$N$54))))</f>
        <v/>
      </c>
      <c r="R40" t="str">
        <f>IF('Tile Design'!$AH$26&gt;'Tile Design'!$AX$26,IF(M40&lt;'Tile Design'!$AX$26,"",IF(M40&lt;'Tile Design'!$AX$27,'Tile Design'!$BD$26,IF(M40&lt;'Tile Design'!$AX$28,'Tile Design'!$BD$27,IF(M40&lt;'Tile Design'!$AX$29,'Tile Design'!$BD$28,IF(M40&lt;'Tile Design'!$AX$30,'Tile Design'!$BD$29,IF(M40&lt;'Tile Design'!$AX$31,'Tile Design'!$BD$30,IF(M40&lt;'Tile Design'!$AX$32,'Tile Design'!$BD$31,IF(M40&lt;'Tile Design'!$AX$33,'Tile Design'!$BD$32,IF(M40&lt;'Tile Design'!$AX$34,'Tile Design'!$BD$33,IF(M40&lt;'Tile Design'!$AX$35,'Tile Design'!$BD$34,IF(M40&lt;'Tile Design'!$AX$36,'Tile Design'!$BD$35,""))))))))))),IF(M40&gt;'Tile Design'!$AX$26,"",IF(M40&gt;'Tile Design'!$AX$27,'Tile Design'!$BD$26,IF(M40&gt;'Tile Design'!$AX$28,'Tile Design'!$BD$27,IF(M40&gt;'Tile Design'!$AX$29,'Tile Design'!$BD$28,IF(M40&gt;'Tile Design'!$AX$30,'Tile Design'!$BD$29,IF(M40&gt;'Tile Design'!$AX$31,'Tile Design'!$BD$30,IF(M40&gt;'Tile Design'!$AX$32,'Tile Design'!$BD$31,IF(M40&gt;'Tile Design'!$AX$33,'Tile Design'!$BD$32,IF(M40&gt;'Tile Design'!$AX$34,'Tile Design'!$BD$33,IF(M40&gt;'Tile Design'!$AX$35,'Tile Design'!$BD$34,IF(M40&gt;'Tile Design'!$AX465,'Tile Design'!$BD$35,""))))))))))))</f>
        <v/>
      </c>
      <c r="S40">
        <f>VLOOKUP(M40,'Tile Design'!$AX$26:$AZ$36,3,FALSE)</f>
        <v>0</v>
      </c>
      <c r="T40" t="str">
        <f t="shared" si="6"/>
        <v/>
      </c>
      <c r="U40" t="str">
        <f t="shared" si="7"/>
        <v/>
      </c>
      <c r="V40" t="str">
        <f>IF('Tile Design'!$AX$26=T40,T40,IF('Tile Design'!$AX$26&gt;T40,"",IF(V39&lt;$L$54,VLOOKUP(V39,$T$11:$U$51,2,FALSE),"")))</f>
        <v/>
      </c>
      <c r="W40" t="b">
        <f t="shared" si="8"/>
        <v>0</v>
      </c>
      <c r="X40" s="66" t="str">
        <f t="shared" si="9"/>
        <v/>
      </c>
      <c r="Y40" t="str">
        <f t="shared" si="10"/>
        <v/>
      </c>
      <c r="Z40" t="str">
        <f>IF('Tile Design'!$AH$26&gt;'Tile Design'!$AX$26,IF(ISNUMBER(Y40),IF(T40-'Tile Design'!$AX$26&lt;=200,"",Y40),""),IF(ISNUMBER(Y40),IF('Tile Design'!$AX$26-T40&lt;=200,"",Y40),""))</f>
        <v/>
      </c>
      <c r="AA40" t="str">
        <f t="shared" si="11"/>
        <v/>
      </c>
      <c r="AB40" t="str">
        <f t="shared" si="12"/>
        <v/>
      </c>
    </row>
    <row r="41" spans="1:28" x14ac:dyDescent="0.2">
      <c r="A41" s="388" t="str">
        <f t="shared" si="0"/>
        <v/>
      </c>
      <c r="B41" s="389" t="str">
        <f t="shared" si="1"/>
        <v/>
      </c>
      <c r="C41" s="390" t="str">
        <f t="shared" si="2"/>
        <v/>
      </c>
      <c r="D41" s="389" t="str">
        <f t="shared" si="3"/>
        <v/>
      </c>
      <c r="E41" s="391" t="str">
        <f t="shared" si="4"/>
        <v/>
      </c>
      <c r="F41" s="392" t="str">
        <f t="shared" si="5"/>
        <v/>
      </c>
      <c r="G41" s="1246"/>
      <c r="H41" s="1247"/>
      <c r="I41" s="1248"/>
      <c r="K41" t="str">
        <f>IF('Tile Design'!$AH$26&gt;'Tile Design'!$AX$26,IF(K40&lt;$L$54,VLOOKUP(K40,$T$11:$U$51,2,FALSE),""),IF(K40&gt;$L$53,VLOOKUP(K40,$T$11:$U$51,2,FALSE),""))</f>
        <v/>
      </c>
      <c r="M41" t="str">
        <f>IF(ISNUMBER('Survey Data'!A42),'Survey Data'!A42,"")</f>
        <v/>
      </c>
      <c r="N41" s="66" t="str">
        <f>IF(ISNUMBER('Survey Data'!B42),'Survey Data'!B42,"")</f>
        <v/>
      </c>
      <c r="O41" s="66" t="str">
        <f>IF(ISNUMBER('Survey Data'!D42),'Survey Data'!D42,"")</f>
        <v/>
      </c>
      <c r="P41" t="str">
        <f>IF('Tile Design'!$AH$26&gt;'Tile Design'!$AX$26,IF(M41&lt;'Tile Design'!$AX$26,"",IF(M41&lt;'Tile Design'!$AX$27,'Tile Design'!$BE$26,IF(M41&lt;'Tile Design'!$AX$28,'Tile Design'!$BE$27,IF(M41&lt;'Tile Design'!$AX$29,'Tile Design'!$BE$28,IF(M41&lt;'Tile Design'!$AX$30,'Tile Design'!$BE$29,IF(M41&lt;'Tile Design'!$AX$31,'Tile Design'!$BE$30,IF(M41&lt;'Tile Design'!$AX$32,'Tile Design'!$BE$31,IF(M41&lt;'Tile Design'!$AX$33,'Tile Design'!$BE$32,IF(M41&lt;'Tile Design'!$AX$34,'Tile Design'!$BE$33,IF(M41&lt;'Tile Design'!$AX$35,'Tile Design'!$BE$34,IF(M41&lt;'Tile Design'!$AX$36,'Tile Design'!$BE$35,""))))))))))),IF(M41&gt;'Tile Design'!$AX$26,"",IF(M41&gt;'Tile Design'!$AX$27,'Tile Design'!$BE$26,IF(M41&gt;'Tile Design'!$AX$28,'Tile Design'!$BE$27,IF(M41&gt;'Tile Design'!$AX$29,'Tile Design'!$BE$28,IF(M41&gt;'Tile Design'!$AX$30,'Tile Design'!$BE$29,IF(M41&gt;'Tile Design'!$AX$31,'Tile Design'!$BE$30,IF(M41&gt;'Tile Design'!$AX$32,'Tile Design'!$BE$31,IF(M41&gt;'Tile Design'!$AX$33,'Tile Design'!$BE$32,IF(M41&gt;'Tile Design'!$AX$34,'Tile Design'!$BE$33,IF(M41&gt;'Tile Design'!$AX$35,'Tile Design'!$BE$34,IF(M41&gt;'Tile Design'!$AX$36,'Tile Design'!$BE$35,""))))))))))))</f>
        <v/>
      </c>
      <c r="Q41" t="str">
        <f>IF('Tile Design'!$AH$26&gt;'Tile Design'!$AX$26,IF(M41&lt;$L$53,"",IF(OR(ISNUMBER(P41),ISNUMBER(Q40)),IF(ISNUMBER(Q40),Q40+(ABS(M41-M40))*P40,IF($N$53&lt;$N$54,$N$53,$N$54)),"")),IF(M41&gt;$L$54,"",IF(ISNUMBER(Q40),Q40+(ABS(M41-M40))*P40,IF($N$53&lt;$N$54,$N$53,$N$54))))</f>
        <v/>
      </c>
      <c r="R41" t="str">
        <f>IF('Tile Design'!$AH$26&gt;'Tile Design'!$AX$26,IF(M41&lt;'Tile Design'!$AX$26,"",IF(M41&lt;'Tile Design'!$AX$27,'Tile Design'!$BD$26,IF(M41&lt;'Tile Design'!$AX$28,'Tile Design'!$BD$27,IF(M41&lt;'Tile Design'!$AX$29,'Tile Design'!$BD$28,IF(M41&lt;'Tile Design'!$AX$30,'Tile Design'!$BD$29,IF(M41&lt;'Tile Design'!$AX$31,'Tile Design'!$BD$30,IF(M41&lt;'Tile Design'!$AX$32,'Tile Design'!$BD$31,IF(M41&lt;'Tile Design'!$AX$33,'Tile Design'!$BD$32,IF(M41&lt;'Tile Design'!$AX$34,'Tile Design'!$BD$33,IF(M41&lt;'Tile Design'!$AX$35,'Tile Design'!$BD$34,IF(M41&lt;'Tile Design'!$AX$36,'Tile Design'!$BD$35,""))))))))))),IF(M41&gt;'Tile Design'!$AX$26,"",IF(M41&gt;'Tile Design'!$AX$27,'Tile Design'!$BD$26,IF(M41&gt;'Tile Design'!$AX$28,'Tile Design'!$BD$27,IF(M41&gt;'Tile Design'!$AX$29,'Tile Design'!$BD$28,IF(M41&gt;'Tile Design'!$AX$30,'Tile Design'!$BD$29,IF(M41&gt;'Tile Design'!$AX$31,'Tile Design'!$BD$30,IF(M41&gt;'Tile Design'!$AX$32,'Tile Design'!$BD$31,IF(M41&gt;'Tile Design'!$AX$33,'Tile Design'!$BD$32,IF(M41&gt;'Tile Design'!$AX$34,'Tile Design'!$BD$33,IF(M41&gt;'Tile Design'!$AX$35,'Tile Design'!$BD$34,IF(M41&gt;'Tile Design'!$AX466,'Tile Design'!$BD$35,""))))))))))))</f>
        <v/>
      </c>
      <c r="S41">
        <f>VLOOKUP(M41,'Tile Design'!$AX$26:$AZ$36,3,FALSE)</f>
        <v>0</v>
      </c>
      <c r="T41" t="str">
        <f t="shared" si="6"/>
        <v/>
      </c>
      <c r="U41" t="str">
        <f t="shared" si="7"/>
        <v/>
      </c>
      <c r="V41" t="str">
        <f>IF('Tile Design'!$AX$26=T41,T41,IF('Tile Design'!$AX$26&gt;T41,"",IF(V40&lt;$L$54,VLOOKUP(V40,$T$11:$U$51,2,FALSE),"")))</f>
        <v/>
      </c>
      <c r="W41" t="b">
        <f t="shared" si="8"/>
        <v>0</v>
      </c>
      <c r="X41" s="66" t="str">
        <f t="shared" si="9"/>
        <v/>
      </c>
      <c r="Y41" t="str">
        <f t="shared" si="10"/>
        <v/>
      </c>
      <c r="Z41" t="str">
        <f>IF('Tile Design'!$AH$26&gt;'Tile Design'!$AX$26,IF(ISNUMBER(Y41),IF(T41-'Tile Design'!$AX$26&lt;=200,"",Y41),""),IF(ISNUMBER(Y41),IF('Tile Design'!$AX$26-T41&lt;=200,"",Y41),""))</f>
        <v/>
      </c>
      <c r="AA41" t="str">
        <f t="shared" si="11"/>
        <v/>
      </c>
      <c r="AB41" t="str">
        <f t="shared" si="12"/>
        <v/>
      </c>
    </row>
    <row r="42" spans="1:28" x14ac:dyDescent="0.2">
      <c r="A42" s="388" t="str">
        <f t="shared" si="0"/>
        <v/>
      </c>
      <c r="B42" s="389" t="str">
        <f t="shared" si="1"/>
        <v/>
      </c>
      <c r="C42" s="390" t="str">
        <f t="shared" si="2"/>
        <v/>
      </c>
      <c r="D42" s="389" t="str">
        <f t="shared" si="3"/>
        <v/>
      </c>
      <c r="E42" s="391" t="str">
        <f t="shared" si="4"/>
        <v/>
      </c>
      <c r="F42" s="392" t="str">
        <f t="shared" si="5"/>
        <v/>
      </c>
      <c r="G42" s="1246"/>
      <c r="H42" s="1247"/>
      <c r="I42" s="1248"/>
      <c r="K42" t="str">
        <f>IF('Tile Design'!$AH$26&gt;'Tile Design'!$AX$26,IF(K41&lt;$L$54,VLOOKUP(K41,$T$11:$U$51,2,FALSE),""),IF(K41&gt;$L$53,VLOOKUP(K41,$T$11:$U$51,2,FALSE),""))</f>
        <v/>
      </c>
      <c r="M42" t="str">
        <f>IF(ISNUMBER('Survey Data'!A43),'Survey Data'!A43,"")</f>
        <v/>
      </c>
      <c r="N42" s="66" t="str">
        <f>IF(ISNUMBER('Survey Data'!B43),'Survey Data'!B43,"")</f>
        <v/>
      </c>
      <c r="O42" s="66" t="str">
        <f>IF(ISNUMBER('Survey Data'!D43),'Survey Data'!D43,"")</f>
        <v/>
      </c>
      <c r="P42" t="str">
        <f>IF('Tile Design'!$AH$26&gt;'Tile Design'!$AX$26,IF(M42&lt;'Tile Design'!$AX$26,"",IF(M42&lt;'Tile Design'!$AX$27,'Tile Design'!$BE$26,IF(M42&lt;'Tile Design'!$AX$28,'Tile Design'!$BE$27,IF(M42&lt;'Tile Design'!$AX$29,'Tile Design'!$BE$28,IF(M42&lt;'Tile Design'!$AX$30,'Tile Design'!$BE$29,IF(M42&lt;'Tile Design'!$AX$31,'Tile Design'!$BE$30,IF(M42&lt;'Tile Design'!$AX$32,'Tile Design'!$BE$31,IF(M42&lt;'Tile Design'!$AX$33,'Tile Design'!$BE$32,IF(M42&lt;'Tile Design'!$AX$34,'Tile Design'!$BE$33,IF(M42&lt;'Tile Design'!$AX$35,'Tile Design'!$BE$34,IF(M42&lt;'Tile Design'!$AX$36,'Tile Design'!$BE$35,""))))))))))),IF(M42&gt;'Tile Design'!$AX$26,"",IF(M42&gt;'Tile Design'!$AX$27,'Tile Design'!$BE$26,IF(M42&gt;'Tile Design'!$AX$28,'Tile Design'!$BE$27,IF(M42&gt;'Tile Design'!$AX$29,'Tile Design'!$BE$28,IF(M42&gt;'Tile Design'!$AX$30,'Tile Design'!$BE$29,IF(M42&gt;'Tile Design'!$AX$31,'Tile Design'!$BE$30,IF(M42&gt;'Tile Design'!$AX$32,'Tile Design'!$BE$31,IF(M42&gt;'Tile Design'!$AX$33,'Tile Design'!$BE$32,IF(M42&gt;'Tile Design'!$AX$34,'Tile Design'!$BE$33,IF(M42&gt;'Tile Design'!$AX$35,'Tile Design'!$BE$34,IF(M42&gt;'Tile Design'!$AX$36,'Tile Design'!$BE$35,""))))))))))))</f>
        <v/>
      </c>
      <c r="Q42" t="str">
        <f>IF('Tile Design'!$AH$26&gt;'Tile Design'!$AX$26,IF(M42&lt;$L$53,"",IF(OR(ISNUMBER(P42),ISNUMBER(Q41)),IF(ISNUMBER(Q41),Q41+(ABS(M42-M41))*P41,IF($N$53&lt;$N$54,$N$53,$N$54)),"")),IF(M42&gt;$L$54,"",IF(ISNUMBER(Q41),Q41+(ABS(M42-M41))*P41,IF($N$53&lt;$N$54,$N$53,$N$54))))</f>
        <v/>
      </c>
      <c r="R42" t="str">
        <f>IF('Tile Design'!$AH$26&gt;'Tile Design'!$AX$26,IF(M42&lt;'Tile Design'!$AX$26,"",IF(M42&lt;'Tile Design'!$AX$27,'Tile Design'!$BD$26,IF(M42&lt;'Tile Design'!$AX$28,'Tile Design'!$BD$27,IF(M42&lt;'Tile Design'!$AX$29,'Tile Design'!$BD$28,IF(M42&lt;'Tile Design'!$AX$30,'Tile Design'!$BD$29,IF(M42&lt;'Tile Design'!$AX$31,'Tile Design'!$BD$30,IF(M42&lt;'Tile Design'!$AX$32,'Tile Design'!$BD$31,IF(M42&lt;'Tile Design'!$AX$33,'Tile Design'!$BD$32,IF(M42&lt;'Tile Design'!$AX$34,'Tile Design'!$BD$33,IF(M42&lt;'Tile Design'!$AX$35,'Tile Design'!$BD$34,IF(M42&lt;'Tile Design'!$AX$36,'Tile Design'!$BD$35,""))))))))))),IF(M42&gt;'Tile Design'!$AX$26,"",IF(M42&gt;'Tile Design'!$AX$27,'Tile Design'!$BD$26,IF(M42&gt;'Tile Design'!$AX$28,'Tile Design'!$BD$27,IF(M42&gt;'Tile Design'!$AX$29,'Tile Design'!$BD$28,IF(M42&gt;'Tile Design'!$AX$30,'Tile Design'!$BD$29,IF(M42&gt;'Tile Design'!$AX$31,'Tile Design'!$BD$30,IF(M42&gt;'Tile Design'!$AX$32,'Tile Design'!$BD$31,IF(M42&gt;'Tile Design'!$AX$33,'Tile Design'!$BD$32,IF(M42&gt;'Tile Design'!$AX$34,'Tile Design'!$BD$33,IF(M42&gt;'Tile Design'!$AX$35,'Tile Design'!$BD$34,IF(M42&gt;'Tile Design'!$AX467,'Tile Design'!$BD$35,""))))))))))))</f>
        <v/>
      </c>
      <c r="S42">
        <f>VLOOKUP(M42,'Tile Design'!$AX$26:$AZ$36,3,FALSE)</f>
        <v>0</v>
      </c>
      <c r="T42" t="str">
        <f t="shared" si="6"/>
        <v/>
      </c>
      <c r="U42" t="str">
        <f t="shared" si="7"/>
        <v/>
      </c>
      <c r="V42" t="str">
        <f>IF('Tile Design'!$AX$26=T42,T42,IF('Tile Design'!$AX$26&gt;T42,"",IF(V41&lt;$L$54,VLOOKUP(V41,$T$11:$U$51,2,FALSE),"")))</f>
        <v/>
      </c>
      <c r="W42" t="b">
        <f t="shared" si="8"/>
        <v>0</v>
      </c>
      <c r="X42" s="66" t="str">
        <f t="shared" si="9"/>
        <v/>
      </c>
      <c r="Y42" t="str">
        <f t="shared" si="10"/>
        <v/>
      </c>
      <c r="Z42" t="str">
        <f>IF('Tile Design'!$AH$26&gt;'Tile Design'!$AX$26,IF(ISNUMBER(Y42),IF(T42-'Tile Design'!$AX$26&lt;=200,"",Y42),""),IF(ISNUMBER(Y42),IF('Tile Design'!$AX$26-T42&lt;=200,"",Y42),""))</f>
        <v/>
      </c>
      <c r="AA42" t="str">
        <f t="shared" si="11"/>
        <v/>
      </c>
      <c r="AB42" t="str">
        <f t="shared" si="12"/>
        <v/>
      </c>
    </row>
    <row r="43" spans="1:28" x14ac:dyDescent="0.2">
      <c r="A43" s="388" t="str">
        <f t="shared" si="0"/>
        <v/>
      </c>
      <c r="B43" s="389" t="str">
        <f t="shared" si="1"/>
        <v/>
      </c>
      <c r="C43" s="390" t="str">
        <f t="shared" si="2"/>
        <v/>
      </c>
      <c r="D43" s="389" t="str">
        <f t="shared" si="3"/>
        <v/>
      </c>
      <c r="E43" s="391" t="str">
        <f t="shared" si="4"/>
        <v/>
      </c>
      <c r="F43" s="392" t="str">
        <f t="shared" si="5"/>
        <v/>
      </c>
      <c r="G43" s="1246"/>
      <c r="H43" s="1247"/>
      <c r="I43" s="1248"/>
      <c r="K43" t="str">
        <f>IF('Tile Design'!$AH$26&gt;'Tile Design'!$AX$26,IF(K42&lt;$L$54,VLOOKUP(K42,$T$11:$U$51,2,FALSE),""),IF(K42&gt;$L$53,VLOOKUP(K42,$T$11:$U$51,2,FALSE),""))</f>
        <v/>
      </c>
      <c r="M43" t="str">
        <f>IF(ISNUMBER('Survey Data'!A44),'Survey Data'!A44,"")</f>
        <v/>
      </c>
      <c r="N43" s="66" t="str">
        <f>IF(ISNUMBER('Survey Data'!B44),'Survey Data'!B44,"")</f>
        <v/>
      </c>
      <c r="O43" s="66" t="str">
        <f>IF(ISNUMBER('Survey Data'!D44),'Survey Data'!D44,"")</f>
        <v/>
      </c>
      <c r="P43" t="str">
        <f>IF('Tile Design'!$AH$26&gt;'Tile Design'!$AX$26,IF(M43&lt;'Tile Design'!$AX$26,"",IF(M43&lt;'Tile Design'!$AX$27,'Tile Design'!$BE$26,IF(M43&lt;'Tile Design'!$AX$28,'Tile Design'!$BE$27,IF(M43&lt;'Tile Design'!$AX$29,'Tile Design'!$BE$28,IF(M43&lt;'Tile Design'!$AX$30,'Tile Design'!$BE$29,IF(M43&lt;'Tile Design'!$AX$31,'Tile Design'!$BE$30,IF(M43&lt;'Tile Design'!$AX$32,'Tile Design'!$BE$31,IF(M43&lt;'Tile Design'!$AX$33,'Tile Design'!$BE$32,IF(M43&lt;'Tile Design'!$AX$34,'Tile Design'!$BE$33,IF(M43&lt;'Tile Design'!$AX$35,'Tile Design'!$BE$34,IF(M43&lt;'Tile Design'!$AX$36,'Tile Design'!$BE$35,""))))))))))),IF(M43&gt;'Tile Design'!$AX$26,"",IF(M43&gt;'Tile Design'!$AX$27,'Tile Design'!$BE$26,IF(M43&gt;'Tile Design'!$AX$28,'Tile Design'!$BE$27,IF(M43&gt;'Tile Design'!$AX$29,'Tile Design'!$BE$28,IF(M43&gt;'Tile Design'!$AX$30,'Tile Design'!$BE$29,IF(M43&gt;'Tile Design'!$AX$31,'Tile Design'!$BE$30,IF(M43&gt;'Tile Design'!$AX$32,'Tile Design'!$BE$31,IF(M43&gt;'Tile Design'!$AX$33,'Tile Design'!$BE$32,IF(M43&gt;'Tile Design'!$AX$34,'Tile Design'!$BE$33,IF(M43&gt;'Tile Design'!$AX$35,'Tile Design'!$BE$34,IF(M43&gt;'Tile Design'!$AX$36,'Tile Design'!$BE$35,""))))))))))))</f>
        <v/>
      </c>
      <c r="Q43" t="str">
        <f>IF('Tile Design'!$AH$26&gt;'Tile Design'!$AX$26,IF(M43&lt;$L$53,"",IF(OR(ISNUMBER(P43),ISNUMBER(Q42)),IF(ISNUMBER(Q42),Q42+(ABS(M43-M42))*P42,IF($N$53&lt;$N$54,$N$53,$N$54)),"")),IF(M43&gt;$L$54,"",IF(ISNUMBER(Q42),Q42+(ABS(M43-M42))*P42,IF($N$53&lt;$N$54,$N$53,$N$54))))</f>
        <v/>
      </c>
      <c r="R43" t="str">
        <f>IF('Tile Design'!$AH$26&gt;'Tile Design'!$AX$26,IF(M43&lt;'Tile Design'!$AX$26,"",IF(M43&lt;'Tile Design'!$AX$27,'Tile Design'!$BD$26,IF(M43&lt;'Tile Design'!$AX$28,'Tile Design'!$BD$27,IF(M43&lt;'Tile Design'!$AX$29,'Tile Design'!$BD$28,IF(M43&lt;'Tile Design'!$AX$30,'Tile Design'!$BD$29,IF(M43&lt;'Tile Design'!$AX$31,'Tile Design'!$BD$30,IF(M43&lt;'Tile Design'!$AX$32,'Tile Design'!$BD$31,IF(M43&lt;'Tile Design'!$AX$33,'Tile Design'!$BD$32,IF(M43&lt;'Tile Design'!$AX$34,'Tile Design'!$BD$33,IF(M43&lt;'Tile Design'!$AX$35,'Tile Design'!$BD$34,IF(M43&lt;'Tile Design'!$AX$36,'Tile Design'!$BD$35,""))))))))))),IF(M43&gt;'Tile Design'!$AX$26,"",IF(M43&gt;'Tile Design'!$AX$27,'Tile Design'!$BD$26,IF(M43&gt;'Tile Design'!$AX$28,'Tile Design'!$BD$27,IF(M43&gt;'Tile Design'!$AX$29,'Tile Design'!$BD$28,IF(M43&gt;'Tile Design'!$AX$30,'Tile Design'!$BD$29,IF(M43&gt;'Tile Design'!$AX$31,'Tile Design'!$BD$30,IF(M43&gt;'Tile Design'!$AX$32,'Tile Design'!$BD$31,IF(M43&gt;'Tile Design'!$AX$33,'Tile Design'!$BD$32,IF(M43&gt;'Tile Design'!$AX$34,'Tile Design'!$BD$33,IF(M43&gt;'Tile Design'!$AX$35,'Tile Design'!$BD$34,IF(M43&gt;'Tile Design'!$AX468,'Tile Design'!$BD$35,""))))))))))))</f>
        <v/>
      </c>
      <c r="S43">
        <f>VLOOKUP(M43,'Tile Design'!$AX$26:$AZ$36,3,FALSE)</f>
        <v>0</v>
      </c>
      <c r="T43" t="str">
        <f t="shared" si="6"/>
        <v/>
      </c>
      <c r="U43" t="str">
        <f t="shared" si="7"/>
        <v/>
      </c>
      <c r="V43" t="str">
        <f>IF('Tile Design'!$AX$26=T43,T43,IF('Tile Design'!$AX$26&gt;T43,"",IF(V42&lt;$L$54,VLOOKUP(V42,$T$11:$U$51,2,FALSE),"")))</f>
        <v/>
      </c>
      <c r="W43" t="b">
        <f t="shared" si="8"/>
        <v>0</v>
      </c>
      <c r="X43" s="66" t="str">
        <f t="shared" si="9"/>
        <v/>
      </c>
      <c r="Y43" t="str">
        <f t="shared" si="10"/>
        <v/>
      </c>
      <c r="Z43" t="str">
        <f>IF('Tile Design'!$AH$26&gt;'Tile Design'!$AX$26,IF(ISNUMBER(Y43),IF(T43-'Tile Design'!$AX$26&lt;=200,"",Y43),""),IF(ISNUMBER(Y43),IF('Tile Design'!$AX$26-T43&lt;=200,"",Y43),""))</f>
        <v/>
      </c>
      <c r="AA43" t="str">
        <f t="shared" si="11"/>
        <v/>
      </c>
      <c r="AB43" t="str">
        <f t="shared" si="12"/>
        <v/>
      </c>
    </row>
    <row r="44" spans="1:28" x14ac:dyDescent="0.2">
      <c r="A44" s="388" t="str">
        <f t="shared" si="0"/>
        <v/>
      </c>
      <c r="B44" s="389" t="str">
        <f t="shared" si="1"/>
        <v/>
      </c>
      <c r="C44" s="390" t="str">
        <f t="shared" si="2"/>
        <v/>
      </c>
      <c r="D44" s="389" t="str">
        <f t="shared" si="3"/>
        <v/>
      </c>
      <c r="E44" s="391" t="str">
        <f t="shared" si="4"/>
        <v/>
      </c>
      <c r="F44" s="392" t="str">
        <f t="shared" si="5"/>
        <v/>
      </c>
      <c r="G44" s="1246"/>
      <c r="H44" s="1247"/>
      <c r="I44" s="1248"/>
      <c r="K44" t="str">
        <f>IF('Tile Design'!$AH$26&gt;'Tile Design'!$AX$26,IF(K43&lt;$L$54,VLOOKUP(K43,$T$11:$U$51,2,FALSE),""),IF(K43&gt;$L$53,VLOOKUP(K43,$T$11:$U$51,2,FALSE),""))</f>
        <v/>
      </c>
      <c r="M44" t="str">
        <f>IF(ISNUMBER('Survey Data'!A45),'Survey Data'!A45,"")</f>
        <v/>
      </c>
      <c r="N44" s="66" t="str">
        <f>IF(ISNUMBER('Survey Data'!B45),'Survey Data'!B45,"")</f>
        <v/>
      </c>
      <c r="O44" s="66" t="str">
        <f>IF(ISNUMBER('Survey Data'!D45),'Survey Data'!D45,"")</f>
        <v/>
      </c>
      <c r="P44" t="str">
        <f>IF('Tile Design'!$AH$26&gt;'Tile Design'!$AX$26,IF(M44&lt;'Tile Design'!$AX$26,"",IF(M44&lt;'Tile Design'!$AX$27,'Tile Design'!$BE$26,IF(M44&lt;'Tile Design'!$AX$28,'Tile Design'!$BE$27,IF(M44&lt;'Tile Design'!$AX$29,'Tile Design'!$BE$28,IF(M44&lt;'Tile Design'!$AX$30,'Tile Design'!$BE$29,IF(M44&lt;'Tile Design'!$AX$31,'Tile Design'!$BE$30,IF(M44&lt;'Tile Design'!$AX$32,'Tile Design'!$BE$31,IF(M44&lt;'Tile Design'!$AX$33,'Tile Design'!$BE$32,IF(M44&lt;'Tile Design'!$AX$34,'Tile Design'!$BE$33,IF(M44&lt;'Tile Design'!$AX$35,'Tile Design'!$BE$34,IF(M44&lt;'Tile Design'!$AX$36,'Tile Design'!$BE$35,""))))))))))),IF(M44&gt;'Tile Design'!$AX$26,"",IF(M44&gt;'Tile Design'!$AX$27,'Tile Design'!$BE$26,IF(M44&gt;'Tile Design'!$AX$28,'Tile Design'!$BE$27,IF(M44&gt;'Tile Design'!$AX$29,'Tile Design'!$BE$28,IF(M44&gt;'Tile Design'!$AX$30,'Tile Design'!$BE$29,IF(M44&gt;'Tile Design'!$AX$31,'Tile Design'!$BE$30,IF(M44&gt;'Tile Design'!$AX$32,'Tile Design'!$BE$31,IF(M44&gt;'Tile Design'!$AX$33,'Tile Design'!$BE$32,IF(M44&gt;'Tile Design'!$AX$34,'Tile Design'!$BE$33,IF(M44&gt;'Tile Design'!$AX$35,'Tile Design'!$BE$34,IF(M44&gt;'Tile Design'!$AX$36,'Tile Design'!$BE$35,""))))))))))))</f>
        <v/>
      </c>
      <c r="Q44" t="str">
        <f>IF('Tile Design'!$AH$26&gt;'Tile Design'!$AX$26,IF(M44&lt;$L$53,"",IF(OR(ISNUMBER(P44),ISNUMBER(Q43)),IF(ISNUMBER(Q43),Q43+(ABS(M44-M43))*P43,IF($N$53&lt;$N$54,$N$53,$N$54)),"")),IF(M44&gt;$L$54,"",IF(ISNUMBER(Q43),Q43+(ABS(M44-M43))*P43,IF($N$53&lt;$N$54,$N$53,$N$54))))</f>
        <v/>
      </c>
      <c r="R44" t="str">
        <f>IF('Tile Design'!$AH$26&gt;'Tile Design'!$AX$26,IF(M44&lt;'Tile Design'!$AX$26,"",IF(M44&lt;'Tile Design'!$AX$27,'Tile Design'!$BD$26,IF(M44&lt;'Tile Design'!$AX$28,'Tile Design'!$BD$27,IF(M44&lt;'Tile Design'!$AX$29,'Tile Design'!$BD$28,IF(M44&lt;'Tile Design'!$AX$30,'Tile Design'!$BD$29,IF(M44&lt;'Tile Design'!$AX$31,'Tile Design'!$BD$30,IF(M44&lt;'Tile Design'!$AX$32,'Tile Design'!$BD$31,IF(M44&lt;'Tile Design'!$AX$33,'Tile Design'!$BD$32,IF(M44&lt;'Tile Design'!$AX$34,'Tile Design'!$BD$33,IF(M44&lt;'Tile Design'!$AX$35,'Tile Design'!$BD$34,IF(M44&lt;'Tile Design'!$AX$36,'Tile Design'!$BD$35,""))))))))))),IF(M44&gt;'Tile Design'!$AX$26,"",IF(M44&gt;'Tile Design'!$AX$27,'Tile Design'!$BD$26,IF(M44&gt;'Tile Design'!$AX$28,'Tile Design'!$BD$27,IF(M44&gt;'Tile Design'!$AX$29,'Tile Design'!$BD$28,IF(M44&gt;'Tile Design'!$AX$30,'Tile Design'!$BD$29,IF(M44&gt;'Tile Design'!$AX$31,'Tile Design'!$BD$30,IF(M44&gt;'Tile Design'!$AX$32,'Tile Design'!$BD$31,IF(M44&gt;'Tile Design'!$AX$33,'Tile Design'!$BD$32,IF(M44&gt;'Tile Design'!$AX$34,'Tile Design'!$BD$33,IF(M44&gt;'Tile Design'!$AX$35,'Tile Design'!$BD$34,IF(M44&gt;'Tile Design'!$AX469,'Tile Design'!$BD$35,""))))))))))))</f>
        <v/>
      </c>
      <c r="S44">
        <f>VLOOKUP(M44,'Tile Design'!$AX$26:$AZ$36,3,FALSE)</f>
        <v>0</v>
      </c>
      <c r="T44" t="str">
        <f t="shared" si="6"/>
        <v/>
      </c>
      <c r="U44" t="str">
        <f t="shared" si="7"/>
        <v/>
      </c>
      <c r="V44" t="str">
        <f>IF('Tile Design'!$AX$26=T44,T44,IF('Tile Design'!$AX$26&gt;T44,"",IF(V43&lt;$L$54,VLOOKUP(V43,$T$11:$U$51,2,FALSE),"")))</f>
        <v/>
      </c>
      <c r="W44" t="b">
        <f t="shared" si="8"/>
        <v>0</v>
      </c>
      <c r="X44" s="66" t="str">
        <f t="shared" si="9"/>
        <v/>
      </c>
      <c r="Y44" t="str">
        <f t="shared" si="10"/>
        <v/>
      </c>
      <c r="Z44" t="str">
        <f>IF('Tile Design'!$AH$26&gt;'Tile Design'!$AX$26,IF(ISNUMBER(Y44),IF(T44-'Tile Design'!$AX$26&lt;=200,"",Y44),""),IF(ISNUMBER(Y44),IF('Tile Design'!$AX$26-T44&lt;=200,"",Y44),""))</f>
        <v/>
      </c>
      <c r="AA44" t="str">
        <f t="shared" si="11"/>
        <v/>
      </c>
      <c r="AB44" t="str">
        <f t="shared" si="12"/>
        <v/>
      </c>
    </row>
    <row r="45" spans="1:28" x14ac:dyDescent="0.2">
      <c r="A45" s="388" t="str">
        <f t="shared" si="0"/>
        <v/>
      </c>
      <c r="B45" s="389" t="str">
        <f t="shared" si="1"/>
        <v/>
      </c>
      <c r="C45" s="390" t="str">
        <f t="shared" si="2"/>
        <v/>
      </c>
      <c r="D45" s="389" t="str">
        <f t="shared" si="3"/>
        <v/>
      </c>
      <c r="E45" s="391" t="str">
        <f t="shared" si="4"/>
        <v/>
      </c>
      <c r="F45" s="392" t="str">
        <f t="shared" si="5"/>
        <v/>
      </c>
      <c r="G45" s="1246"/>
      <c r="H45" s="1247"/>
      <c r="I45" s="1248"/>
      <c r="K45" t="str">
        <f>IF('Tile Design'!$AH$26&gt;'Tile Design'!$AX$26,IF(K44&lt;$L$54,VLOOKUP(K44,$T$11:$U$51,2,FALSE),""),IF(K44&gt;$L$53,VLOOKUP(K44,$T$11:$U$51,2,FALSE),""))</f>
        <v/>
      </c>
      <c r="M45" t="str">
        <f>IF(ISNUMBER('Survey Data'!A46),'Survey Data'!A46,"")</f>
        <v/>
      </c>
      <c r="N45" s="66" t="str">
        <f>IF(ISNUMBER('Survey Data'!B46),'Survey Data'!B46,"")</f>
        <v/>
      </c>
      <c r="O45" s="66" t="str">
        <f>IF(ISNUMBER('Survey Data'!D46),'Survey Data'!D46,"")</f>
        <v/>
      </c>
      <c r="P45" t="str">
        <f>IF('Tile Design'!$AH$26&gt;'Tile Design'!$AX$26,IF(M45&lt;'Tile Design'!$AX$26,"",IF(M45&lt;'Tile Design'!$AX$27,'Tile Design'!$BE$26,IF(M45&lt;'Tile Design'!$AX$28,'Tile Design'!$BE$27,IF(M45&lt;'Tile Design'!$AX$29,'Tile Design'!$BE$28,IF(M45&lt;'Tile Design'!$AX$30,'Tile Design'!$BE$29,IF(M45&lt;'Tile Design'!$AX$31,'Tile Design'!$BE$30,IF(M45&lt;'Tile Design'!$AX$32,'Tile Design'!$BE$31,IF(M45&lt;'Tile Design'!$AX$33,'Tile Design'!$BE$32,IF(M45&lt;'Tile Design'!$AX$34,'Tile Design'!$BE$33,IF(M45&lt;'Tile Design'!$AX$35,'Tile Design'!$BE$34,IF(M45&lt;'Tile Design'!$AX$36,'Tile Design'!$BE$35,""))))))))))),IF(M45&gt;'Tile Design'!$AX$26,"",IF(M45&gt;'Tile Design'!$AX$27,'Tile Design'!$BE$26,IF(M45&gt;'Tile Design'!$AX$28,'Tile Design'!$BE$27,IF(M45&gt;'Tile Design'!$AX$29,'Tile Design'!$BE$28,IF(M45&gt;'Tile Design'!$AX$30,'Tile Design'!$BE$29,IF(M45&gt;'Tile Design'!$AX$31,'Tile Design'!$BE$30,IF(M45&gt;'Tile Design'!$AX$32,'Tile Design'!$BE$31,IF(M45&gt;'Tile Design'!$AX$33,'Tile Design'!$BE$32,IF(M45&gt;'Tile Design'!$AX$34,'Tile Design'!$BE$33,IF(M45&gt;'Tile Design'!$AX$35,'Tile Design'!$BE$34,IF(M45&gt;'Tile Design'!$AX$36,'Tile Design'!$BE$35,""))))))))))))</f>
        <v/>
      </c>
      <c r="Q45" t="str">
        <f>IF('Tile Design'!$AH$26&gt;'Tile Design'!$AX$26,IF(M45&lt;$L$53,"",IF(OR(ISNUMBER(P45),ISNUMBER(Q44)),IF(ISNUMBER(Q44),Q44+(ABS(M45-M44))*P44,IF($N$53&lt;$N$54,$N$53,$N$54)),"")),IF(M45&gt;$L$54,"",IF(ISNUMBER(Q44),Q44+(ABS(M45-M44))*P44,IF($N$53&lt;$N$54,$N$53,$N$54))))</f>
        <v/>
      </c>
      <c r="R45" t="str">
        <f>IF('Tile Design'!$AH$26&gt;'Tile Design'!$AX$26,IF(M45&lt;'Tile Design'!$AX$26,"",IF(M45&lt;'Tile Design'!$AX$27,'Tile Design'!$BD$26,IF(M45&lt;'Tile Design'!$AX$28,'Tile Design'!$BD$27,IF(M45&lt;'Tile Design'!$AX$29,'Tile Design'!$BD$28,IF(M45&lt;'Tile Design'!$AX$30,'Tile Design'!$BD$29,IF(M45&lt;'Tile Design'!$AX$31,'Tile Design'!$BD$30,IF(M45&lt;'Tile Design'!$AX$32,'Tile Design'!$BD$31,IF(M45&lt;'Tile Design'!$AX$33,'Tile Design'!$BD$32,IF(M45&lt;'Tile Design'!$AX$34,'Tile Design'!$BD$33,IF(M45&lt;'Tile Design'!$AX$35,'Tile Design'!$BD$34,IF(M45&lt;'Tile Design'!$AX$36,'Tile Design'!$BD$35,""))))))))))),IF(M45&gt;'Tile Design'!$AX$26,"",IF(M45&gt;'Tile Design'!$AX$27,'Tile Design'!$BD$26,IF(M45&gt;'Tile Design'!$AX$28,'Tile Design'!$BD$27,IF(M45&gt;'Tile Design'!$AX$29,'Tile Design'!$BD$28,IF(M45&gt;'Tile Design'!$AX$30,'Tile Design'!$BD$29,IF(M45&gt;'Tile Design'!$AX$31,'Tile Design'!$BD$30,IF(M45&gt;'Tile Design'!$AX$32,'Tile Design'!$BD$31,IF(M45&gt;'Tile Design'!$AX$33,'Tile Design'!$BD$32,IF(M45&gt;'Tile Design'!$AX$34,'Tile Design'!$BD$33,IF(M45&gt;'Tile Design'!$AX$35,'Tile Design'!$BD$34,IF(M45&gt;'Tile Design'!$AX470,'Tile Design'!$BD$35,""))))))))))))</f>
        <v/>
      </c>
      <c r="S45">
        <f>VLOOKUP(M45,'Tile Design'!$AX$26:$AZ$36,3,FALSE)</f>
        <v>0</v>
      </c>
      <c r="T45" t="str">
        <f t="shared" si="6"/>
        <v/>
      </c>
      <c r="U45" t="str">
        <f t="shared" si="7"/>
        <v/>
      </c>
      <c r="V45" t="str">
        <f>IF('Tile Design'!$AX$26=T45,T45,IF('Tile Design'!$AX$26&gt;T45,"",IF(V44&lt;$L$54,VLOOKUP(V44,$T$11:$U$51,2,FALSE),"")))</f>
        <v/>
      </c>
      <c r="W45" t="b">
        <f t="shared" si="8"/>
        <v>0</v>
      </c>
      <c r="X45" s="66" t="str">
        <f t="shared" si="9"/>
        <v/>
      </c>
      <c r="Y45" t="str">
        <f t="shared" si="10"/>
        <v/>
      </c>
      <c r="Z45" t="str">
        <f>IF('Tile Design'!$AH$26&gt;'Tile Design'!$AX$26,IF(ISNUMBER(Y45),IF(T45-'Tile Design'!$AX$26&lt;=200,"",Y45),""),IF(ISNUMBER(Y45),IF('Tile Design'!$AX$26-T45&lt;=200,"",Y45),""))</f>
        <v/>
      </c>
      <c r="AA45" t="str">
        <f t="shared" si="11"/>
        <v/>
      </c>
      <c r="AB45" t="str">
        <f t="shared" si="12"/>
        <v/>
      </c>
    </row>
    <row r="46" spans="1:28" x14ac:dyDescent="0.2">
      <c r="A46" s="388" t="str">
        <f t="shared" si="0"/>
        <v/>
      </c>
      <c r="B46" s="389" t="str">
        <f t="shared" si="1"/>
        <v/>
      </c>
      <c r="C46" s="390" t="str">
        <f t="shared" si="2"/>
        <v/>
      </c>
      <c r="D46" s="389" t="str">
        <f t="shared" si="3"/>
        <v/>
      </c>
      <c r="E46" s="391" t="str">
        <f t="shared" si="4"/>
        <v/>
      </c>
      <c r="F46" s="392" t="str">
        <f t="shared" si="5"/>
        <v/>
      </c>
      <c r="G46" s="1246"/>
      <c r="H46" s="1247"/>
      <c r="I46" s="1248"/>
      <c r="K46" t="str">
        <f>IF('Tile Design'!$AH$26&gt;'Tile Design'!$AX$26,IF(K45&lt;$L$54,VLOOKUP(K45,$T$11:$U$51,2,FALSE),""),IF(K45&gt;$L$53,VLOOKUP(K45,$T$11:$U$51,2,FALSE),""))</f>
        <v/>
      </c>
      <c r="M46" t="str">
        <f>IF(ISNUMBER('Survey Data'!A47),'Survey Data'!A47,"")</f>
        <v/>
      </c>
      <c r="N46" s="66" t="str">
        <f>IF(ISNUMBER('Survey Data'!B47),'Survey Data'!B47,"")</f>
        <v/>
      </c>
      <c r="O46" s="66" t="str">
        <f>IF(ISNUMBER('Survey Data'!D47),'Survey Data'!D47,"")</f>
        <v/>
      </c>
      <c r="P46" t="str">
        <f>IF('Tile Design'!$AH$26&gt;'Tile Design'!$AX$26,IF(M46&lt;'Tile Design'!$AX$26,"",IF(M46&lt;'Tile Design'!$AX$27,'Tile Design'!$BE$26,IF(M46&lt;'Tile Design'!$AX$28,'Tile Design'!$BE$27,IF(M46&lt;'Tile Design'!$AX$29,'Tile Design'!$BE$28,IF(M46&lt;'Tile Design'!$AX$30,'Tile Design'!$BE$29,IF(M46&lt;'Tile Design'!$AX$31,'Tile Design'!$BE$30,IF(M46&lt;'Tile Design'!$AX$32,'Tile Design'!$BE$31,IF(M46&lt;'Tile Design'!$AX$33,'Tile Design'!$BE$32,IF(M46&lt;'Tile Design'!$AX$34,'Tile Design'!$BE$33,IF(M46&lt;'Tile Design'!$AX$35,'Tile Design'!$BE$34,IF(M46&lt;'Tile Design'!$AX$36,'Tile Design'!$BE$35,""))))))))))),IF(M46&gt;'Tile Design'!$AX$26,"",IF(M46&gt;'Tile Design'!$AX$27,'Tile Design'!$BE$26,IF(M46&gt;'Tile Design'!$AX$28,'Tile Design'!$BE$27,IF(M46&gt;'Tile Design'!$AX$29,'Tile Design'!$BE$28,IF(M46&gt;'Tile Design'!$AX$30,'Tile Design'!$BE$29,IF(M46&gt;'Tile Design'!$AX$31,'Tile Design'!$BE$30,IF(M46&gt;'Tile Design'!$AX$32,'Tile Design'!$BE$31,IF(M46&gt;'Tile Design'!$AX$33,'Tile Design'!$BE$32,IF(M46&gt;'Tile Design'!$AX$34,'Tile Design'!$BE$33,IF(M46&gt;'Tile Design'!$AX$35,'Tile Design'!$BE$34,IF(M46&gt;'Tile Design'!$AX$36,'Tile Design'!$BE$35,""))))))))))))</f>
        <v/>
      </c>
      <c r="Q46" t="str">
        <f>IF('Tile Design'!$AH$26&gt;'Tile Design'!$AX$26,IF(M46&lt;$L$53,"",IF(OR(ISNUMBER(P46),ISNUMBER(Q45)),IF(ISNUMBER(Q45),Q45+(ABS(M46-M45))*P45,IF($N$53&lt;$N$54,$N$53,$N$54)),"")),IF(M46&gt;$L$54,"",IF(ISNUMBER(Q45),Q45+(ABS(M46-M45))*P45,IF($N$53&lt;$N$54,$N$53,$N$54))))</f>
        <v/>
      </c>
      <c r="R46" t="str">
        <f>IF('Tile Design'!$AH$26&gt;'Tile Design'!$AX$26,IF(M46&lt;'Tile Design'!$AX$26,"",IF(M46&lt;'Tile Design'!$AX$27,'Tile Design'!$BD$26,IF(M46&lt;'Tile Design'!$AX$28,'Tile Design'!$BD$27,IF(M46&lt;'Tile Design'!$AX$29,'Tile Design'!$BD$28,IF(M46&lt;'Tile Design'!$AX$30,'Tile Design'!$BD$29,IF(M46&lt;'Tile Design'!$AX$31,'Tile Design'!$BD$30,IF(M46&lt;'Tile Design'!$AX$32,'Tile Design'!$BD$31,IF(M46&lt;'Tile Design'!$AX$33,'Tile Design'!$BD$32,IF(M46&lt;'Tile Design'!$AX$34,'Tile Design'!$BD$33,IF(M46&lt;'Tile Design'!$AX$35,'Tile Design'!$BD$34,IF(M46&lt;'Tile Design'!$AX$36,'Tile Design'!$BD$35,""))))))))))),IF(M46&gt;'Tile Design'!$AX$26,"",IF(M46&gt;'Tile Design'!$AX$27,'Tile Design'!$BD$26,IF(M46&gt;'Tile Design'!$AX$28,'Tile Design'!$BD$27,IF(M46&gt;'Tile Design'!$AX$29,'Tile Design'!$BD$28,IF(M46&gt;'Tile Design'!$AX$30,'Tile Design'!$BD$29,IF(M46&gt;'Tile Design'!$AX$31,'Tile Design'!$BD$30,IF(M46&gt;'Tile Design'!$AX$32,'Tile Design'!$BD$31,IF(M46&gt;'Tile Design'!$AX$33,'Tile Design'!$BD$32,IF(M46&gt;'Tile Design'!$AX$34,'Tile Design'!$BD$33,IF(M46&gt;'Tile Design'!$AX$35,'Tile Design'!$BD$34,IF(M46&gt;'Tile Design'!$AX471,'Tile Design'!$BD$35,""))))))))))))</f>
        <v/>
      </c>
      <c r="S46">
        <f>VLOOKUP(M46,'Tile Design'!$AX$26:$AZ$36,3,FALSE)</f>
        <v>0</v>
      </c>
      <c r="T46" t="str">
        <f t="shared" si="6"/>
        <v/>
      </c>
      <c r="U46" t="str">
        <f t="shared" si="7"/>
        <v/>
      </c>
      <c r="V46" t="str">
        <f>IF('Tile Design'!$AX$26=T46,T46,IF('Tile Design'!$AX$26&gt;T46,"",IF(V45&lt;$L$54,VLOOKUP(V45,$T$11:$U$51,2,FALSE),"")))</f>
        <v/>
      </c>
      <c r="W46" t="b">
        <f t="shared" si="8"/>
        <v>0</v>
      </c>
      <c r="X46" s="66" t="str">
        <f t="shared" si="9"/>
        <v/>
      </c>
      <c r="Y46" t="str">
        <f t="shared" si="10"/>
        <v/>
      </c>
      <c r="Z46" t="str">
        <f>IF('Tile Design'!$AH$26&gt;'Tile Design'!$AX$26,IF(ISNUMBER(Y46),IF(T46-'Tile Design'!$AX$26&lt;=200,"",Y46),""),IF(ISNUMBER(Y46),IF('Tile Design'!$AX$26-T46&lt;=200,"",Y46),""))</f>
        <v/>
      </c>
      <c r="AA46" t="str">
        <f t="shared" si="11"/>
        <v/>
      </c>
      <c r="AB46" t="str">
        <f t="shared" si="12"/>
        <v/>
      </c>
    </row>
    <row r="47" spans="1:28" x14ac:dyDescent="0.2">
      <c r="A47" s="388" t="str">
        <f t="shared" si="0"/>
        <v/>
      </c>
      <c r="B47" s="389" t="str">
        <f t="shared" si="1"/>
        <v/>
      </c>
      <c r="C47" s="390" t="str">
        <f t="shared" si="2"/>
        <v/>
      </c>
      <c r="D47" s="389" t="str">
        <f t="shared" si="3"/>
        <v/>
      </c>
      <c r="E47" s="391" t="str">
        <f t="shared" si="4"/>
        <v/>
      </c>
      <c r="F47" s="392" t="str">
        <f t="shared" si="5"/>
        <v/>
      </c>
      <c r="G47" s="1246"/>
      <c r="H47" s="1247"/>
      <c r="I47" s="1248"/>
      <c r="K47" t="str">
        <f>IF('Tile Design'!$AH$26&gt;'Tile Design'!$AX$26,IF(K46&lt;$L$54,VLOOKUP(K46,$T$11:$U$51,2,FALSE),""),IF(K46&gt;$L$53,VLOOKUP(K46,$T$11:$U$51,2,FALSE),""))</f>
        <v/>
      </c>
      <c r="M47" t="str">
        <f>IF(ISNUMBER('Survey Data'!A48),'Survey Data'!A48,"")</f>
        <v/>
      </c>
      <c r="N47" s="66" t="str">
        <f>IF(ISNUMBER('Survey Data'!B48),'Survey Data'!B48,"")</f>
        <v/>
      </c>
      <c r="O47" s="66" t="str">
        <f>IF(ISNUMBER('Survey Data'!D48),'Survey Data'!D48,"")</f>
        <v/>
      </c>
      <c r="P47" t="str">
        <f>IF('Tile Design'!$AH$26&gt;'Tile Design'!$AX$26,IF(M47&lt;'Tile Design'!$AX$26,"",IF(M47&lt;'Tile Design'!$AX$27,'Tile Design'!$BE$26,IF(M47&lt;'Tile Design'!$AX$28,'Tile Design'!$BE$27,IF(M47&lt;'Tile Design'!$AX$29,'Tile Design'!$BE$28,IF(M47&lt;'Tile Design'!$AX$30,'Tile Design'!$BE$29,IF(M47&lt;'Tile Design'!$AX$31,'Tile Design'!$BE$30,IF(M47&lt;'Tile Design'!$AX$32,'Tile Design'!$BE$31,IF(M47&lt;'Tile Design'!$AX$33,'Tile Design'!$BE$32,IF(M47&lt;'Tile Design'!$AX$34,'Tile Design'!$BE$33,IF(M47&lt;'Tile Design'!$AX$35,'Tile Design'!$BE$34,IF(M47&lt;'Tile Design'!$AX$36,'Tile Design'!$BE$35,""))))))))))),IF(M47&gt;'Tile Design'!$AX$26,"",IF(M47&gt;'Tile Design'!$AX$27,'Tile Design'!$BE$26,IF(M47&gt;'Tile Design'!$AX$28,'Tile Design'!$BE$27,IF(M47&gt;'Tile Design'!$AX$29,'Tile Design'!$BE$28,IF(M47&gt;'Tile Design'!$AX$30,'Tile Design'!$BE$29,IF(M47&gt;'Tile Design'!$AX$31,'Tile Design'!$BE$30,IF(M47&gt;'Tile Design'!$AX$32,'Tile Design'!$BE$31,IF(M47&gt;'Tile Design'!$AX$33,'Tile Design'!$BE$32,IF(M47&gt;'Tile Design'!$AX$34,'Tile Design'!$BE$33,IF(M47&gt;'Tile Design'!$AX$35,'Tile Design'!$BE$34,IF(M47&gt;'Tile Design'!$AX$36,'Tile Design'!$BE$35,""))))))))))))</f>
        <v/>
      </c>
      <c r="Q47" t="str">
        <f>IF('Tile Design'!$AH$26&gt;'Tile Design'!$AX$26,IF(M47&lt;$L$53,"",IF(OR(ISNUMBER(P47),ISNUMBER(Q46)),IF(ISNUMBER(Q46),Q46+(ABS(M47-M46))*P46,IF($N$53&lt;$N$54,$N$53,$N$54)),"")),IF(M47&gt;$L$54,"",IF(ISNUMBER(Q46),Q46+(ABS(M47-M46))*P46,IF($N$53&lt;$N$54,$N$53,$N$54))))</f>
        <v/>
      </c>
      <c r="R47" t="str">
        <f>IF('Tile Design'!$AH$26&gt;'Tile Design'!$AX$26,IF(M47&lt;'Tile Design'!$AX$26,"",IF(M47&lt;'Tile Design'!$AX$27,'Tile Design'!$BD$26,IF(M47&lt;'Tile Design'!$AX$28,'Tile Design'!$BD$27,IF(M47&lt;'Tile Design'!$AX$29,'Tile Design'!$BD$28,IF(M47&lt;'Tile Design'!$AX$30,'Tile Design'!$BD$29,IF(M47&lt;'Tile Design'!$AX$31,'Tile Design'!$BD$30,IF(M47&lt;'Tile Design'!$AX$32,'Tile Design'!$BD$31,IF(M47&lt;'Tile Design'!$AX$33,'Tile Design'!$BD$32,IF(M47&lt;'Tile Design'!$AX$34,'Tile Design'!$BD$33,IF(M47&lt;'Tile Design'!$AX$35,'Tile Design'!$BD$34,IF(M47&lt;'Tile Design'!$AX$36,'Tile Design'!$BD$35,""))))))))))),IF(M47&gt;'Tile Design'!$AX$26,"",IF(M47&gt;'Tile Design'!$AX$27,'Tile Design'!$BD$26,IF(M47&gt;'Tile Design'!$AX$28,'Tile Design'!$BD$27,IF(M47&gt;'Tile Design'!$AX$29,'Tile Design'!$BD$28,IF(M47&gt;'Tile Design'!$AX$30,'Tile Design'!$BD$29,IF(M47&gt;'Tile Design'!$AX$31,'Tile Design'!$BD$30,IF(M47&gt;'Tile Design'!$AX$32,'Tile Design'!$BD$31,IF(M47&gt;'Tile Design'!$AX$33,'Tile Design'!$BD$32,IF(M47&gt;'Tile Design'!$AX$34,'Tile Design'!$BD$33,IF(M47&gt;'Tile Design'!$AX$35,'Tile Design'!$BD$34,IF(M47&gt;'Tile Design'!$AX472,'Tile Design'!$BD$35,""))))))))))))</f>
        <v/>
      </c>
      <c r="S47">
        <f>VLOOKUP(M47,'Tile Design'!$AX$26:$AZ$36,3,FALSE)</f>
        <v>0</v>
      </c>
      <c r="T47" t="str">
        <f t="shared" si="6"/>
        <v/>
      </c>
      <c r="U47" t="str">
        <f t="shared" si="7"/>
        <v/>
      </c>
      <c r="V47" t="str">
        <f>IF('Tile Design'!$AX$26=T47,T47,IF('Tile Design'!$AX$26&gt;T47,"",IF(V46&lt;$L$54,VLOOKUP(V46,$T$11:$U$51,2,FALSE),"")))</f>
        <v/>
      </c>
      <c r="W47" t="b">
        <f t="shared" si="8"/>
        <v>0</v>
      </c>
      <c r="X47" s="66" t="str">
        <f t="shared" si="9"/>
        <v/>
      </c>
      <c r="Y47" t="str">
        <f t="shared" si="10"/>
        <v/>
      </c>
      <c r="Z47" t="str">
        <f>IF('Tile Design'!$AH$26&gt;'Tile Design'!$AX$26,IF(ISNUMBER(Y47),IF(T47-'Tile Design'!$AX$26&lt;=200,"",Y47),""),IF(ISNUMBER(Y47),IF('Tile Design'!$AX$26-T47&lt;=200,"",Y47),""))</f>
        <v/>
      </c>
      <c r="AA47" t="str">
        <f t="shared" si="11"/>
        <v/>
      </c>
      <c r="AB47" t="str">
        <f t="shared" si="12"/>
        <v/>
      </c>
    </row>
    <row r="48" spans="1:28" x14ac:dyDescent="0.2">
      <c r="A48" s="388" t="str">
        <f t="shared" si="0"/>
        <v/>
      </c>
      <c r="B48" s="389" t="str">
        <f t="shared" si="1"/>
        <v/>
      </c>
      <c r="C48" s="390" t="str">
        <f t="shared" si="2"/>
        <v/>
      </c>
      <c r="D48" s="389" t="str">
        <f t="shared" si="3"/>
        <v/>
      </c>
      <c r="E48" s="391" t="str">
        <f t="shared" si="4"/>
        <v/>
      </c>
      <c r="F48" s="392" t="str">
        <f t="shared" si="5"/>
        <v/>
      </c>
      <c r="G48" s="1246"/>
      <c r="H48" s="1247"/>
      <c r="I48" s="1248"/>
      <c r="K48" t="str">
        <f>IF('Tile Design'!$AH$26&gt;'Tile Design'!$AX$26,IF(K47&lt;$L$54,VLOOKUP(K47,$T$11:$U$51,2,FALSE),""),IF(K47&gt;$L$53,VLOOKUP(K47,$T$11:$U$51,2,FALSE),""))</f>
        <v/>
      </c>
      <c r="M48" t="str">
        <f>IF(ISNUMBER('Survey Data'!A49),'Survey Data'!A49,"")</f>
        <v/>
      </c>
      <c r="N48" s="66" t="str">
        <f>IF(ISNUMBER('Survey Data'!B49),'Survey Data'!B49,"")</f>
        <v/>
      </c>
      <c r="O48" s="66" t="str">
        <f>IF(ISNUMBER('Survey Data'!D49),'Survey Data'!D49,"")</f>
        <v/>
      </c>
      <c r="P48" t="str">
        <f>IF('Tile Design'!$AH$26&gt;'Tile Design'!$AX$26,IF(M48&lt;'Tile Design'!$AX$26,"",IF(M48&lt;'Tile Design'!$AX$27,'Tile Design'!$BE$26,IF(M48&lt;'Tile Design'!$AX$28,'Tile Design'!$BE$27,IF(M48&lt;'Tile Design'!$AX$29,'Tile Design'!$BE$28,IF(M48&lt;'Tile Design'!$AX$30,'Tile Design'!$BE$29,IF(M48&lt;'Tile Design'!$AX$31,'Tile Design'!$BE$30,IF(M48&lt;'Tile Design'!$AX$32,'Tile Design'!$BE$31,IF(M48&lt;'Tile Design'!$AX$33,'Tile Design'!$BE$32,IF(M48&lt;'Tile Design'!$AX$34,'Tile Design'!$BE$33,IF(M48&lt;'Tile Design'!$AX$35,'Tile Design'!$BE$34,IF(M48&lt;'Tile Design'!$AX$36,'Tile Design'!$BE$35,""))))))))))),IF(M48&gt;'Tile Design'!$AX$26,"",IF(M48&gt;'Tile Design'!$AX$27,'Tile Design'!$BE$26,IF(M48&gt;'Tile Design'!$AX$28,'Tile Design'!$BE$27,IF(M48&gt;'Tile Design'!$AX$29,'Tile Design'!$BE$28,IF(M48&gt;'Tile Design'!$AX$30,'Tile Design'!$BE$29,IF(M48&gt;'Tile Design'!$AX$31,'Tile Design'!$BE$30,IF(M48&gt;'Tile Design'!$AX$32,'Tile Design'!$BE$31,IF(M48&gt;'Tile Design'!$AX$33,'Tile Design'!$BE$32,IF(M48&gt;'Tile Design'!$AX$34,'Tile Design'!$BE$33,IF(M48&gt;'Tile Design'!$AX$35,'Tile Design'!$BE$34,IF(M48&gt;'Tile Design'!$AX$36,'Tile Design'!$BE$35,""))))))))))))</f>
        <v/>
      </c>
      <c r="Q48" t="str">
        <f>IF('Tile Design'!$AH$26&gt;'Tile Design'!$AX$26,IF(M48&lt;$L$53,"",IF(OR(ISNUMBER(P48),ISNUMBER(Q47)),IF(ISNUMBER(Q47),Q47+(ABS(M48-M47))*P47,IF($N$53&lt;$N$54,$N$53,$N$54)),"")),IF(M48&gt;$L$54,"",IF(ISNUMBER(Q47),Q47+(ABS(M48-M47))*P47,IF($N$53&lt;$N$54,$N$53,$N$54))))</f>
        <v/>
      </c>
      <c r="R48" t="str">
        <f>IF('Tile Design'!$AH$26&gt;'Tile Design'!$AX$26,IF(M48&lt;'Tile Design'!$AX$26,"",IF(M48&lt;'Tile Design'!$AX$27,'Tile Design'!$BD$26,IF(M48&lt;'Tile Design'!$AX$28,'Tile Design'!$BD$27,IF(M48&lt;'Tile Design'!$AX$29,'Tile Design'!$BD$28,IF(M48&lt;'Tile Design'!$AX$30,'Tile Design'!$BD$29,IF(M48&lt;'Tile Design'!$AX$31,'Tile Design'!$BD$30,IF(M48&lt;'Tile Design'!$AX$32,'Tile Design'!$BD$31,IF(M48&lt;'Tile Design'!$AX$33,'Tile Design'!$BD$32,IF(M48&lt;'Tile Design'!$AX$34,'Tile Design'!$BD$33,IF(M48&lt;'Tile Design'!$AX$35,'Tile Design'!$BD$34,IF(M48&lt;'Tile Design'!$AX$36,'Tile Design'!$BD$35,""))))))))))),IF(M48&gt;'Tile Design'!$AX$26,"",IF(M48&gt;'Tile Design'!$AX$27,'Tile Design'!$BD$26,IF(M48&gt;'Tile Design'!$AX$28,'Tile Design'!$BD$27,IF(M48&gt;'Tile Design'!$AX$29,'Tile Design'!$BD$28,IF(M48&gt;'Tile Design'!$AX$30,'Tile Design'!$BD$29,IF(M48&gt;'Tile Design'!$AX$31,'Tile Design'!$BD$30,IF(M48&gt;'Tile Design'!$AX$32,'Tile Design'!$BD$31,IF(M48&gt;'Tile Design'!$AX$33,'Tile Design'!$BD$32,IF(M48&gt;'Tile Design'!$AX$34,'Tile Design'!$BD$33,IF(M48&gt;'Tile Design'!$AX$35,'Tile Design'!$BD$34,IF(M48&gt;'Tile Design'!$AX473,'Tile Design'!$BD$35,""))))))))))))</f>
        <v/>
      </c>
      <c r="S48">
        <f>VLOOKUP(M48,'Tile Design'!$AX$26:$AZ$36,3,FALSE)</f>
        <v>0</v>
      </c>
      <c r="T48" t="str">
        <f t="shared" si="6"/>
        <v/>
      </c>
      <c r="U48" t="str">
        <f t="shared" si="7"/>
        <v/>
      </c>
      <c r="V48" t="str">
        <f>IF('Tile Design'!$AX$26=T48,T48,IF('Tile Design'!$AX$26&gt;T48,"",IF(V47&lt;$L$54,VLOOKUP(V47,$T$11:$U$51,2,FALSE),"")))</f>
        <v/>
      </c>
      <c r="W48" t="b">
        <f t="shared" si="8"/>
        <v>0</v>
      </c>
      <c r="X48" s="66" t="str">
        <f t="shared" si="9"/>
        <v/>
      </c>
      <c r="Y48" t="str">
        <f t="shared" si="10"/>
        <v/>
      </c>
      <c r="Z48" t="str">
        <f>IF('Tile Design'!$AH$26&gt;'Tile Design'!$AX$26,IF(ISNUMBER(Y48),IF(T48-'Tile Design'!$AX$26&lt;=200,"",Y48),""),IF(ISNUMBER(Y48),IF('Tile Design'!$AX$26-T48&lt;=200,"",Y48),""))</f>
        <v/>
      </c>
      <c r="AA48" t="str">
        <f t="shared" si="11"/>
        <v/>
      </c>
      <c r="AB48" t="str">
        <f t="shared" si="12"/>
        <v/>
      </c>
    </row>
    <row r="49" spans="1:28" x14ac:dyDescent="0.2">
      <c r="A49" s="388" t="str">
        <f t="shared" si="0"/>
        <v/>
      </c>
      <c r="B49" s="389" t="str">
        <f t="shared" si="1"/>
        <v/>
      </c>
      <c r="C49" s="390" t="str">
        <f t="shared" si="2"/>
        <v/>
      </c>
      <c r="D49" s="389" t="str">
        <f t="shared" si="3"/>
        <v/>
      </c>
      <c r="E49" s="391" t="str">
        <f t="shared" si="4"/>
        <v/>
      </c>
      <c r="F49" s="392" t="str">
        <f t="shared" si="5"/>
        <v/>
      </c>
      <c r="G49" s="1246"/>
      <c r="H49" s="1247"/>
      <c r="I49" s="1248"/>
      <c r="K49" t="str">
        <f>IF('Tile Design'!$AH$26&gt;'Tile Design'!$AX$26,IF(K48&lt;$L$54,VLOOKUP(K48,$T$11:$U$51,2,FALSE),""),IF(K48&gt;$L$53,VLOOKUP(K48,$T$11:$U$51,2,FALSE),""))</f>
        <v/>
      </c>
      <c r="M49" t="str">
        <f>IF(ISNUMBER('Survey Data'!A50),'Survey Data'!A50,"")</f>
        <v/>
      </c>
      <c r="N49" s="66" t="str">
        <f>IF(ISNUMBER('Survey Data'!B50),'Survey Data'!B50,"")</f>
        <v/>
      </c>
      <c r="O49" s="66" t="str">
        <f>IF(ISNUMBER('Survey Data'!D50),'Survey Data'!D50,"")</f>
        <v/>
      </c>
      <c r="P49" t="str">
        <f>IF('Tile Design'!$AH$26&gt;'Tile Design'!$AX$26,IF(M49&lt;'Tile Design'!$AX$26,"",IF(M49&lt;'Tile Design'!$AX$27,'Tile Design'!$BE$26,IF(M49&lt;'Tile Design'!$AX$28,'Tile Design'!$BE$27,IF(M49&lt;'Tile Design'!$AX$29,'Tile Design'!$BE$28,IF(M49&lt;'Tile Design'!$AX$30,'Tile Design'!$BE$29,IF(M49&lt;'Tile Design'!$AX$31,'Tile Design'!$BE$30,IF(M49&lt;'Tile Design'!$AX$32,'Tile Design'!$BE$31,IF(M49&lt;'Tile Design'!$AX$33,'Tile Design'!$BE$32,IF(M49&lt;'Tile Design'!$AX$34,'Tile Design'!$BE$33,IF(M49&lt;'Tile Design'!$AX$35,'Tile Design'!$BE$34,IF(M49&lt;'Tile Design'!$AX$36,'Tile Design'!$BE$35,""))))))))))),IF(M49&gt;'Tile Design'!$AX$26,"",IF(M49&gt;'Tile Design'!$AX$27,'Tile Design'!$BE$26,IF(M49&gt;'Tile Design'!$AX$28,'Tile Design'!$BE$27,IF(M49&gt;'Tile Design'!$AX$29,'Tile Design'!$BE$28,IF(M49&gt;'Tile Design'!$AX$30,'Tile Design'!$BE$29,IF(M49&gt;'Tile Design'!$AX$31,'Tile Design'!$BE$30,IF(M49&gt;'Tile Design'!$AX$32,'Tile Design'!$BE$31,IF(M49&gt;'Tile Design'!$AX$33,'Tile Design'!$BE$32,IF(M49&gt;'Tile Design'!$AX$34,'Tile Design'!$BE$33,IF(M49&gt;'Tile Design'!$AX$35,'Tile Design'!$BE$34,IF(M49&gt;'Tile Design'!$AX$36,'Tile Design'!$BE$35,""))))))))))))</f>
        <v/>
      </c>
      <c r="Q49" t="str">
        <f>IF('Tile Design'!$AH$26&gt;'Tile Design'!$AX$26,IF(M49&lt;$L$53,"",IF(OR(ISNUMBER(P49),ISNUMBER(Q48)),IF(ISNUMBER(Q48),Q48+(ABS(M49-M48))*P48,IF($N$53&lt;$N$54,$N$53,$N$54)),"")),IF(M49&gt;$L$54,"",IF(ISNUMBER(Q48),Q48+(ABS(M49-M48))*P48,IF($N$53&lt;$N$54,$N$53,$N$54))))</f>
        <v/>
      </c>
      <c r="R49" t="str">
        <f>IF('Tile Design'!$AH$26&gt;'Tile Design'!$AX$26,IF(M49&lt;'Tile Design'!$AX$26,"",IF(M49&lt;'Tile Design'!$AX$27,'Tile Design'!$BD$26,IF(M49&lt;'Tile Design'!$AX$28,'Tile Design'!$BD$27,IF(M49&lt;'Tile Design'!$AX$29,'Tile Design'!$BD$28,IF(M49&lt;'Tile Design'!$AX$30,'Tile Design'!$BD$29,IF(M49&lt;'Tile Design'!$AX$31,'Tile Design'!$BD$30,IF(M49&lt;'Tile Design'!$AX$32,'Tile Design'!$BD$31,IF(M49&lt;'Tile Design'!$AX$33,'Tile Design'!$BD$32,IF(M49&lt;'Tile Design'!$AX$34,'Tile Design'!$BD$33,IF(M49&lt;'Tile Design'!$AX$35,'Tile Design'!$BD$34,IF(M49&lt;'Tile Design'!$AX$36,'Tile Design'!$BD$35,""))))))))))),IF(M49&gt;'Tile Design'!$AX$26,"",IF(M49&gt;'Tile Design'!$AX$27,'Tile Design'!$BD$26,IF(M49&gt;'Tile Design'!$AX$28,'Tile Design'!$BD$27,IF(M49&gt;'Tile Design'!$AX$29,'Tile Design'!$BD$28,IF(M49&gt;'Tile Design'!$AX$30,'Tile Design'!$BD$29,IF(M49&gt;'Tile Design'!$AX$31,'Tile Design'!$BD$30,IF(M49&gt;'Tile Design'!$AX$32,'Tile Design'!$BD$31,IF(M49&gt;'Tile Design'!$AX$33,'Tile Design'!$BD$32,IF(M49&gt;'Tile Design'!$AX$34,'Tile Design'!$BD$33,IF(M49&gt;'Tile Design'!$AX$35,'Tile Design'!$BD$34,IF(M49&gt;'Tile Design'!$AX474,'Tile Design'!$BD$35,""))))))))))))</f>
        <v/>
      </c>
      <c r="S49">
        <f>VLOOKUP(M49,'Tile Design'!$AX$26:$AZ$36,3,FALSE)</f>
        <v>0</v>
      </c>
      <c r="T49" t="str">
        <f t="shared" si="6"/>
        <v/>
      </c>
      <c r="U49" t="str">
        <f t="shared" si="7"/>
        <v/>
      </c>
      <c r="V49" t="str">
        <f>IF('Tile Design'!$AX$26=T49,T49,IF('Tile Design'!$AX$26&gt;T49,"",IF(V48&lt;$L$54,VLOOKUP(V48,$T$11:$U$51,2,FALSE),"")))</f>
        <v/>
      </c>
      <c r="W49" t="b">
        <f t="shared" si="8"/>
        <v>0</v>
      </c>
      <c r="X49" s="66" t="str">
        <f t="shared" si="9"/>
        <v/>
      </c>
      <c r="Y49" t="str">
        <f t="shared" si="10"/>
        <v/>
      </c>
      <c r="Z49" t="str">
        <f>IF('Tile Design'!$AH$26&gt;'Tile Design'!$AX$26,IF(ISNUMBER(Y49),IF(T49-'Tile Design'!$AX$26&lt;=200,"",Y49),""),IF(ISNUMBER(Y49),IF('Tile Design'!$AX$26-T49&lt;=200,"",Y49),""))</f>
        <v/>
      </c>
      <c r="AA49" t="str">
        <f t="shared" si="11"/>
        <v/>
      </c>
      <c r="AB49" t="str">
        <f t="shared" si="12"/>
        <v/>
      </c>
    </row>
    <row r="50" spans="1:28" x14ac:dyDescent="0.2">
      <c r="A50" s="388" t="str">
        <f t="shared" si="0"/>
        <v/>
      </c>
      <c r="B50" s="389" t="str">
        <f t="shared" si="1"/>
        <v/>
      </c>
      <c r="C50" s="390" t="str">
        <f t="shared" si="2"/>
        <v/>
      </c>
      <c r="D50" s="389" t="str">
        <f t="shared" si="3"/>
        <v/>
      </c>
      <c r="E50" s="391" t="str">
        <f t="shared" si="4"/>
        <v/>
      </c>
      <c r="F50" s="392" t="str">
        <f t="shared" si="5"/>
        <v/>
      </c>
      <c r="G50" s="1246"/>
      <c r="H50" s="1247"/>
      <c r="I50" s="1248"/>
      <c r="K50" t="str">
        <f>IF('Tile Design'!$AH$26&gt;'Tile Design'!$AX$26,IF(K49&lt;$L$54,VLOOKUP(K49,$T$11:$U$51,2,FALSE),""),IF(K49&gt;$L$53,VLOOKUP(K49,$T$11:$U$51,2,FALSE),""))</f>
        <v/>
      </c>
      <c r="M50" t="str">
        <f>IF(ISNUMBER('Survey Data'!A51),'Survey Data'!A51,"")</f>
        <v/>
      </c>
      <c r="N50" s="66" t="str">
        <f>IF(ISNUMBER('Survey Data'!B51),'Survey Data'!B51,"")</f>
        <v/>
      </c>
      <c r="O50" s="66" t="str">
        <f>IF(ISNUMBER('Survey Data'!D51),'Survey Data'!D51,"")</f>
        <v/>
      </c>
      <c r="P50" t="str">
        <f>IF('Tile Design'!$AH$26&gt;'Tile Design'!$AX$26,IF(M50&lt;'Tile Design'!$AX$26,"",IF(M50&lt;'Tile Design'!$AX$27,'Tile Design'!$BE$26,IF(M50&lt;'Tile Design'!$AX$28,'Tile Design'!$BE$27,IF(M50&lt;'Tile Design'!$AX$29,'Tile Design'!$BE$28,IF(M50&lt;'Tile Design'!$AX$30,'Tile Design'!$BE$29,IF(M50&lt;'Tile Design'!$AX$31,'Tile Design'!$BE$30,IF(M50&lt;'Tile Design'!$AX$32,'Tile Design'!$BE$31,IF(M50&lt;'Tile Design'!$AX$33,'Tile Design'!$BE$32,IF(M50&lt;'Tile Design'!$AX$34,'Tile Design'!$BE$33,IF(M50&lt;'Tile Design'!$AX$35,'Tile Design'!$BE$34,IF(M50&lt;'Tile Design'!$AX$36,'Tile Design'!$BE$35,""))))))))))),IF(M50&gt;'Tile Design'!$AX$26,"",IF(M50&gt;'Tile Design'!$AX$27,'Tile Design'!$BE$26,IF(M50&gt;'Tile Design'!$AX$28,'Tile Design'!$BE$27,IF(M50&gt;'Tile Design'!$AX$29,'Tile Design'!$BE$28,IF(M50&gt;'Tile Design'!$AX$30,'Tile Design'!$BE$29,IF(M50&gt;'Tile Design'!$AX$31,'Tile Design'!$BE$30,IF(M50&gt;'Tile Design'!$AX$32,'Tile Design'!$BE$31,IF(M50&gt;'Tile Design'!$AX$33,'Tile Design'!$BE$32,IF(M50&gt;'Tile Design'!$AX$34,'Tile Design'!$BE$33,IF(M50&gt;'Tile Design'!$AX$35,'Tile Design'!$BE$34,IF(M50&gt;'Tile Design'!$AX$36,'Tile Design'!$BE$35,""))))))))))))</f>
        <v/>
      </c>
      <c r="Q50" t="str">
        <f>IF('Tile Design'!$AH$26&gt;'Tile Design'!$AX$26,IF(M50&lt;$L$53,"",IF(OR(ISNUMBER(P50),ISNUMBER(Q49)),IF(ISNUMBER(Q49),Q49+(ABS(M50-M49))*P49,IF($N$53&lt;$N$54,$N$53,$N$54)),"")),IF(M50&gt;$L$54,"",IF(ISNUMBER(Q49),Q49+(ABS(M50-M49))*P49,IF($N$53&lt;$N$54,$N$53,$N$54))))</f>
        <v/>
      </c>
      <c r="R50" t="str">
        <f>IF('Tile Design'!$AH$26&gt;'Tile Design'!$AX$26,IF(M50&lt;'Tile Design'!$AX$26,"",IF(M50&lt;'Tile Design'!$AX$27,'Tile Design'!$BD$26,IF(M50&lt;'Tile Design'!$AX$28,'Tile Design'!$BD$27,IF(M50&lt;'Tile Design'!$AX$29,'Tile Design'!$BD$28,IF(M50&lt;'Tile Design'!$AX$30,'Tile Design'!$BD$29,IF(M50&lt;'Tile Design'!$AX$31,'Tile Design'!$BD$30,IF(M50&lt;'Tile Design'!$AX$32,'Tile Design'!$BD$31,IF(M50&lt;'Tile Design'!$AX$33,'Tile Design'!$BD$32,IF(M50&lt;'Tile Design'!$AX$34,'Tile Design'!$BD$33,IF(M50&lt;'Tile Design'!$AX$35,'Tile Design'!$BD$34,IF(M50&lt;'Tile Design'!$AX$36,'Tile Design'!$BD$35,""))))))))))),IF(M50&gt;'Tile Design'!$AX$26,"",IF(M50&gt;'Tile Design'!$AX$27,'Tile Design'!$BD$26,IF(M50&gt;'Tile Design'!$AX$28,'Tile Design'!$BD$27,IF(M50&gt;'Tile Design'!$AX$29,'Tile Design'!$BD$28,IF(M50&gt;'Tile Design'!$AX$30,'Tile Design'!$BD$29,IF(M50&gt;'Tile Design'!$AX$31,'Tile Design'!$BD$30,IF(M50&gt;'Tile Design'!$AX$32,'Tile Design'!$BD$31,IF(M50&gt;'Tile Design'!$AX$33,'Tile Design'!$BD$32,IF(M50&gt;'Tile Design'!$AX$34,'Tile Design'!$BD$33,IF(M50&gt;'Tile Design'!$AX$35,'Tile Design'!$BD$34,IF(M50&gt;'Tile Design'!$AX475,'Tile Design'!$BD$35,""))))))))))))</f>
        <v/>
      </c>
      <c r="S50">
        <f>VLOOKUP(M50,'Tile Design'!$AX$26:$AZ$36,3,FALSE)</f>
        <v>0</v>
      </c>
      <c r="T50" t="str">
        <f t="shared" si="6"/>
        <v/>
      </c>
      <c r="U50" t="str">
        <f t="shared" si="7"/>
        <v/>
      </c>
      <c r="V50" t="str">
        <f>IF('Tile Design'!$AX$26=T50,T50,IF('Tile Design'!$AX$26&gt;T50,"",IF(V49&lt;$L$54,VLOOKUP(V49,$T$11:$U$51,2,FALSE),"")))</f>
        <v/>
      </c>
      <c r="W50" t="b">
        <f t="shared" si="8"/>
        <v>0</v>
      </c>
      <c r="X50" s="66" t="str">
        <f t="shared" si="9"/>
        <v/>
      </c>
      <c r="Y50" t="str">
        <f t="shared" si="10"/>
        <v/>
      </c>
      <c r="Z50" t="str">
        <f>IF('Tile Design'!$AH$26&gt;'Tile Design'!$AX$26,IF(ISNUMBER(Y50),IF(T50-'Tile Design'!$AX$26&lt;=200,"",Y50),""),IF(ISNUMBER(Y50),IF('Tile Design'!$AX$26-T50&lt;=200,"",Y50),""))</f>
        <v/>
      </c>
      <c r="AA50" t="str">
        <f t="shared" si="11"/>
        <v/>
      </c>
      <c r="AB50" t="str">
        <f t="shared" si="12"/>
        <v/>
      </c>
    </row>
    <row r="51" spans="1:28" x14ac:dyDescent="0.2">
      <c r="A51" s="388" t="str">
        <f t="shared" si="0"/>
        <v/>
      </c>
      <c r="B51" s="389" t="str">
        <f t="shared" si="1"/>
        <v/>
      </c>
      <c r="C51" s="390" t="str">
        <f t="shared" si="2"/>
        <v/>
      </c>
      <c r="D51" s="389" t="str">
        <f t="shared" si="3"/>
        <v/>
      </c>
      <c r="E51" s="391" t="str">
        <f t="shared" si="4"/>
        <v/>
      </c>
      <c r="F51" s="392" t="str">
        <f t="shared" si="5"/>
        <v/>
      </c>
      <c r="G51" s="1245"/>
      <c r="H51" s="1245"/>
      <c r="I51" s="1245"/>
      <c r="K51" t="str">
        <f>IF('Tile Design'!$AH$26&gt;'Tile Design'!$AX$26,IF(K50&lt;$L$54,VLOOKUP(K50,$T$11:$U$51,2,FALSE),""),IF(K50&gt;$L$53,VLOOKUP(K50,$T$11:$U$51,2,FALSE),""))</f>
        <v/>
      </c>
      <c r="M51" t="str">
        <f>IF(ISNUMBER('Survey Data'!A52),'Survey Data'!A52,"")</f>
        <v/>
      </c>
      <c r="N51" s="66" t="str">
        <f>IF(ISNUMBER('Survey Data'!B52),'Survey Data'!B52,"")</f>
        <v/>
      </c>
      <c r="O51" s="66" t="str">
        <f>IF(ISNUMBER('Survey Data'!D52),'Survey Data'!D52,"")</f>
        <v/>
      </c>
      <c r="P51" t="str">
        <f>IF('Tile Design'!$AH$26&gt;'Tile Design'!$AX$26,IF(M51&lt;'Tile Design'!$AX$26,"",IF(M51&lt;'Tile Design'!$AX$27,'Tile Design'!$BE$26,IF(M51&lt;'Tile Design'!$AX$28,'Tile Design'!$BE$27,IF(M51&lt;'Tile Design'!$AX$29,'Tile Design'!$BE$28,IF(M51&lt;'Tile Design'!$AX$30,'Tile Design'!$BE$29,IF(M51&lt;'Tile Design'!$AX$31,'Tile Design'!$BE$30,IF(M51&lt;'Tile Design'!$AX$32,'Tile Design'!$BE$31,IF(M51&lt;'Tile Design'!$AX$33,'Tile Design'!$BE$32,IF(M51&lt;'Tile Design'!$AX$34,'Tile Design'!$BE$33,IF(M51&lt;'Tile Design'!$AX$35,'Tile Design'!$BE$34,IF(M51&lt;'Tile Design'!$AX$36,'Tile Design'!$BE$35,""))))))))))),IF(M51&gt;'Tile Design'!$AX$26,"",IF(M51&gt;'Tile Design'!$AX$27,'Tile Design'!$BE$26,IF(M51&gt;'Tile Design'!$AX$28,'Tile Design'!$BE$27,IF(M51&gt;'Tile Design'!$AX$29,'Tile Design'!$BE$28,IF(M51&gt;'Tile Design'!$AX$30,'Tile Design'!$BE$29,IF(M51&gt;'Tile Design'!$AX$31,'Tile Design'!$BE$30,IF(M51&gt;'Tile Design'!$AX$32,'Tile Design'!$BE$31,IF(M51&gt;'Tile Design'!$AX$33,'Tile Design'!$BE$32,IF(M51&gt;'Tile Design'!$AX$34,'Tile Design'!$BE$33,IF(M51&gt;'Tile Design'!$AX$35,'Tile Design'!$BE$34,IF(M51&gt;'Tile Design'!$AX$36,'Tile Design'!$BE$35,""))))))))))))</f>
        <v/>
      </c>
      <c r="Q51" t="str">
        <f>IF('Tile Design'!$AH$26&gt;'Tile Design'!$AX$26,IF(M51&lt;$L$53,"",IF(OR(ISNUMBER(P51),ISNUMBER(Q50)),IF(ISNUMBER(Q50),Q50+(ABS(M51-M50))*P50,IF($N$53&lt;$N$54,$N$53,$N$54)),"")),IF(M51&gt;$L$54,"",IF(ISNUMBER(Q50),Q50+(ABS(M51-M50))*P50,IF($N$53&lt;$N$54,$N$53,$N$54))))</f>
        <v/>
      </c>
      <c r="R51" t="str">
        <f>IF('Tile Design'!$AH$26&gt;'Tile Design'!$AX$26,IF(M51&lt;'Tile Design'!$AX$26,"",IF(M51&lt;'Tile Design'!$AX$27,'Tile Design'!$BD$26,IF(M51&lt;'Tile Design'!$AX$28,'Tile Design'!$BD$27,IF(M51&lt;'Tile Design'!$AX$29,'Tile Design'!$BD$28,IF(M51&lt;'Tile Design'!$AX$30,'Tile Design'!$BD$29,IF(M51&lt;'Tile Design'!$AX$31,'Tile Design'!$BD$30,IF(M51&lt;'Tile Design'!$AX$32,'Tile Design'!$BD$31,IF(M51&lt;'Tile Design'!$AX$33,'Tile Design'!$BD$32,IF(M51&lt;'Tile Design'!$AX$34,'Tile Design'!$BD$33,IF(M51&lt;'Tile Design'!$AX$35,'Tile Design'!$BD$34,IF(M51&lt;'Tile Design'!$AX$36,'Tile Design'!$BD$35,""))))))))))),IF(M51&gt;'Tile Design'!$AX$26,"",IF(M51&gt;'Tile Design'!$AX$27,'Tile Design'!$BD$26,IF(M51&gt;'Tile Design'!$AX$28,'Tile Design'!$BD$27,IF(M51&gt;'Tile Design'!$AX$29,'Tile Design'!$BD$28,IF(M51&gt;'Tile Design'!$AX$30,'Tile Design'!$BD$29,IF(M51&gt;'Tile Design'!$AX$31,'Tile Design'!$BD$30,IF(M51&gt;'Tile Design'!$AX$32,'Tile Design'!$BD$31,IF(M51&gt;'Tile Design'!$AX$33,'Tile Design'!$BD$32,IF(M51&gt;'Tile Design'!$AX$34,'Tile Design'!$BD$33,IF(M51&gt;'Tile Design'!$AX$35,'Tile Design'!$BD$34,IF(M51&gt;'Tile Design'!$AX476,'Tile Design'!$BD$35,""))))))))))))</f>
        <v/>
      </c>
      <c r="S51">
        <f>VLOOKUP(M51,'Tile Design'!$AX$26:$AZ$36,3,FALSE)</f>
        <v>0</v>
      </c>
      <c r="T51" t="str">
        <f t="shared" si="6"/>
        <v/>
      </c>
      <c r="V51" t="str">
        <f>IF('Tile Design'!$AX$26=T51,T51,IF('Tile Design'!$AX$26&gt;T51,"",IF(V50&lt;$L$54,VLOOKUP(V50,$T$11:$U$51,2,FALSE),"")))</f>
        <v/>
      </c>
      <c r="W51" t="b">
        <f t="shared" si="8"/>
        <v>0</v>
      </c>
      <c r="X51" s="66" t="str">
        <f t="shared" si="9"/>
        <v/>
      </c>
      <c r="Y51" t="str">
        <f t="shared" si="10"/>
        <v/>
      </c>
      <c r="Z51" t="str">
        <f>IF('Tile Design'!$AH$26&gt;'Tile Design'!$AX$26,IF(ISNUMBER(Y51),IF(T51-'Tile Design'!$AX$26&lt;=200,"",Y51),""),IF(ISNUMBER(Y51),IF('Tile Design'!$AX$26-T51&lt;=200,"",Y51),""))</f>
        <v/>
      </c>
      <c r="AA51" t="str">
        <f t="shared" si="11"/>
        <v/>
      </c>
      <c r="AB51" t="str">
        <f t="shared" si="12"/>
        <v/>
      </c>
    </row>
    <row r="52" spans="1:28" x14ac:dyDescent="0.2">
      <c r="A52" s="220"/>
      <c r="B52" s="221"/>
      <c r="C52" s="221"/>
      <c r="D52" s="221"/>
      <c r="E52" s="37"/>
      <c r="F52" s="37"/>
      <c r="G52" s="393"/>
      <c r="H52" s="393"/>
      <c r="I52" s="393"/>
      <c r="AA52">
        <f>SUM(AA11:AA51)</f>
        <v>0</v>
      </c>
    </row>
    <row r="53" spans="1:28" x14ac:dyDescent="0.2">
      <c r="L53">
        <f>MIN('Tile Design'!$AX$26:$AX$36)</f>
        <v>0</v>
      </c>
      <c r="M53">
        <f>MIN(M11:M51)</f>
        <v>0</v>
      </c>
      <c r="N53" t="e">
        <f>VLOOKUP(L53,'Tile Design'!$AX$26:$AZ$36,3,FALSE)</f>
        <v>#N/A</v>
      </c>
    </row>
    <row r="54" spans="1:28" x14ac:dyDescent="0.2">
      <c r="L54">
        <f>MAX('Tile Design'!$AX$26:$AX$36)</f>
        <v>0</v>
      </c>
      <c r="M54">
        <f>MAX(M11:M51)</f>
        <v>0</v>
      </c>
      <c r="N54" t="e">
        <f>VLOOKUP(L54,'Tile Design'!$AX$26:$AZ$36,3,FALSE)</f>
        <v>#N/A</v>
      </c>
    </row>
    <row r="57" spans="1:28" x14ac:dyDescent="0.2">
      <c r="M57">
        <f>COUNT(M11:M51)</f>
        <v>0</v>
      </c>
      <c r="N57">
        <f t="shared" ref="N57" si="13">COUNT(N11:N51)</f>
        <v>0</v>
      </c>
    </row>
    <row r="58" spans="1:28" x14ac:dyDescent="0.2">
      <c r="M58" s="394" t="str">
        <f>ADDRESS(M57+10,13,1,1)</f>
        <v>$M$10</v>
      </c>
      <c r="N58" s="394" t="str">
        <f>ADDRESS(N57+10,14,1,1)</f>
        <v>$N$10</v>
      </c>
      <c r="O58" s="395" t="s">
        <v>291</v>
      </c>
      <c r="P58" s="394"/>
      <c r="Q58" s="394"/>
    </row>
    <row r="59" spans="1:28" x14ac:dyDescent="0.2">
      <c r="M59" s="83"/>
      <c r="N59" s="396" t="s">
        <v>292</v>
      </c>
      <c r="O59" s="396" t="s">
        <v>293</v>
      </c>
    </row>
    <row r="60" spans="1:28" x14ac:dyDescent="0.2">
      <c r="M60" s="396" t="s">
        <v>294</v>
      </c>
      <c r="N60" s="397">
        <f>COUNT('Tile Design'!$AH$26:$AH$36)</f>
        <v>0</v>
      </c>
      <c r="O60" s="397"/>
    </row>
    <row r="61" spans="1:28" x14ac:dyDescent="0.2">
      <c r="M61" s="396" t="s">
        <v>295</v>
      </c>
      <c r="N61" s="397">
        <f>MIN('Tile Cut Sheet'!$M$11:$M$51)</f>
        <v>0</v>
      </c>
      <c r="O61" s="397">
        <v>0</v>
      </c>
    </row>
    <row r="62" spans="1:28" x14ac:dyDescent="0.2">
      <c r="M62" s="396" t="s">
        <v>296</v>
      </c>
      <c r="N62" s="398">
        <f>MAX('Tile Cut Sheet'!$M$11:$M$51)+50</f>
        <v>50</v>
      </c>
      <c r="O62" s="397">
        <v>1661</v>
      </c>
    </row>
    <row r="63" spans="1:28" x14ac:dyDescent="0.2">
      <c r="M63" s="396" t="s">
        <v>297</v>
      </c>
      <c r="N63" s="399">
        <f>FLOOR(MIN('Tile Design'!$AZ$26:$AZ$36),1)-5</f>
        <v>-5</v>
      </c>
      <c r="O63" s="397">
        <v>76</v>
      </c>
    </row>
    <row r="64" spans="1:28" x14ac:dyDescent="0.2">
      <c r="M64" s="396" t="s">
        <v>298</v>
      </c>
      <c r="N64" s="399">
        <f>CEILING(MAX('Survey Data'!$B$12:$C$52),1)+5</f>
        <v>5</v>
      </c>
      <c r="O64" s="397">
        <v>102</v>
      </c>
    </row>
    <row r="65" spans="13:15" x14ac:dyDescent="0.2">
      <c r="M65" s="400" t="s">
        <v>299</v>
      </c>
      <c r="N65" s="397">
        <v>2</v>
      </c>
      <c r="O65" s="163"/>
    </row>
  </sheetData>
  <sheetProtection algorithmName="SHA-512" hashValue="5rYCjJ8Biwi3Z11NknzBpFKdd5np90WeqIVaikxeQvdkmz+NzCRYaUeyhud9ziPkjzhIOUsUdAnnB74kNyMbpw==" saltValue="UEm60RpLFBBIiQf2GoTRDg==" spinCount="100000" sheet="1" selectLockedCells="1"/>
  <mergeCells count="49">
    <mergeCell ref="H6:I6"/>
    <mergeCell ref="A1:I1"/>
    <mergeCell ref="A2:I2"/>
    <mergeCell ref="B3:F3"/>
    <mergeCell ref="B5:D5"/>
    <mergeCell ref="H5:I5"/>
    <mergeCell ref="G20:I20"/>
    <mergeCell ref="H7:I7"/>
    <mergeCell ref="G10:I10"/>
    <mergeCell ref="G11:I11"/>
    <mergeCell ref="G12:I12"/>
    <mergeCell ref="G13:I13"/>
    <mergeCell ref="G14:I14"/>
    <mergeCell ref="G15:I15"/>
    <mergeCell ref="G16:I16"/>
    <mergeCell ref="G17:I17"/>
    <mergeCell ref="G18:I18"/>
    <mergeCell ref="G19:I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G51:I51"/>
    <mergeCell ref="G45:I45"/>
    <mergeCell ref="G46:I46"/>
    <mergeCell ref="G47:I47"/>
    <mergeCell ref="G48:I48"/>
    <mergeCell ref="G49:I49"/>
    <mergeCell ref="G50:I50"/>
  </mergeCells>
  <conditionalFormatting sqref="E11:E51">
    <cfRule type="cellIs" dxfId="1" priority="1" stopIfTrue="1" operator="greaterThan">
      <formula>0</formula>
    </cfRule>
    <cfRule type="cellIs" dxfId="0" priority="2" stopIfTrue="1" operator="lessThan">
      <formula>0</formula>
    </cfRule>
  </conditionalFormatting>
  <pageMargins left="0.75" right="0.75" top="0.75" bottom="0.75" header="0.5" footer="0.5"/>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
    <tabColor theme="5" tint="0.39997558519241921"/>
  </sheetPr>
  <dimension ref="A1:AM94"/>
  <sheetViews>
    <sheetView workbookViewId="0">
      <selection activeCell="S28" sqref="S28"/>
    </sheetView>
  </sheetViews>
  <sheetFormatPr defaultRowHeight="12.75" x14ac:dyDescent="0.2"/>
  <cols>
    <col min="1" max="1" width="6.140625" bestFit="1" customWidth="1"/>
    <col min="2" max="2" width="17.7109375" bestFit="1" customWidth="1"/>
    <col min="3" max="9" width="8" customWidth="1"/>
    <col min="10" max="10" width="21.7109375" customWidth="1"/>
    <col min="11" max="11" width="6.5703125" customWidth="1"/>
    <col min="12" max="12" width="20.28515625" bestFit="1" customWidth="1"/>
    <col min="13" max="13" width="15.85546875" bestFit="1" customWidth="1"/>
    <col min="14" max="14" width="1.85546875" customWidth="1"/>
    <col min="15" max="16" width="8.7109375" hidden="1" customWidth="1"/>
    <col min="17" max="17" width="6.5703125" customWidth="1"/>
    <col min="18" max="18" width="18.7109375" customWidth="1"/>
    <col min="19" max="19" width="11.140625" customWidth="1"/>
    <col min="20" max="20" width="16.85546875" bestFit="1" customWidth="1"/>
    <col min="21" max="21" width="10.85546875" bestFit="1" customWidth="1"/>
    <col min="22" max="22" width="15.85546875" bestFit="1" customWidth="1"/>
    <col min="29" max="29" width="9.140625" style="122"/>
    <col min="30" max="38" width="9.140625" style="122" customWidth="1"/>
    <col min="39" max="39" width="9.140625" style="122"/>
  </cols>
  <sheetData>
    <row r="1" spans="1:39" x14ac:dyDescent="0.2">
      <c r="A1" s="31" t="s">
        <v>13</v>
      </c>
      <c r="B1" s="32" t="s">
        <v>104</v>
      </c>
      <c r="C1" s="32">
        <v>1</v>
      </c>
      <c r="D1" s="32">
        <v>2</v>
      </c>
      <c r="E1" s="32">
        <v>5</v>
      </c>
      <c r="F1" s="32">
        <v>10</v>
      </c>
      <c r="G1" s="32">
        <v>25</v>
      </c>
      <c r="H1" s="32">
        <v>50</v>
      </c>
      <c r="I1" s="32">
        <v>100</v>
      </c>
      <c r="J1" s="33" t="s">
        <v>14</v>
      </c>
      <c r="K1" s="34" t="s">
        <v>13</v>
      </c>
      <c r="L1" s="35" t="s">
        <v>11</v>
      </c>
      <c r="M1" s="135" t="s">
        <v>142</v>
      </c>
      <c r="N1" s="33"/>
      <c r="O1" s="33"/>
      <c r="P1" s="22"/>
      <c r="Q1" s="22"/>
      <c r="R1" s="22"/>
      <c r="S1" s="22"/>
      <c r="T1" s="22"/>
      <c r="U1" s="22"/>
      <c r="V1" s="22"/>
      <c r="W1" s="22"/>
      <c r="X1" s="26"/>
    </row>
    <row r="2" spans="1:39" ht="13.5" thickBot="1" x14ac:dyDescent="0.25">
      <c r="A2" s="36">
        <v>1</v>
      </c>
      <c r="B2" s="678" t="s">
        <v>29</v>
      </c>
      <c r="C2" s="681">
        <v>2.2999999999999998</v>
      </c>
      <c r="D2" s="681">
        <v>2.67</v>
      </c>
      <c r="E2" s="681">
        <v>3.32</v>
      </c>
      <c r="F2" s="681">
        <v>3.9</v>
      </c>
      <c r="G2" s="681">
        <v>4.76</v>
      </c>
      <c r="H2" s="681">
        <v>5.48</v>
      </c>
      <c r="I2" s="681">
        <v>6.25</v>
      </c>
      <c r="J2" t="s">
        <v>15</v>
      </c>
      <c r="K2" s="38">
        <v>1</v>
      </c>
      <c r="L2" s="173" t="s">
        <v>144</v>
      </c>
      <c r="M2" s="134"/>
      <c r="P2" s="22"/>
      <c r="Q2" s="22"/>
      <c r="R2" s="22"/>
      <c r="S2" s="22"/>
      <c r="T2" s="22"/>
      <c r="U2" s="22"/>
      <c r="V2" s="22"/>
      <c r="W2" s="22"/>
      <c r="X2" s="26"/>
      <c r="AG2" s="559" t="s">
        <v>334</v>
      </c>
      <c r="AH2" s="559"/>
      <c r="AI2" s="559" t="s">
        <v>319</v>
      </c>
      <c r="AJ2" s="559"/>
      <c r="AK2" s="559"/>
      <c r="AL2" s="560" t="s">
        <v>339</v>
      </c>
    </row>
    <row r="3" spans="1:39" x14ac:dyDescent="0.2">
      <c r="A3" s="36">
        <f>A2+1</f>
        <v>2</v>
      </c>
      <c r="B3" s="678" t="s">
        <v>30</v>
      </c>
      <c r="C3" s="681">
        <v>2.4500000000000002</v>
      </c>
      <c r="D3" s="681">
        <v>2.83</v>
      </c>
      <c r="E3" s="681">
        <v>3.54</v>
      </c>
      <c r="F3" s="681">
        <v>4.21</v>
      </c>
      <c r="G3" s="681">
        <v>5.23</v>
      </c>
      <c r="H3" s="681">
        <v>6.11</v>
      </c>
      <c r="I3" s="681">
        <v>7.06</v>
      </c>
      <c r="J3" t="s">
        <v>16</v>
      </c>
      <c r="K3" s="38">
        <v>2</v>
      </c>
      <c r="L3" s="173" t="s">
        <v>137</v>
      </c>
      <c r="M3" s="149">
        <v>1.2E-2</v>
      </c>
      <c r="P3" s="28"/>
      <c r="Q3" s="28"/>
      <c r="R3" s="28"/>
      <c r="S3" s="28"/>
      <c r="T3" s="28"/>
      <c r="U3" s="28"/>
      <c r="V3" s="28"/>
      <c r="W3" s="28"/>
      <c r="X3" s="28"/>
      <c r="AG3" s="561">
        <f>IF(Earthwork!C20&lt;Earthwork!$E$10,Earthwork!$E$10,Earthwork!C20)</f>
        <v>0</v>
      </c>
      <c r="AH3" s="561">
        <f>IF(Earthwork!C76&lt;Earthwork!$E$66,Earthwork!$E$66,Earthwork!C76)</f>
        <v>0</v>
      </c>
      <c r="AI3" s="745" t="str">
        <f>IF(Earthwork!B20=0,Earthwork!$E$10,IF(Earthwork!C20&gt;=Earthwork!$E$10,Earthwork!C20,IF(Earthwork!N20=0,"&amp;N&amp;12",SUM(Earthwork!N20))))</f>
        <v/>
      </c>
      <c r="AJ3" s="561" t="str">
        <f>IF(Earthwork!B76=0,Earthwork!$E$66,IF(Earthwork!C76&gt;=Earthwork!$E$66,Earthwork!C76,IF(Earthwork!N76=0,"&amp;N&amp;12",SUM(Earthwork!N76))))</f>
        <v/>
      </c>
      <c r="AK3" s="559"/>
      <c r="AL3" s="743">
        <f>IF(Earthwork!C20&lt;Earthwork!$E$10,Earthwork!AE20,Earthwork!C20)</f>
        <v>0</v>
      </c>
      <c r="AM3" s="561">
        <f>IF(Earthwork!C76&lt;Earthwork!$E$66,Earthwork!AE76,Earthwork!C76)</f>
        <v>0</v>
      </c>
    </row>
    <row r="4" spans="1:39" x14ac:dyDescent="0.2">
      <c r="A4" s="36">
        <f t="shared" ref="A4:A67" si="0">A3+1</f>
        <v>3</v>
      </c>
      <c r="B4" s="678" t="s">
        <v>31</v>
      </c>
      <c r="C4" s="681">
        <v>2.16</v>
      </c>
      <c r="D4" s="681">
        <v>2.4900000000000002</v>
      </c>
      <c r="E4" s="681">
        <v>3.12</v>
      </c>
      <c r="F4" s="681">
        <v>3.73</v>
      </c>
      <c r="G4" s="681">
        <v>4.71</v>
      </c>
      <c r="H4" s="681">
        <v>5.57</v>
      </c>
      <c r="I4" s="681">
        <v>6.52</v>
      </c>
      <c r="K4" s="89">
        <v>3</v>
      </c>
      <c r="L4" s="795" t="s">
        <v>427</v>
      </c>
      <c r="M4" s="146">
        <v>1.4E-2</v>
      </c>
      <c r="P4" s="26"/>
      <c r="Q4" s="26"/>
      <c r="R4" s="26"/>
      <c r="S4" s="26"/>
      <c r="T4" s="26"/>
      <c r="U4" s="26"/>
      <c r="V4" s="26"/>
      <c r="W4" s="26"/>
      <c r="X4" s="26"/>
      <c r="AG4" s="562">
        <f>IF(Earthwork!C21&lt;Earthwork!$E$10,Earthwork!$E$10,Earthwork!C21)</f>
        <v>0</v>
      </c>
      <c r="AH4" s="562">
        <f>IF(Earthwork!C77&lt;Earthwork!$E$66,Earthwork!$E$66,Earthwork!C77)</f>
        <v>0</v>
      </c>
      <c r="AI4" s="746" t="str">
        <f>IF(Earthwork!B21=0,Earthwork!$E$10,IF(Earthwork!C21&gt;=Earthwork!$E$10,Earthwork!C21,IF(Earthwork!N21=0,"&amp;N&amp;12",SUM(Earthwork!N21))))</f>
        <v/>
      </c>
      <c r="AJ4" s="562" t="str">
        <f>IF(Earthwork!B77=0,Earthwork!$E$66,IF(Earthwork!C77&gt;=Earthwork!$E$66,Earthwork!C77,IF(Earthwork!N77=0,"&amp;N&amp;12",SUM(Earthwork!N77))))</f>
        <v/>
      </c>
      <c r="AK4" s="559"/>
      <c r="AL4" s="741">
        <f>IF(Earthwork!C21&lt;Earthwork!$E$10,Earthwork!AE21,Earthwork!C21)</f>
        <v>0</v>
      </c>
      <c r="AM4" s="562">
        <f>IF(Earthwork!C77&lt;Earthwork!$E$66,Earthwork!AE77,Earthwork!C77)</f>
        <v>0</v>
      </c>
    </row>
    <row r="5" spans="1:39" x14ac:dyDescent="0.2">
      <c r="A5" s="36">
        <f t="shared" si="0"/>
        <v>4</v>
      </c>
      <c r="B5" s="678" t="s">
        <v>360</v>
      </c>
      <c r="C5" s="681">
        <v>2.12</v>
      </c>
      <c r="D5" s="681">
        <v>2.46</v>
      </c>
      <c r="E5" s="681">
        <v>3.09</v>
      </c>
      <c r="F5" s="681">
        <v>3.66</v>
      </c>
      <c r="G5" s="681">
        <v>4.54</v>
      </c>
      <c r="H5" s="681">
        <v>5.28</v>
      </c>
      <c r="I5" s="681">
        <v>6.09</v>
      </c>
      <c r="K5" s="89">
        <v>4</v>
      </c>
      <c r="L5" s="174" t="s">
        <v>138</v>
      </c>
      <c r="M5" s="146">
        <v>2.5000000000000001E-2</v>
      </c>
      <c r="P5" s="26"/>
      <c r="Q5" s="26"/>
      <c r="R5" s="26"/>
      <c r="S5" s="26"/>
      <c r="T5" s="26"/>
      <c r="U5" s="26"/>
      <c r="V5" s="26"/>
      <c r="W5" s="26"/>
      <c r="X5" s="26"/>
      <c r="AG5" s="562">
        <f>IF(Earthwork!C22&lt;Earthwork!$E$10,Earthwork!$E$10,Earthwork!C22)</f>
        <v>0</v>
      </c>
      <c r="AH5" s="562">
        <f>IF(Earthwork!C78&lt;Earthwork!$E$66,Earthwork!$E$66,Earthwork!C78)</f>
        <v>0</v>
      </c>
      <c r="AI5" s="746" t="str">
        <f>IF(Earthwork!B22=0,Earthwork!$E$10,IF(Earthwork!C22&gt;=Earthwork!$E$10,Earthwork!C22,IF(Earthwork!N22=0,"&amp;N&amp;12",SUM(Earthwork!N22))))</f>
        <v/>
      </c>
      <c r="AJ5" s="562" t="str">
        <f>IF(Earthwork!B78=0,Earthwork!$E$66,IF(Earthwork!C78&gt;=Earthwork!$E$66,Earthwork!C78,IF(Earthwork!N78=0,"&amp;N&amp;12",SUM(Earthwork!N78))))</f>
        <v/>
      </c>
      <c r="AK5" s="559"/>
      <c r="AL5" s="741">
        <f>IF(Earthwork!C22&lt;Earthwork!$E$10,Earthwork!AE22,Earthwork!C22)</f>
        <v>0</v>
      </c>
      <c r="AM5" s="562">
        <f>IF(Earthwork!C78&lt;Earthwork!$E$66,Earthwork!AE78,Earthwork!C78)</f>
        <v>0</v>
      </c>
    </row>
    <row r="6" spans="1:39" x14ac:dyDescent="0.2">
      <c r="A6" s="36">
        <f t="shared" si="0"/>
        <v>5</v>
      </c>
      <c r="B6" s="679" t="s">
        <v>17</v>
      </c>
      <c r="C6" s="681">
        <v>2.3199999999999998</v>
      </c>
      <c r="D6" s="681">
        <v>2.69</v>
      </c>
      <c r="E6" s="681">
        <v>3.35</v>
      </c>
      <c r="F6" s="681">
        <v>3.93</v>
      </c>
      <c r="G6" s="681">
        <v>4.8099999999999996</v>
      </c>
      <c r="H6" s="681">
        <v>5.53</v>
      </c>
      <c r="I6" s="681">
        <v>6.3</v>
      </c>
      <c r="K6" s="89">
        <v>5</v>
      </c>
      <c r="L6" s="174" t="s">
        <v>139</v>
      </c>
      <c r="M6" s="146">
        <v>2.3E-2</v>
      </c>
      <c r="P6" s="26"/>
      <c r="Q6" s="26"/>
      <c r="R6" s="26"/>
      <c r="S6" s="26"/>
      <c r="T6" s="26"/>
      <c r="U6" s="26"/>
      <c r="V6" s="26"/>
      <c r="W6" s="26"/>
      <c r="X6" s="26"/>
      <c r="AG6" s="562">
        <f>IF(Earthwork!C23&lt;Earthwork!$E$10,Earthwork!$E$10,Earthwork!C23)</f>
        <v>0</v>
      </c>
      <c r="AH6" s="562">
        <f>IF(Earthwork!C79&lt;Earthwork!$E$66,Earthwork!$E$66,Earthwork!C79)</f>
        <v>0</v>
      </c>
      <c r="AI6" s="746" t="str">
        <f>IF(Earthwork!B23=0,Earthwork!$E$10,IF(Earthwork!C23&gt;=Earthwork!$E$10,Earthwork!C23,IF(Earthwork!N23=0,"&amp;N&amp;12",SUM(Earthwork!N23))))</f>
        <v/>
      </c>
      <c r="AJ6" s="562" t="str">
        <f>IF(Earthwork!B79=0,Earthwork!$E$66,IF(Earthwork!C79&gt;=Earthwork!$E$66,Earthwork!C79,IF(Earthwork!N79=0,"&amp;N&amp;12",SUM(Earthwork!N79))))</f>
        <v/>
      </c>
      <c r="AK6" s="559"/>
      <c r="AL6" s="741">
        <f>IF(Earthwork!C23&lt;Earthwork!$E$10,Earthwork!AE23,Earthwork!C23)</f>
        <v>0</v>
      </c>
      <c r="AM6" s="562">
        <f>IF(Earthwork!C79&lt;Earthwork!$E$66,Earthwork!AE79,Earthwork!C79)</f>
        <v>0</v>
      </c>
    </row>
    <row r="7" spans="1:39" x14ac:dyDescent="0.2">
      <c r="A7" s="36">
        <f t="shared" si="0"/>
        <v>6</v>
      </c>
      <c r="B7" s="679" t="s">
        <v>32</v>
      </c>
      <c r="C7" s="681">
        <v>2.19</v>
      </c>
      <c r="D7" s="681">
        <v>2.54</v>
      </c>
      <c r="E7" s="681">
        <v>3.14</v>
      </c>
      <c r="F7" s="681">
        <v>3.68</v>
      </c>
      <c r="G7" s="681">
        <v>4.4800000000000004</v>
      </c>
      <c r="H7" s="681">
        <v>5.13</v>
      </c>
      <c r="I7" s="681">
        <v>5.82</v>
      </c>
      <c r="K7" s="89">
        <v>6</v>
      </c>
      <c r="L7" s="174" t="s">
        <v>140</v>
      </c>
      <c r="M7" s="149">
        <v>0.01</v>
      </c>
      <c r="P7" s="26"/>
      <c r="Q7" s="26"/>
      <c r="R7" s="26"/>
      <c r="S7" s="26"/>
      <c r="T7" s="26"/>
      <c r="U7" s="26"/>
      <c r="V7" s="26"/>
      <c r="W7" s="26"/>
      <c r="X7" s="26"/>
      <c r="AG7" s="562">
        <f>IF(Earthwork!C24&lt;Earthwork!$E$10,Earthwork!$E$10,Earthwork!C24)</f>
        <v>0</v>
      </c>
      <c r="AH7" s="562">
        <f>IF(Earthwork!C80&lt;Earthwork!$E$66,Earthwork!$E$66,Earthwork!C80)</f>
        <v>0</v>
      </c>
      <c r="AI7" s="746" t="str">
        <f>IF(Earthwork!B24=0,Earthwork!$E$10,IF(Earthwork!C24&gt;=Earthwork!$E$10,Earthwork!C24,IF(Earthwork!N24=0,"&amp;N&amp;12",SUM(Earthwork!N24))))</f>
        <v/>
      </c>
      <c r="AJ7" s="562" t="str">
        <f>IF(Earthwork!B80=0,Earthwork!$E$66,IF(Earthwork!C80&gt;=Earthwork!$E$66,Earthwork!C80,IF(Earthwork!N80=0,"&amp;N&amp;12",SUM(Earthwork!N80))))</f>
        <v/>
      </c>
      <c r="AK7" s="559"/>
      <c r="AL7" s="741">
        <f>IF(Earthwork!C24&lt;Earthwork!$E$10,Earthwork!AE24,Earthwork!C24)</f>
        <v>0</v>
      </c>
      <c r="AM7" s="562">
        <f>IF(Earthwork!C80&lt;Earthwork!$E$66,Earthwork!AE80,Earthwork!C80)</f>
        <v>0</v>
      </c>
    </row>
    <row r="8" spans="1:39" x14ac:dyDescent="0.2">
      <c r="A8" s="36">
        <f t="shared" si="0"/>
        <v>7</v>
      </c>
      <c r="B8" s="679" t="s">
        <v>33</v>
      </c>
      <c r="C8" s="681">
        <v>2.5099999999999998</v>
      </c>
      <c r="D8" s="681">
        <v>2.92</v>
      </c>
      <c r="E8" s="681">
        <v>3.68</v>
      </c>
      <c r="F8" s="681">
        <v>4.38</v>
      </c>
      <c r="G8" s="681">
        <v>5.47</v>
      </c>
      <c r="H8" s="681">
        <v>6.4</v>
      </c>
      <c r="I8" s="681">
        <v>7.41</v>
      </c>
      <c r="K8" s="39">
        <v>7</v>
      </c>
      <c r="L8" s="40" t="s">
        <v>141</v>
      </c>
      <c r="M8" s="175">
        <v>1.2999999999999999E-2</v>
      </c>
      <c r="V8" s="26"/>
      <c r="W8" s="26"/>
      <c r="X8" s="26"/>
      <c r="AG8" s="562">
        <f>IF(Earthwork!C25&lt;Earthwork!$E$10,Earthwork!$E$10,Earthwork!C25)</f>
        <v>0</v>
      </c>
      <c r="AH8" s="562">
        <f>IF(Earthwork!C81&lt;Earthwork!$E$66,Earthwork!$E$66,Earthwork!C81)</f>
        <v>0</v>
      </c>
      <c r="AI8" s="746" t="str">
        <f>IF(Earthwork!B25=0,Earthwork!$E$10,IF(Earthwork!C25&gt;=Earthwork!$E$10,Earthwork!C25,IF(Earthwork!N25=0,"&amp;N&amp;12",SUM(Earthwork!N25))))</f>
        <v/>
      </c>
      <c r="AJ8" s="562" t="str">
        <f>IF(Earthwork!B81=0,Earthwork!$E$66,IF(Earthwork!C81&gt;=Earthwork!$E$66,Earthwork!C81,IF(Earthwork!N81=0,"&amp;N&amp;12",SUM(Earthwork!N81))))</f>
        <v/>
      </c>
      <c r="AK8" s="559"/>
      <c r="AL8" s="741">
        <f>IF(Earthwork!C25&lt;Earthwork!$E$10,Earthwork!AE25,Earthwork!C25)</f>
        <v>0</v>
      </c>
      <c r="AM8" s="562">
        <f>IF(Earthwork!C81&lt;Earthwork!$E$66,Earthwork!AE81,Earthwork!C81)</f>
        <v>0</v>
      </c>
    </row>
    <row r="9" spans="1:39" x14ac:dyDescent="0.2">
      <c r="A9" s="36">
        <f t="shared" si="0"/>
        <v>8</v>
      </c>
      <c r="B9" s="679" t="s">
        <v>18</v>
      </c>
      <c r="C9" s="681">
        <v>2.39</v>
      </c>
      <c r="D9" s="681">
        <v>2.75</v>
      </c>
      <c r="E9" s="681">
        <v>3.42</v>
      </c>
      <c r="F9" s="681">
        <v>4.05</v>
      </c>
      <c r="G9" s="681">
        <v>5.01</v>
      </c>
      <c r="H9" s="681">
        <v>5.84</v>
      </c>
      <c r="I9" s="681">
        <v>6.74</v>
      </c>
      <c r="V9" s="26"/>
      <c r="W9" s="26"/>
      <c r="X9" s="26"/>
      <c r="AG9" s="562">
        <f>IF(Earthwork!C26&lt;Earthwork!$E$10,Earthwork!$E$10,Earthwork!C26)</f>
        <v>0</v>
      </c>
      <c r="AH9" s="562">
        <f>IF(Earthwork!C82&lt;Earthwork!$E$66,Earthwork!$E$66,Earthwork!C82)</f>
        <v>0</v>
      </c>
      <c r="AI9" s="746" t="str">
        <f>IF(Earthwork!B26=0,Earthwork!$E$10,IF(Earthwork!C26&gt;=Earthwork!$E$10,Earthwork!C26,IF(Earthwork!N26=0,"&amp;N&amp;12",SUM(Earthwork!N26))))</f>
        <v/>
      </c>
      <c r="AJ9" s="562" t="str">
        <f>IF(Earthwork!B82=0,Earthwork!$E$66,IF(Earthwork!C82&gt;=Earthwork!$E$66,Earthwork!C82,IF(Earthwork!N82=0,"&amp;N&amp;12",SUM(Earthwork!N82))))</f>
        <v/>
      </c>
      <c r="AK9" s="559"/>
      <c r="AL9" s="741">
        <f>IF(Earthwork!C26&lt;Earthwork!$E$10,Earthwork!AE26,Earthwork!C26)</f>
        <v>0</v>
      </c>
      <c r="AM9" s="562">
        <f>IF(Earthwork!C82&lt;Earthwork!$E$66,Earthwork!AE82,Earthwork!C82)</f>
        <v>0</v>
      </c>
    </row>
    <row r="10" spans="1:39" x14ac:dyDescent="0.2">
      <c r="A10" s="36">
        <f t="shared" si="0"/>
        <v>9</v>
      </c>
      <c r="B10" s="679" t="s">
        <v>34</v>
      </c>
      <c r="C10" s="681">
        <v>2.35</v>
      </c>
      <c r="D10" s="681">
        <v>2.7</v>
      </c>
      <c r="E10" s="681">
        <v>3.34</v>
      </c>
      <c r="F10" s="681">
        <v>3.92</v>
      </c>
      <c r="G10" s="681">
        <v>4.79</v>
      </c>
      <c r="H10" s="681">
        <v>5.53</v>
      </c>
      <c r="I10" s="681">
        <v>6.32</v>
      </c>
      <c r="K10" s="674">
        <v>1</v>
      </c>
      <c r="L10" s="672">
        <v>5</v>
      </c>
      <c r="M10" s="673">
        <v>1.4999999999999999E-2</v>
      </c>
      <c r="P10" s="26"/>
      <c r="Q10" s="26"/>
      <c r="R10" s="26"/>
      <c r="S10" s="26"/>
      <c r="T10" s="26"/>
      <c r="U10" s="26"/>
      <c r="V10" s="26"/>
      <c r="W10" s="26"/>
      <c r="X10" s="26"/>
      <c r="AG10" s="562">
        <f>IF(Earthwork!C27&lt;Earthwork!$E$10,Earthwork!$E$10,Earthwork!C27)</f>
        <v>0</v>
      </c>
      <c r="AH10" s="562">
        <f>IF(Earthwork!C83&lt;Earthwork!$E$66,Earthwork!$E$66,Earthwork!C83)</f>
        <v>0</v>
      </c>
      <c r="AI10" s="746" t="str">
        <f>IF(Earthwork!B27=0,Earthwork!$E$10,IF(Earthwork!C27&gt;=Earthwork!$E$10,Earthwork!C27,IF(Earthwork!N27=0,"&amp;N&amp;12",SUM(Earthwork!N27))))</f>
        <v/>
      </c>
      <c r="AJ10" s="562" t="str">
        <f>IF(Earthwork!B83=0,Earthwork!$E$66,IF(Earthwork!C83&gt;=Earthwork!$E$66,Earthwork!C83,IF(Earthwork!N83=0,"&amp;N&amp;12",SUM(Earthwork!N83))))</f>
        <v/>
      </c>
      <c r="AK10" s="559"/>
      <c r="AL10" s="741">
        <f>IF(Earthwork!C27&lt;Earthwork!$E$10,Earthwork!AE27,Earthwork!C27)</f>
        <v>0</v>
      </c>
      <c r="AM10" s="562">
        <f>IF(Earthwork!C83&lt;Earthwork!$E$66,Earthwork!AE83,Earthwork!C83)</f>
        <v>0</v>
      </c>
    </row>
    <row r="11" spans="1:39" x14ac:dyDescent="0.2">
      <c r="A11" s="36">
        <f t="shared" si="0"/>
        <v>10</v>
      </c>
      <c r="B11" s="679" t="s">
        <v>35</v>
      </c>
      <c r="C11" s="681">
        <v>2.4700000000000002</v>
      </c>
      <c r="D11" s="681">
        <v>2.84</v>
      </c>
      <c r="E11" s="681">
        <v>3.54</v>
      </c>
      <c r="F11" s="681">
        <v>4.2</v>
      </c>
      <c r="G11" s="681">
        <v>5.26</v>
      </c>
      <c r="H11" s="681">
        <v>6.17</v>
      </c>
      <c r="I11" s="681">
        <v>7.18</v>
      </c>
      <c r="K11" s="89">
        <v>2</v>
      </c>
      <c r="L11" s="138">
        <v>6</v>
      </c>
      <c r="M11" s="146">
        <v>1.4999999999999999E-2</v>
      </c>
      <c r="P11" s="26"/>
      <c r="Q11" s="26"/>
      <c r="R11" s="26"/>
      <c r="S11" s="26"/>
      <c r="T11" s="26"/>
      <c r="U11" s="26"/>
      <c r="V11" s="26"/>
      <c r="W11" s="26"/>
      <c r="X11" s="26"/>
      <c r="AG11" s="562">
        <f>IF(Earthwork!C28&lt;Earthwork!$E$10,Earthwork!$E$10,Earthwork!C28)</f>
        <v>0</v>
      </c>
      <c r="AH11" s="562">
        <f>IF(Earthwork!C84&lt;Earthwork!$E$66,Earthwork!$E$66,Earthwork!C84)</f>
        <v>0</v>
      </c>
      <c r="AI11" s="746" t="str">
        <f>IF(Earthwork!B28=0,Earthwork!$E$10,IF(Earthwork!C28&gt;=Earthwork!$E$10,Earthwork!C28,IF(Earthwork!N28=0,"&amp;N&amp;12",SUM(Earthwork!N28))))</f>
        <v/>
      </c>
      <c r="AJ11" s="562" t="str">
        <f>IF(Earthwork!B84=0,Earthwork!$E$66,IF(Earthwork!C84&gt;=Earthwork!$E$66,Earthwork!C84,IF(Earthwork!N84=0,"&amp;N&amp;12",SUM(Earthwork!N84))))</f>
        <v/>
      </c>
      <c r="AK11" s="559"/>
      <c r="AL11" s="741">
        <f>IF(Earthwork!C28&lt;Earthwork!$E$10,Earthwork!AE28,Earthwork!C28)</f>
        <v>0</v>
      </c>
      <c r="AM11" s="562">
        <f>IF(Earthwork!C84&lt;Earthwork!$E$66,Earthwork!AE84,Earthwork!C84)</f>
        <v>0</v>
      </c>
    </row>
    <row r="12" spans="1:39" ht="13.5" thickBot="1" x14ac:dyDescent="0.25">
      <c r="A12" s="36">
        <f t="shared" si="0"/>
        <v>11</v>
      </c>
      <c r="B12" s="680" t="s">
        <v>353</v>
      </c>
      <c r="C12" s="681">
        <v>2.23</v>
      </c>
      <c r="D12" s="681">
        <v>2.59</v>
      </c>
      <c r="E12" s="681">
        <v>3.25</v>
      </c>
      <c r="F12" s="681">
        <v>3.84</v>
      </c>
      <c r="G12" s="681">
        <v>4.72</v>
      </c>
      <c r="H12" s="681">
        <v>5.46</v>
      </c>
      <c r="I12" s="681">
        <v>6.24</v>
      </c>
      <c r="K12" s="89">
        <v>3</v>
      </c>
      <c r="L12" s="138">
        <v>8</v>
      </c>
      <c r="M12" s="146">
        <v>1.6E-2</v>
      </c>
      <c r="P12" s="26"/>
      <c r="Q12" s="26"/>
      <c r="R12" s="26"/>
      <c r="S12" s="26"/>
      <c r="T12" s="26"/>
      <c r="U12" s="26"/>
      <c r="AG12" s="563">
        <f>IF(Earthwork!C29&lt;Earthwork!$E$10,Earthwork!$E$10,Earthwork!C29)</f>
        <v>0</v>
      </c>
      <c r="AH12" s="563">
        <f>IF(Earthwork!C85&lt;Earthwork!$E$66,Earthwork!$E$66,Earthwork!C85)</f>
        <v>0</v>
      </c>
      <c r="AI12" s="747" t="str">
        <f>IF(Earthwork!B29=0,Earthwork!$E$10,IF(Earthwork!C29&gt;=Earthwork!$E$10,Earthwork!C29,IF(Earthwork!N29=0,"&amp;N&amp;12",SUM(Earthwork!N29))))</f>
        <v/>
      </c>
      <c r="AJ12" s="563" t="str">
        <f>IF(Earthwork!B85=0,Earthwork!$E$66,IF(Earthwork!C85&gt;=Earthwork!$E$66,Earthwork!C85,IF(Earthwork!N85=0,"&amp;N&amp;12",SUM(Earthwork!N85))))</f>
        <v/>
      </c>
      <c r="AK12" s="559"/>
      <c r="AL12" s="744">
        <f>IF(Earthwork!C29&lt;Earthwork!$E$10,Earthwork!AE29,Earthwork!C29)</f>
        <v>0</v>
      </c>
      <c r="AM12" s="563">
        <f>IF(Earthwork!C85&lt;Earthwork!$E$66,Earthwork!AE85,Earthwork!C85)</f>
        <v>0</v>
      </c>
    </row>
    <row r="13" spans="1:39" x14ac:dyDescent="0.2">
      <c r="A13" s="36">
        <f t="shared" si="0"/>
        <v>12</v>
      </c>
      <c r="B13" s="679" t="s">
        <v>36</v>
      </c>
      <c r="C13" s="681">
        <v>2.31</v>
      </c>
      <c r="D13" s="681">
        <v>2.65</v>
      </c>
      <c r="E13" s="681">
        <v>3.27</v>
      </c>
      <c r="F13" s="681">
        <v>3.88</v>
      </c>
      <c r="G13" s="681">
        <v>4.83</v>
      </c>
      <c r="H13" s="681">
        <v>5.65</v>
      </c>
      <c r="I13" s="681">
        <v>6.56</v>
      </c>
      <c r="K13" s="89">
        <v>4</v>
      </c>
      <c r="L13" s="138">
        <v>10</v>
      </c>
      <c r="M13" s="146">
        <v>1.7000000000000001E-2</v>
      </c>
      <c r="P13" s="26"/>
      <c r="Q13" s="26"/>
      <c r="R13" s="26"/>
      <c r="S13" s="26"/>
      <c r="T13" s="26"/>
      <c r="U13" s="26"/>
      <c r="AG13" s="561">
        <f>IF(Earthwork!C31&lt;Earthwork!$G$10,Earthwork!$G$10,Earthwork!C31)</f>
        <v>0</v>
      </c>
      <c r="AH13" s="742">
        <f>IF(Earthwork!C87&lt;Earthwork!$G$66,Earthwork!$G$66,Earthwork!C87)</f>
        <v>0</v>
      </c>
      <c r="AI13" s="562" t="str">
        <f>IF(Earthwork!B31=0,Earthwork!$G$10,IF(Earthwork!C31&gt;=Earthwork!$G$10,Earthwork!C31,IF(Earthwork!N31=0,"&amp;N&amp;12",SUM(Earthwork!N31))))</f>
        <v/>
      </c>
      <c r="AJ13" s="742" t="str">
        <f>IF(Earthwork!B87=0,Earthwork!$G$66,IF(Earthwork!C87&gt;=Earthwork!$G$66,Earthwork!C87,IF(Earthwork!N87=0,"&amp;N&amp;12",SUM(Earthwork!N87))))</f>
        <v/>
      </c>
      <c r="AK13" s="559"/>
      <c r="AL13" s="562">
        <f>IF(Earthwork!C31&lt;Earthwork!$G$10,Earthwork!AE31,Earthwork!C31)</f>
        <v>0</v>
      </c>
      <c r="AM13" s="742">
        <f>IF(Earthwork!C87&lt;Earthwork!$G$66,Earthwork!AE87,Earthwork!C87)</f>
        <v>0</v>
      </c>
    </row>
    <row r="14" spans="1:39" x14ac:dyDescent="0.2">
      <c r="A14" s="36">
        <f t="shared" si="0"/>
        <v>13</v>
      </c>
      <c r="B14" s="679" t="s">
        <v>37</v>
      </c>
      <c r="C14" s="681">
        <v>2.42</v>
      </c>
      <c r="D14" s="681">
        <v>2.8</v>
      </c>
      <c r="E14" s="681">
        <v>3.49</v>
      </c>
      <c r="F14" s="681">
        <v>4.1100000000000003</v>
      </c>
      <c r="G14" s="681">
        <v>5.03</v>
      </c>
      <c r="H14" s="681">
        <v>5.8</v>
      </c>
      <c r="I14" s="681">
        <v>6.63</v>
      </c>
      <c r="K14" s="89">
        <v>5</v>
      </c>
      <c r="L14" s="138">
        <v>12</v>
      </c>
      <c r="M14" s="147">
        <v>1.7999999999999999E-2</v>
      </c>
      <c r="AG14" s="562">
        <f>IF(Earthwork!C32&lt;Earthwork!$G$10,Earthwork!$G$10,Earthwork!C32)</f>
        <v>0</v>
      </c>
      <c r="AH14" s="742">
        <f>IF(Earthwork!C88&lt;Earthwork!$G$66,Earthwork!$G$66,Earthwork!C88)</f>
        <v>0</v>
      </c>
      <c r="AI14" s="562" t="str">
        <f>IF(Earthwork!B32=0,Earthwork!$G$10,IF(Earthwork!C32&gt;=Earthwork!$G$10,Earthwork!C32,IF(Earthwork!N32=0,"&amp;N&amp;12",SUM(Earthwork!N32))))</f>
        <v/>
      </c>
      <c r="AJ14" s="562" t="str">
        <f>IF(Earthwork!B88=0,Earthwork!$G$66,IF(Earthwork!C88&gt;=Earthwork!$G$66,Earthwork!C88,IF(Earthwork!N88=0,"&amp;N&amp;12",SUM(Earthwork!N88))))</f>
        <v/>
      </c>
      <c r="AK14" s="559"/>
      <c r="AL14" s="562">
        <f>IF(Earthwork!C32&lt;Earthwork!$G$10,Earthwork!AE32,Earthwork!C32)</f>
        <v>0</v>
      </c>
      <c r="AM14" s="562">
        <f>IF(Earthwork!C88&lt;Earthwork!$G$66,Earthwork!AE88,Earthwork!C88)</f>
        <v>0</v>
      </c>
    </row>
    <row r="15" spans="1:39" x14ac:dyDescent="0.2">
      <c r="A15" s="36">
        <f t="shared" si="0"/>
        <v>14</v>
      </c>
      <c r="B15" s="679" t="s">
        <v>12</v>
      </c>
      <c r="C15" s="681">
        <v>2.1</v>
      </c>
      <c r="D15" s="681">
        <v>2.4700000000000002</v>
      </c>
      <c r="E15" s="681">
        <v>3.14</v>
      </c>
      <c r="F15" s="681">
        <v>3.77</v>
      </c>
      <c r="G15" s="681">
        <v>4.75</v>
      </c>
      <c r="H15" s="681">
        <v>5.58</v>
      </c>
      <c r="I15" s="681">
        <v>6.49</v>
      </c>
      <c r="K15" s="89">
        <v>6</v>
      </c>
      <c r="L15" s="138">
        <v>15</v>
      </c>
      <c r="M15" s="147">
        <v>1.7999999999999999E-2</v>
      </c>
      <c r="AG15" s="562">
        <f>IF(Earthwork!C33&lt;Earthwork!$G$10,Earthwork!$G$10,Earthwork!C33)</f>
        <v>0</v>
      </c>
      <c r="AH15" s="742">
        <f>IF(Earthwork!C89&lt;Earthwork!$G$66,Earthwork!$G$66,Earthwork!C89)</f>
        <v>0</v>
      </c>
      <c r="AI15" s="562" t="str">
        <f>IF(Earthwork!B33=0,Earthwork!$G$10,IF(Earthwork!C33&gt;=Earthwork!$G$10,Earthwork!C33,IF(Earthwork!N33=0,"&amp;N&amp;12",SUM(Earthwork!N33))))</f>
        <v/>
      </c>
      <c r="AJ15" s="562" t="str">
        <f>IF(Earthwork!B89=0,Earthwork!$G$66,IF(Earthwork!C89&gt;=Earthwork!$G$66,Earthwork!C89,IF(Earthwork!N89=0,"&amp;N&amp;12",SUM(Earthwork!N89))))</f>
        <v/>
      </c>
      <c r="AK15" s="559"/>
      <c r="AL15" s="562">
        <f>IF(Earthwork!C33&lt;Earthwork!$G$10,Earthwork!AE33,Earthwork!C33)</f>
        <v>0</v>
      </c>
      <c r="AM15" s="562">
        <f>IF(Earthwork!C89&lt;Earthwork!$G$66,Earthwork!AE89,Earthwork!C89)</f>
        <v>0</v>
      </c>
    </row>
    <row r="16" spans="1:39" x14ac:dyDescent="0.2">
      <c r="A16" s="36">
        <f t="shared" si="0"/>
        <v>15</v>
      </c>
      <c r="B16" s="679" t="s">
        <v>38</v>
      </c>
      <c r="C16" s="681">
        <v>2.12</v>
      </c>
      <c r="D16" s="681">
        <v>2.4500000000000002</v>
      </c>
      <c r="E16" s="681">
        <v>3.08</v>
      </c>
      <c r="F16" s="681">
        <v>3.7</v>
      </c>
      <c r="G16" s="681">
        <v>4.6900000000000004</v>
      </c>
      <c r="H16" s="681">
        <v>5.56</v>
      </c>
      <c r="I16" s="681">
        <v>6.53</v>
      </c>
      <c r="K16" s="89">
        <v>7</v>
      </c>
      <c r="L16" s="138">
        <v>18</v>
      </c>
      <c r="M16" s="147">
        <v>0.02</v>
      </c>
      <c r="AG16" s="562">
        <f>IF(Earthwork!C34&lt;Earthwork!$G$10,Earthwork!$G$10,Earthwork!C34)</f>
        <v>0</v>
      </c>
      <c r="AH16" s="742">
        <f>IF(Earthwork!C90&lt;Earthwork!$G$66,Earthwork!$G$66,Earthwork!C90)</f>
        <v>0</v>
      </c>
      <c r="AI16" s="562" t="str">
        <f>IF(Earthwork!B34=0,Earthwork!$G$10,IF(Earthwork!C34&gt;=Earthwork!$G$10,Earthwork!C34,IF(Earthwork!N34=0,"&amp;N&amp;12",SUM(Earthwork!N34))))</f>
        <v/>
      </c>
      <c r="AJ16" s="562" t="str">
        <f>IF(Earthwork!B90=0,Earthwork!$G$66,IF(Earthwork!C90&gt;=Earthwork!$G$66,Earthwork!C90,IF(Earthwork!N90=0,"&amp;N&amp;12",SUM(Earthwork!N90))))</f>
        <v/>
      </c>
      <c r="AK16" s="559"/>
      <c r="AL16" s="562">
        <f>IF(Earthwork!C34&lt;Earthwork!$G$10,Earthwork!AE34,Earthwork!C34)</f>
        <v>0</v>
      </c>
      <c r="AM16" s="562">
        <f>IF(Earthwork!C90&lt;Earthwork!$G$66,Earthwork!AE90,Earthwork!C90)</f>
        <v>0</v>
      </c>
    </row>
    <row r="17" spans="1:39" x14ac:dyDescent="0.2">
      <c r="A17" s="36">
        <f t="shared" si="0"/>
        <v>16</v>
      </c>
      <c r="B17" s="679" t="s">
        <v>39</v>
      </c>
      <c r="C17" s="681">
        <v>2.09</v>
      </c>
      <c r="D17" s="681">
        <v>2.42</v>
      </c>
      <c r="E17" s="681">
        <v>3.01</v>
      </c>
      <c r="F17" s="681">
        <v>3.52</v>
      </c>
      <c r="G17" s="681">
        <v>4.28</v>
      </c>
      <c r="H17" s="681">
        <v>4.91</v>
      </c>
      <c r="I17" s="681">
        <v>5.57</v>
      </c>
      <c r="K17" s="39">
        <v>8</v>
      </c>
      <c r="L17" s="139">
        <v>24</v>
      </c>
      <c r="M17" s="148">
        <v>0.02</v>
      </c>
      <c r="AG17" s="562">
        <f>IF(Earthwork!C35&lt;Earthwork!$G$10,Earthwork!$G$10,Earthwork!C35)</f>
        <v>0</v>
      </c>
      <c r="AH17" s="742">
        <f>IF(Earthwork!C91&lt;Earthwork!$G$66,Earthwork!$G$66,Earthwork!C91)</f>
        <v>0</v>
      </c>
      <c r="AI17" s="562" t="str">
        <f>IF(Earthwork!B35=0,Earthwork!$G$10,IF(Earthwork!C35&gt;=Earthwork!$G$10,Earthwork!C35,IF(Earthwork!N35=0,"&amp;N&amp;12",SUM(Earthwork!N35))))</f>
        <v/>
      </c>
      <c r="AJ17" s="562" t="str">
        <f>IF(Earthwork!B91=0,Earthwork!$G$66,IF(Earthwork!C91&gt;=Earthwork!$G$66,Earthwork!C91,IF(Earthwork!N91=0,"&amp;N&amp;12",SUM(Earthwork!N91))))</f>
        <v/>
      </c>
      <c r="AK17" s="559"/>
      <c r="AL17" s="562">
        <f>IF(Earthwork!C35&lt;Earthwork!$G$10,Earthwork!AE35,Earthwork!C35)</f>
        <v>0</v>
      </c>
      <c r="AM17" s="562">
        <f>IF(Earthwork!C91&lt;Earthwork!$G$66,Earthwork!AE91,Earthwork!C91)</f>
        <v>0</v>
      </c>
    </row>
    <row r="18" spans="1:39" x14ac:dyDescent="0.2">
      <c r="A18" s="36">
        <f t="shared" si="0"/>
        <v>17</v>
      </c>
      <c r="B18" s="678" t="s">
        <v>40</v>
      </c>
      <c r="C18" s="681">
        <v>2.41</v>
      </c>
      <c r="D18" s="681">
        <v>2.8</v>
      </c>
      <c r="E18" s="681">
        <v>3.51</v>
      </c>
      <c r="F18" s="681">
        <v>4.18</v>
      </c>
      <c r="G18" s="681">
        <v>5.21</v>
      </c>
      <c r="H18" s="681">
        <v>6.09</v>
      </c>
      <c r="I18" s="681">
        <v>7.04</v>
      </c>
      <c r="AG18" s="562">
        <f>IF(Earthwork!C36&lt;Earthwork!$G$10,Earthwork!$G$10,Earthwork!C36)</f>
        <v>0</v>
      </c>
      <c r="AH18" s="742">
        <f>IF(Earthwork!C92&lt;Earthwork!$G$66,Earthwork!$G$66,Earthwork!C92)</f>
        <v>0</v>
      </c>
      <c r="AI18" s="562" t="str">
        <f>IF(Earthwork!B36=0,Earthwork!$G$10,IF(Earthwork!C36&gt;=Earthwork!$G$10,Earthwork!C36,IF(Earthwork!N36=0,"&amp;N&amp;12",SUM(Earthwork!N36))))</f>
        <v/>
      </c>
      <c r="AJ18" s="562" t="str">
        <f>IF(Earthwork!B92=0,Earthwork!$G$66,IF(Earthwork!C92&gt;=Earthwork!$G$66,Earthwork!C92,IF(Earthwork!N92=0,"&amp;N&amp;12",SUM(Earthwork!N92))))</f>
        <v/>
      </c>
      <c r="AK18" s="559"/>
      <c r="AL18" s="562">
        <f>IF(Earthwork!C36&lt;Earthwork!$G$10,Earthwork!AE36,Earthwork!C36)</f>
        <v>0</v>
      </c>
      <c r="AM18" s="562">
        <f>IF(Earthwork!C92&lt;Earthwork!$G$66,Earthwork!AE92,Earthwork!C92)</f>
        <v>0</v>
      </c>
    </row>
    <row r="19" spans="1:39" x14ac:dyDescent="0.2">
      <c r="A19" s="36">
        <f t="shared" si="0"/>
        <v>18</v>
      </c>
      <c r="B19" s="678" t="s">
        <v>41</v>
      </c>
      <c r="C19" s="681">
        <v>2.29</v>
      </c>
      <c r="D19" s="681">
        <v>2.64</v>
      </c>
      <c r="E19" s="681">
        <v>3.28</v>
      </c>
      <c r="F19" s="681">
        <v>3.86</v>
      </c>
      <c r="G19" s="681">
        <v>4.7300000000000004</v>
      </c>
      <c r="H19" s="681">
        <v>5.47</v>
      </c>
      <c r="I19" s="681">
        <v>6.25</v>
      </c>
      <c r="K19" s="44" t="s">
        <v>13</v>
      </c>
      <c r="L19" s="45" t="s">
        <v>19</v>
      </c>
      <c r="M19" s="46"/>
      <c r="AG19" s="562">
        <f>IF(Earthwork!C37&lt;Earthwork!$G$10,Earthwork!$G$10,Earthwork!C37)</f>
        <v>0</v>
      </c>
      <c r="AH19" s="742">
        <f>IF(Earthwork!C93&lt;Earthwork!$G$66,Earthwork!$G$66,Earthwork!C93)</f>
        <v>0</v>
      </c>
      <c r="AI19" s="562" t="str">
        <f>IF(Earthwork!B37=0,Earthwork!$G$10,IF(Earthwork!C37&gt;=Earthwork!$G$10,Earthwork!C37,IF(Earthwork!N37=0,"&amp;N&amp;12",SUM(Earthwork!N37))))</f>
        <v/>
      </c>
      <c r="AJ19" s="562" t="str">
        <f>IF(Earthwork!B93=0,Earthwork!$G$66,IF(Earthwork!C93&gt;=Earthwork!$G$66,Earthwork!C93,IF(Earthwork!N93=0,"&amp;N&amp;12",SUM(Earthwork!N93))))</f>
        <v/>
      </c>
      <c r="AK19" s="559"/>
      <c r="AL19" s="562">
        <f>IF(Earthwork!C37&lt;Earthwork!$G$10,Earthwork!AE37,Earthwork!C37)</f>
        <v>0</v>
      </c>
      <c r="AM19" s="562">
        <f>IF(Earthwork!C93&lt;Earthwork!$G$66,Earthwork!AE93,Earthwork!C93)</f>
        <v>0</v>
      </c>
    </row>
    <row r="20" spans="1:39" x14ac:dyDescent="0.2">
      <c r="A20" s="36">
        <f t="shared" si="0"/>
        <v>19</v>
      </c>
      <c r="B20" s="678" t="s">
        <v>42</v>
      </c>
      <c r="C20" s="681">
        <v>2.46</v>
      </c>
      <c r="D20" s="681">
        <v>2.8</v>
      </c>
      <c r="E20" s="681">
        <v>3.49</v>
      </c>
      <c r="F20" s="681">
        <v>4.17</v>
      </c>
      <c r="G20" s="681">
        <v>5.29</v>
      </c>
      <c r="H20" s="681">
        <v>6.29</v>
      </c>
      <c r="I20" s="681">
        <v>7.41</v>
      </c>
      <c r="K20" s="47">
        <v>1</v>
      </c>
      <c r="L20" s="48" t="s">
        <v>20</v>
      </c>
      <c r="M20" s="49"/>
      <c r="AG20" s="562">
        <f>IF(Earthwork!C38&lt;Earthwork!$G$10,Earthwork!$G$10,Earthwork!C38)</f>
        <v>0</v>
      </c>
      <c r="AH20" s="742">
        <f>IF(Earthwork!C94&lt;Earthwork!$G$66,Earthwork!$G$66,Earthwork!C94)</f>
        <v>0</v>
      </c>
      <c r="AI20" s="562" t="str">
        <f>IF(Earthwork!B38=0,Earthwork!$G$10,IF(Earthwork!C38&gt;=Earthwork!$G$10,Earthwork!C38,IF(Earthwork!N38=0,"&amp;N&amp;12",SUM(Earthwork!N38))))</f>
        <v/>
      </c>
      <c r="AJ20" s="562" t="str">
        <f>IF(Earthwork!B94=0,Earthwork!$G$66,IF(Earthwork!C94&gt;=Earthwork!$G$66,Earthwork!C94,IF(Earthwork!N94=0,"&amp;N&amp;12",SUM(Earthwork!N94))))</f>
        <v/>
      </c>
      <c r="AK20" s="559"/>
      <c r="AL20" s="562">
        <f>IF(Earthwork!C38&lt;Earthwork!$G$10,Earthwork!AE38,Earthwork!C38)</f>
        <v>0</v>
      </c>
      <c r="AM20" s="562">
        <f>IF(Earthwork!C94&lt;Earthwork!$G$66,Earthwork!AE94,Earthwork!C94)</f>
        <v>0</v>
      </c>
    </row>
    <row r="21" spans="1:39" x14ac:dyDescent="0.2">
      <c r="A21" s="36">
        <f t="shared" si="0"/>
        <v>20</v>
      </c>
      <c r="B21" s="678" t="s">
        <v>43</v>
      </c>
      <c r="C21" s="681">
        <v>2.5</v>
      </c>
      <c r="D21" s="681">
        <v>2.93</v>
      </c>
      <c r="E21" s="681">
        <v>3.73</v>
      </c>
      <c r="F21" s="681">
        <v>4.49</v>
      </c>
      <c r="G21" s="681">
        <v>5.68</v>
      </c>
      <c r="H21" s="681">
        <v>6.71</v>
      </c>
      <c r="I21" s="681">
        <v>7.83</v>
      </c>
      <c r="K21" s="50">
        <v>2</v>
      </c>
      <c r="L21" s="51" t="s">
        <v>21</v>
      </c>
      <c r="M21" s="52"/>
      <c r="AG21" s="562">
        <f>IF(Earthwork!C39&lt;Earthwork!$G$10,Earthwork!$G$10,Earthwork!C39)</f>
        <v>0</v>
      </c>
      <c r="AH21" s="742">
        <f>IF(Earthwork!C95&lt;Earthwork!$G$66,Earthwork!$G$66,Earthwork!C95)</f>
        <v>0</v>
      </c>
      <c r="AI21" s="562" t="str">
        <f>IF(Earthwork!B39=0,Earthwork!$G$10,IF(Earthwork!C39&gt;=Earthwork!$G$10,Earthwork!C39,IF(Earthwork!N39=0,"&amp;N&amp;12",SUM(Earthwork!N39))))</f>
        <v/>
      </c>
      <c r="AJ21" s="562" t="str">
        <f>IF(Earthwork!B95=0,Earthwork!$G$66,IF(Earthwork!C95&gt;=Earthwork!$G$66,Earthwork!C95,IF(Earthwork!N95=0,"&amp;N&amp;12",SUM(Earthwork!N95))))</f>
        <v/>
      </c>
      <c r="AK21" s="559"/>
      <c r="AL21" s="562">
        <f>IF(Earthwork!C39&lt;Earthwork!$G$10,Earthwork!AE39,Earthwork!C39)</f>
        <v>0</v>
      </c>
      <c r="AM21" s="562">
        <f>IF(Earthwork!C95&lt;Earthwork!$G$66,Earthwork!AE95,Earthwork!C95)</f>
        <v>0</v>
      </c>
    </row>
    <row r="22" spans="1:39" ht="13.5" thickBot="1" x14ac:dyDescent="0.25">
      <c r="A22" s="36">
        <f t="shared" si="0"/>
        <v>21</v>
      </c>
      <c r="B22" s="678" t="s">
        <v>44</v>
      </c>
      <c r="C22" s="681">
        <v>2.23</v>
      </c>
      <c r="D22" s="681">
        <v>2.57</v>
      </c>
      <c r="E22" s="681">
        <v>3.17</v>
      </c>
      <c r="F22" s="681">
        <v>3.73</v>
      </c>
      <c r="G22" s="681">
        <v>4.5599999999999996</v>
      </c>
      <c r="H22" s="681">
        <v>5.26</v>
      </c>
      <c r="I22" s="681">
        <v>6.01</v>
      </c>
      <c r="L22" s="163"/>
      <c r="M22" s="163"/>
      <c r="Q22" s="26"/>
      <c r="R22" s="26"/>
      <c r="S22" s="26"/>
      <c r="T22" s="26"/>
      <c r="AG22" s="563">
        <f>IF(Earthwork!C40&lt;Earthwork!$G$10,Earthwork!$G$10,Earthwork!C40)</f>
        <v>0</v>
      </c>
      <c r="AH22" s="748">
        <f>IF(Earthwork!C96&lt;Earthwork!$G$66,Earthwork!$G$66,Earthwork!C96)</f>
        <v>0</v>
      </c>
      <c r="AI22" s="564" t="str">
        <f>IF(Earthwork!B40=0,Earthwork!$G$10,IF(Earthwork!C40&gt;=Earthwork!$G$10,Earthwork!C40,IF(Earthwork!N40=0,"&amp;N&amp;12",SUM(Earthwork!N40))))</f>
        <v/>
      </c>
      <c r="AJ22" s="564" t="str">
        <f>IF(Earthwork!B96=0,Earthwork!$G$66,IF(Earthwork!C96&gt;=Earthwork!$G$66,Earthwork!C96,IF(Earthwork!N96=0,"&amp;N&amp;12",SUM(Earthwork!N96))))</f>
        <v/>
      </c>
      <c r="AK22" s="559"/>
      <c r="AL22" s="564">
        <f>IF(Earthwork!C40&lt;Earthwork!$G$10,Earthwork!AE40,Earthwork!C40)</f>
        <v>0</v>
      </c>
      <c r="AM22" s="564">
        <f>IF(Earthwork!C96&lt;Earthwork!$G$66,Earthwork!AE96,Earthwork!C96)</f>
        <v>0</v>
      </c>
    </row>
    <row r="23" spans="1:39" x14ac:dyDescent="0.2">
      <c r="A23" s="36">
        <f t="shared" si="0"/>
        <v>22</v>
      </c>
      <c r="B23" s="678" t="s">
        <v>45</v>
      </c>
      <c r="C23" s="681">
        <v>2.62</v>
      </c>
      <c r="D23" s="681">
        <v>3.06</v>
      </c>
      <c r="E23" s="681">
        <v>3.87</v>
      </c>
      <c r="F23" s="681">
        <v>4.63</v>
      </c>
      <c r="G23" s="681">
        <v>5.83</v>
      </c>
      <c r="H23" s="681">
        <v>6.86</v>
      </c>
      <c r="I23" s="681">
        <v>7.99</v>
      </c>
      <c r="K23" s="41" t="s">
        <v>13</v>
      </c>
      <c r="L23" s="42" t="s">
        <v>449</v>
      </c>
      <c r="M23" s="136"/>
      <c r="Q23" s="1271" t="s">
        <v>13</v>
      </c>
      <c r="R23" s="1272" t="s">
        <v>396</v>
      </c>
      <c r="S23" s="1277" t="s">
        <v>127</v>
      </c>
      <c r="T23" s="1277"/>
      <c r="U23" s="1278"/>
      <c r="AG23" s="562">
        <f>IF(Earthwork!C42&lt;Earthwork!$I$10,Earthwork!$I$10,Earthwork!C42)</f>
        <v>0</v>
      </c>
      <c r="AH23" s="561">
        <f>IF(Earthwork!C98&lt;Earthwork!$I$66,Earthwork!$I$66,Earthwork!C98)</f>
        <v>0</v>
      </c>
      <c r="AI23" s="743" t="str">
        <f>IF(Earthwork!B42=0,Earthwork!$I$10,IF(Earthwork!C42&gt;=Earthwork!$I$10,Earthwork!C42,IF(Earthwork!N42=0,"&amp;N&amp;12",SUM(Earthwork!N42))))</f>
        <v/>
      </c>
      <c r="AJ23" s="561" t="str">
        <f>IF(Earthwork!B98=0,Earthwork!$I$66,IF(Earthwork!C98&gt;=Earthwork!$I$66,Earthwork!C98,IF(Earthwork!N98=0,"&amp;N&amp;12",SUM(Earthwork!N98))))</f>
        <v/>
      </c>
      <c r="AK23" s="559"/>
      <c r="AL23" s="743">
        <f>IF(Earthwork!C42&lt;Earthwork!$I$10,Earthwork!AE42,Earthwork!C42)</f>
        <v>0</v>
      </c>
      <c r="AM23" s="561">
        <f>IF(Earthwork!C98&lt;Earthwork!$I$66,Earthwork!AE98,Earthwork!C98)</f>
        <v>0</v>
      </c>
    </row>
    <row r="24" spans="1:39" x14ac:dyDescent="0.2">
      <c r="A24" s="36">
        <f t="shared" si="0"/>
        <v>23</v>
      </c>
      <c r="B24" s="678" t="s">
        <v>46</v>
      </c>
      <c r="C24" s="681">
        <v>2.6</v>
      </c>
      <c r="D24" s="681">
        <v>3.02</v>
      </c>
      <c r="E24" s="681">
        <v>3.81</v>
      </c>
      <c r="F24" s="681">
        <v>4.5599999999999996</v>
      </c>
      <c r="G24" s="681">
        <v>5.72</v>
      </c>
      <c r="H24" s="681">
        <v>6.73</v>
      </c>
      <c r="I24" s="681">
        <v>7.83</v>
      </c>
      <c r="K24" s="43">
        <v>1</v>
      </c>
      <c r="L24" s="167" t="s">
        <v>121</v>
      </c>
      <c r="M24" s="168"/>
      <c r="Q24" s="730"/>
      <c r="R24" s="729"/>
      <c r="S24" s="1282" t="s">
        <v>121</v>
      </c>
      <c r="T24" s="1282" t="s">
        <v>122</v>
      </c>
      <c r="U24" s="1283" t="s">
        <v>180</v>
      </c>
      <c r="AG24" s="562">
        <f>IF(Earthwork!C43&lt;Earthwork!$I$10,Earthwork!$I$10,Earthwork!C43)</f>
        <v>0</v>
      </c>
      <c r="AH24" s="562">
        <f>IF(Earthwork!C99&lt;Earthwork!$I$66,Earthwork!$I$66,Earthwork!C99)</f>
        <v>0</v>
      </c>
      <c r="AI24" s="741" t="str">
        <f>IF(Earthwork!B43=0,Earthwork!$I$10,IF(Earthwork!C43&gt;=Earthwork!$I$10,Earthwork!C43,IF(Earthwork!N43=0,"&amp;N&amp;12",SUM(Earthwork!N43))))</f>
        <v/>
      </c>
      <c r="AJ24" s="562" t="str">
        <f>IF(Earthwork!B99=0,Earthwork!$I$66,IF(Earthwork!C99&gt;=Earthwork!$I$66,Earthwork!C99,IF(Earthwork!N99=0,"&amp;N&amp;12",SUM(Earthwork!N99))))</f>
        <v/>
      </c>
      <c r="AK24" s="559"/>
      <c r="AL24" s="741">
        <f>IF(Earthwork!C43&lt;Earthwork!$I$10,Earthwork!AE43,Earthwork!C43)</f>
        <v>0</v>
      </c>
      <c r="AM24" s="562">
        <f>IF(Earthwork!C99&lt;Earthwork!$I$66,Earthwork!AE99,Earthwork!C99)</f>
        <v>0</v>
      </c>
    </row>
    <row r="25" spans="1:39" x14ac:dyDescent="0.2">
      <c r="A25" s="36">
        <f t="shared" si="0"/>
        <v>24</v>
      </c>
      <c r="B25" s="678" t="s">
        <v>47</v>
      </c>
      <c r="C25" s="681">
        <v>2.56</v>
      </c>
      <c r="D25" s="681">
        <v>3</v>
      </c>
      <c r="E25" s="681">
        <v>3.81</v>
      </c>
      <c r="F25" s="681">
        <v>4.57</v>
      </c>
      <c r="G25" s="681">
        <v>5.75</v>
      </c>
      <c r="H25" s="681">
        <v>6.75</v>
      </c>
      <c r="I25" s="681">
        <v>7.84</v>
      </c>
      <c r="K25" s="43">
        <v>2</v>
      </c>
      <c r="L25" s="167" t="s">
        <v>122</v>
      </c>
      <c r="M25" s="168"/>
      <c r="Q25" s="1273">
        <v>1</v>
      </c>
      <c r="R25" s="1274">
        <v>6</v>
      </c>
      <c r="S25" s="1280">
        <v>0.8</v>
      </c>
      <c r="T25" s="1280">
        <v>3</v>
      </c>
      <c r="U25" s="1281">
        <v>0</v>
      </c>
      <c r="AG25" s="562">
        <f>IF(Earthwork!C44&lt;Earthwork!$I$10,Earthwork!$I$10,Earthwork!C44)</f>
        <v>0</v>
      </c>
      <c r="AH25" s="562">
        <f>IF(Earthwork!C100&lt;Earthwork!$I$66,Earthwork!$I$66,Earthwork!C100)</f>
        <v>0</v>
      </c>
      <c r="AI25" s="741" t="str">
        <f>IF(Earthwork!B44=0,Earthwork!$I$10,IF(Earthwork!C44&gt;=Earthwork!$I$10,Earthwork!C44,IF(Earthwork!N44=0,"&amp;N&amp;12",SUM(Earthwork!N44))))</f>
        <v/>
      </c>
      <c r="AJ25" s="562" t="str">
        <f>IF(Earthwork!B100=0,Earthwork!$I$66,IF(Earthwork!C100&gt;=Earthwork!$I$66,Earthwork!C100,IF(Earthwork!N100=0,"&amp;N&amp;12",SUM(Earthwork!N100))))</f>
        <v/>
      </c>
      <c r="AK25" s="559"/>
      <c r="AL25" s="741">
        <f>IF(Earthwork!C44&lt;Earthwork!$I$10,Earthwork!AE44,Earthwork!C44)</f>
        <v>0</v>
      </c>
      <c r="AM25" s="562">
        <f>IF(Earthwork!C100&lt;Earthwork!$I$66,Earthwork!AE100,Earthwork!C100)</f>
        <v>0</v>
      </c>
    </row>
    <row r="26" spans="1:39" x14ac:dyDescent="0.2">
      <c r="A26" s="36">
        <f t="shared" si="0"/>
        <v>25</v>
      </c>
      <c r="B26" s="678" t="s">
        <v>48</v>
      </c>
      <c r="C26" s="681">
        <v>2.5</v>
      </c>
      <c r="D26" s="681">
        <v>2.89</v>
      </c>
      <c r="E26" s="681">
        <v>3.64</v>
      </c>
      <c r="F26" s="681">
        <v>4.37</v>
      </c>
      <c r="G26" s="681">
        <v>5.53</v>
      </c>
      <c r="H26" s="681">
        <v>6.55</v>
      </c>
      <c r="I26" s="681">
        <v>7.68</v>
      </c>
      <c r="K26" s="43">
        <v>3</v>
      </c>
      <c r="L26" s="167" t="s">
        <v>180</v>
      </c>
      <c r="M26" s="168"/>
      <c r="Q26" s="1273">
        <v>2</v>
      </c>
      <c r="R26" s="1274">
        <v>8</v>
      </c>
      <c r="S26" s="1280">
        <v>0.7</v>
      </c>
      <c r="T26" s="1280">
        <v>3.2</v>
      </c>
      <c r="U26" s="1281">
        <v>0</v>
      </c>
      <c r="AG26" s="562">
        <f>IF(Earthwork!C45&lt;Earthwork!$I$10,Earthwork!$I$10,Earthwork!C45)</f>
        <v>0</v>
      </c>
      <c r="AH26" s="562">
        <f>IF(Earthwork!C101&lt;Earthwork!$I$66,Earthwork!$I$66,Earthwork!C101)</f>
        <v>0</v>
      </c>
      <c r="AI26" s="741" t="str">
        <f>IF(Earthwork!B45=0,Earthwork!$I$10,IF(Earthwork!C45&gt;=Earthwork!$I$10,Earthwork!C45,IF(Earthwork!N45=0,"&amp;N&amp;12",SUM(Earthwork!N45))))</f>
        <v/>
      </c>
      <c r="AJ26" s="562" t="str">
        <f>IF(Earthwork!B101=0,Earthwork!$I$66,IF(Earthwork!C101&gt;=Earthwork!$I$66,Earthwork!C101,IF(Earthwork!N101=0,"&amp;N&amp;12",SUM(Earthwork!N101))))</f>
        <v/>
      </c>
      <c r="AK26" s="559"/>
      <c r="AL26" s="741">
        <f>IF(Earthwork!C45&lt;Earthwork!$I$10,Earthwork!AE45,Earthwork!C45)</f>
        <v>0</v>
      </c>
      <c r="AM26" s="562">
        <f>IF(Earthwork!C101&lt;Earthwork!$I$66,Earthwork!AE101,Earthwork!C101)</f>
        <v>0</v>
      </c>
    </row>
    <row r="27" spans="1:39" x14ac:dyDescent="0.2">
      <c r="A27" s="36">
        <f t="shared" si="0"/>
        <v>26</v>
      </c>
      <c r="B27" s="678" t="s">
        <v>22</v>
      </c>
      <c r="C27" s="681">
        <v>2.2000000000000002</v>
      </c>
      <c r="D27" s="681">
        <v>2.56</v>
      </c>
      <c r="E27" s="681">
        <v>3.18</v>
      </c>
      <c r="F27" s="681">
        <v>3.74</v>
      </c>
      <c r="G27" s="681">
        <v>4.55</v>
      </c>
      <c r="H27" s="681">
        <v>5.23</v>
      </c>
      <c r="I27" s="681">
        <v>5.94</v>
      </c>
      <c r="J27" s="37"/>
      <c r="K27" s="77"/>
      <c r="L27" s="1261"/>
      <c r="M27" s="1262"/>
      <c r="N27" s="26"/>
      <c r="Q27" s="1273">
        <v>3</v>
      </c>
      <c r="R27" s="1274">
        <v>10</v>
      </c>
      <c r="S27" s="1280">
        <v>0.4</v>
      </c>
      <c r="T27" s="1280">
        <v>3.2</v>
      </c>
      <c r="U27" s="1281">
        <v>0</v>
      </c>
      <c r="AG27" s="562">
        <f>IF(Earthwork!C46&lt;Earthwork!$I$10,Earthwork!$I$10,Earthwork!C46)</f>
        <v>0</v>
      </c>
      <c r="AH27" s="562">
        <f>IF(Earthwork!C102&lt;Earthwork!$I$66,Earthwork!$I$66,Earthwork!C102)</f>
        <v>0</v>
      </c>
      <c r="AI27" s="741" t="str">
        <f>IF(Earthwork!B46=0,Earthwork!$I$10,IF(Earthwork!C46&gt;=Earthwork!$I$10,Earthwork!C46,IF(Earthwork!N46=0,"&amp;N&amp;12",SUM(Earthwork!N46))))</f>
        <v/>
      </c>
      <c r="AJ27" s="562" t="str">
        <f>IF(Earthwork!B102=0,Earthwork!$I$66,IF(Earthwork!C102&gt;=Earthwork!$I$66,Earthwork!C102,IF(Earthwork!N102=0,"&amp;N&amp;12",SUM(Earthwork!N102))))</f>
        <v/>
      </c>
      <c r="AK27" s="559"/>
      <c r="AL27" s="741">
        <f>IF(Earthwork!C46&lt;Earthwork!$I$10,Earthwork!AE46,Earthwork!C46)</f>
        <v>0</v>
      </c>
      <c r="AM27" s="562">
        <f>IF(Earthwork!C102&lt;Earthwork!$I$66,Earthwork!AE102,Earthwork!C102)</f>
        <v>0</v>
      </c>
    </row>
    <row r="28" spans="1:39" x14ac:dyDescent="0.2">
      <c r="A28" s="36">
        <f t="shared" si="0"/>
        <v>27</v>
      </c>
      <c r="B28" s="678" t="s">
        <v>49</v>
      </c>
      <c r="C28" s="681">
        <v>2.48</v>
      </c>
      <c r="D28" s="681">
        <v>2.86</v>
      </c>
      <c r="E28" s="681">
        <v>3.57</v>
      </c>
      <c r="F28" s="681">
        <v>4.26</v>
      </c>
      <c r="G28" s="681">
        <v>5.34</v>
      </c>
      <c r="H28" s="681">
        <v>6.29</v>
      </c>
      <c r="I28" s="681">
        <v>7.32</v>
      </c>
      <c r="J28" s="37"/>
      <c r="K28" s="1267"/>
      <c r="L28" s="28"/>
      <c r="M28" s="1268"/>
      <c r="N28" s="26"/>
      <c r="Q28" s="1284">
        <v>4</v>
      </c>
      <c r="R28" s="1279">
        <v>12</v>
      </c>
      <c r="S28" s="1285">
        <v>0.4</v>
      </c>
      <c r="T28" s="1285">
        <v>3.4</v>
      </c>
      <c r="U28" s="1286">
        <v>0</v>
      </c>
      <c r="AG28" s="562">
        <f>IF(Earthwork!C47&lt;Earthwork!$I$10,Earthwork!$I$10,Earthwork!C47)</f>
        <v>0</v>
      </c>
      <c r="AH28" s="562">
        <f>IF(Earthwork!C103&lt;Earthwork!$I$66,Earthwork!$I$66,Earthwork!C103)</f>
        <v>0</v>
      </c>
      <c r="AI28" s="741" t="str">
        <f>IF(Earthwork!B47=0,Earthwork!$I$10,IF(Earthwork!C47&gt;=Earthwork!$I$10,Earthwork!C47,IF(Earthwork!N47=0,"&amp;N&amp;12",SUM(Earthwork!N47))))</f>
        <v/>
      </c>
      <c r="AJ28" s="562" t="str">
        <f>IF(Earthwork!B103=0,Earthwork!$I$66,IF(Earthwork!C103&gt;=Earthwork!$I$66,Earthwork!C103,IF(Earthwork!N103=0,"&amp;N&amp;12",SUM(Earthwork!N103))))</f>
        <v/>
      </c>
      <c r="AK28" s="559"/>
      <c r="AL28" s="741">
        <f>IF(Earthwork!C47&lt;Earthwork!$I$10,Earthwork!AE47,Earthwork!C47)</f>
        <v>0</v>
      </c>
      <c r="AM28" s="562">
        <f>IF(Earthwork!C103&lt;Earthwork!$I$66,Earthwork!AE103,Earthwork!C103)</f>
        <v>0</v>
      </c>
    </row>
    <row r="29" spans="1:39" x14ac:dyDescent="0.2">
      <c r="A29" s="36">
        <f t="shared" si="0"/>
        <v>28</v>
      </c>
      <c r="B29" s="678" t="s">
        <v>50</v>
      </c>
      <c r="C29" s="681">
        <v>2.62</v>
      </c>
      <c r="D29" s="681">
        <v>3.04</v>
      </c>
      <c r="E29" s="681">
        <v>3.82</v>
      </c>
      <c r="F29" s="681">
        <v>4.5599999999999996</v>
      </c>
      <c r="G29" s="681">
        <v>5.72</v>
      </c>
      <c r="H29" s="681">
        <v>6.72</v>
      </c>
      <c r="I29" s="681">
        <v>7.81</v>
      </c>
      <c r="J29" s="37"/>
      <c r="K29" s="26"/>
      <c r="L29" s="26"/>
      <c r="M29" s="1270"/>
      <c r="N29" s="26"/>
      <c r="Q29" s="1275" t="s">
        <v>406</v>
      </c>
      <c r="R29" s="1261"/>
      <c r="S29" s="1262"/>
      <c r="T29" s="26"/>
      <c r="U29" s="26"/>
      <c r="AG29" s="562">
        <f>IF(Earthwork!C48&lt;Earthwork!$I$10,Earthwork!$I$10,Earthwork!C48)</f>
        <v>0</v>
      </c>
      <c r="AH29" s="562">
        <f>IF(Earthwork!C104&lt;Earthwork!$I$66,Earthwork!$I$66,Earthwork!C104)</f>
        <v>0</v>
      </c>
      <c r="AI29" s="741" t="str">
        <f>IF(Earthwork!B48=0,Earthwork!$I$10,IF(Earthwork!C48&gt;=Earthwork!$I$10,Earthwork!C48,IF(Earthwork!N48=0,"&amp;N&amp;12",SUM(Earthwork!N48))))</f>
        <v/>
      </c>
      <c r="AJ29" s="562" t="str">
        <f>IF(Earthwork!B104=0,Earthwork!$I$66,IF(Earthwork!C104&gt;=Earthwork!$I$66,Earthwork!C104,IF(Earthwork!N104=0,"&amp;N&amp;12",SUM(Earthwork!N104))))</f>
        <v/>
      </c>
      <c r="AK29" s="559"/>
      <c r="AL29" s="741">
        <f>IF(Earthwork!C48&lt;Earthwork!$I$10,Earthwork!AE48,Earthwork!C48)</f>
        <v>0</v>
      </c>
      <c r="AM29" s="562">
        <f>IF(Earthwork!C104&lt;Earthwork!$I$66,Earthwork!AE104,Earthwork!C104)</f>
        <v>0</v>
      </c>
    </row>
    <row r="30" spans="1:39" x14ac:dyDescent="0.2">
      <c r="A30" s="36">
        <f t="shared" si="0"/>
        <v>29</v>
      </c>
      <c r="B30" s="678" t="s">
        <v>51</v>
      </c>
      <c r="C30" s="681">
        <v>2.19</v>
      </c>
      <c r="D30" s="681">
        <v>2.54</v>
      </c>
      <c r="E30" s="681">
        <v>3.19</v>
      </c>
      <c r="F30" s="681">
        <v>3.81</v>
      </c>
      <c r="G30" s="681">
        <v>4.76</v>
      </c>
      <c r="H30" s="681">
        <v>5.58</v>
      </c>
      <c r="I30" s="681">
        <v>6.48</v>
      </c>
      <c r="K30" s="77"/>
      <c r="L30" s="1261"/>
      <c r="M30" s="1262"/>
      <c r="Q30" s="1275"/>
      <c r="R30" s="1276"/>
      <c r="S30" s="1276"/>
      <c r="T30" s="26"/>
      <c r="AG30" s="562">
        <f>IF(Earthwork!C49&lt;Earthwork!$I$10,Earthwork!$I$10,Earthwork!C49)</f>
        <v>0</v>
      </c>
      <c r="AH30" s="562">
        <f>IF(Earthwork!C105&lt;Earthwork!$I$66,Earthwork!$I$66,Earthwork!C105)</f>
        <v>0</v>
      </c>
      <c r="AI30" s="741" t="str">
        <f>IF(Earthwork!B49=0,Earthwork!$I$10,IF(Earthwork!C49&gt;=Earthwork!$I$10,Earthwork!C49,IF(Earthwork!N49=0,"&amp;N&amp;12",SUM(Earthwork!N49))))</f>
        <v/>
      </c>
      <c r="AJ30" s="562" t="str">
        <f>IF(Earthwork!B105=0,Earthwork!$I$66,IF(Earthwork!C105&gt;=Earthwork!$I$66,Earthwork!C105,IF(Earthwork!N105=0,"&amp;N&amp;12",SUM(Earthwork!N105))))</f>
        <v/>
      </c>
      <c r="AK30" s="559"/>
      <c r="AL30" s="741">
        <f>IF(Earthwork!C49&lt;Earthwork!$I$10,Earthwork!AE49,Earthwork!C49)</f>
        <v>0</v>
      </c>
      <c r="AM30" s="562">
        <f>IF(Earthwork!C105&lt;Earthwork!$I$66,Earthwork!AE105,Earthwork!C105)</f>
        <v>0</v>
      </c>
    </row>
    <row r="31" spans="1:39" x14ac:dyDescent="0.2">
      <c r="A31" s="36">
        <f t="shared" si="0"/>
        <v>30</v>
      </c>
      <c r="B31" s="678" t="s">
        <v>52</v>
      </c>
      <c r="C31" s="681">
        <v>2.4</v>
      </c>
      <c r="D31" s="681">
        <v>2.79</v>
      </c>
      <c r="E31" s="681">
        <v>3.5</v>
      </c>
      <c r="F31" s="681">
        <v>4.13</v>
      </c>
      <c r="G31" s="681">
        <v>5.07</v>
      </c>
      <c r="H31" s="681">
        <v>5.85</v>
      </c>
      <c r="I31" s="681">
        <v>6.68</v>
      </c>
      <c r="K31" s="77"/>
      <c r="L31" s="1261"/>
      <c r="M31" s="1262"/>
      <c r="Q31" s="77"/>
      <c r="R31" s="1261"/>
      <c r="S31" s="1262"/>
      <c r="T31" s="26"/>
      <c r="AG31" s="562">
        <f>IF(Earthwork!C50&lt;Earthwork!$I$10,Earthwork!$I$10,Earthwork!C50)</f>
        <v>0</v>
      </c>
      <c r="AH31" s="562">
        <f>IF(Earthwork!C106&lt;Earthwork!$I$66,Earthwork!$I$66,Earthwork!C106)</f>
        <v>0</v>
      </c>
      <c r="AI31" s="741" t="str">
        <f>IF(Earthwork!B50=0,Earthwork!$I$10,IF(Earthwork!C50&gt;=Earthwork!$I$10,Earthwork!C50,IF(Earthwork!N50=0,"&amp;N&amp;12",SUM(Earthwork!N50))))</f>
        <v/>
      </c>
      <c r="AJ31" s="562" t="str">
        <f>IF(Earthwork!B106=0,Earthwork!$I$66,IF(Earthwork!C106&gt;=Earthwork!$I$66,Earthwork!C106,IF(Earthwork!N106=0,"&amp;N&amp;12",SUM(Earthwork!N106))))</f>
        <v/>
      </c>
      <c r="AK31" s="559"/>
      <c r="AL31" s="741">
        <f>IF(Earthwork!C50&lt;Earthwork!$I$10,Earthwork!AE50,Earthwork!C50)</f>
        <v>0</v>
      </c>
      <c r="AM31" s="562">
        <f>IF(Earthwork!C106&lt;Earthwork!$I$66,Earthwork!AE106,Earthwork!C106)</f>
        <v>0</v>
      </c>
    </row>
    <row r="32" spans="1:39" ht="13.5" thickBot="1" x14ac:dyDescent="0.25">
      <c r="A32" s="36">
        <f t="shared" si="0"/>
        <v>31</v>
      </c>
      <c r="B32" s="678" t="s">
        <v>53</v>
      </c>
      <c r="C32" s="681">
        <v>2.1800000000000002</v>
      </c>
      <c r="D32" s="681">
        <v>2.56</v>
      </c>
      <c r="E32" s="681">
        <v>3.21</v>
      </c>
      <c r="F32" s="681">
        <v>3.79</v>
      </c>
      <c r="G32" s="681">
        <v>4.63</v>
      </c>
      <c r="H32" s="681">
        <v>5.32</v>
      </c>
      <c r="I32" s="681">
        <v>6.05</v>
      </c>
      <c r="K32" s="77"/>
      <c r="L32" s="1261"/>
      <c r="M32" s="1262"/>
      <c r="Q32" s="26"/>
      <c r="R32" s="26"/>
      <c r="S32" s="26"/>
      <c r="T32" s="26"/>
      <c r="AG32" s="562">
        <f>IF(Earthwork!C51&lt;Earthwork!$I$10,Earthwork!$I$10,Earthwork!C51)</f>
        <v>0</v>
      </c>
      <c r="AH32" s="563">
        <f>IF(Earthwork!C107&lt;Earthwork!$I$66,Earthwork!$I$66,Earthwork!C107)</f>
        <v>0</v>
      </c>
      <c r="AI32" s="744" t="str">
        <f>IF(Earthwork!B51=0,Earthwork!$I$10,IF(Earthwork!C51&gt;=Earthwork!$I$10,Earthwork!C51,IF(Earthwork!N51=0,"&amp;N&amp;12",SUM(Earthwork!N51))))</f>
        <v/>
      </c>
      <c r="AJ32" s="563" t="str">
        <f>IF(Earthwork!B107=0,Earthwork!$I$66,IF(Earthwork!C107&gt;=Earthwork!$I$66,Earthwork!C107,IF(Earthwork!N107=0,"&amp;N&amp;12",SUM(Earthwork!N107))))</f>
        <v/>
      </c>
      <c r="AK32" s="559"/>
      <c r="AL32" s="744">
        <f>IF(Earthwork!C51&lt;Earthwork!$I$10,Earthwork!AE51,Earthwork!C51)</f>
        <v>0</v>
      </c>
      <c r="AM32" s="563">
        <f>IF(Earthwork!C107&lt;Earthwork!$I$66,Earthwork!AE107,Earthwork!C107)</f>
        <v>0</v>
      </c>
    </row>
    <row r="33" spans="1:38" ht="13.5" thickBot="1" x14ac:dyDescent="0.25">
      <c r="A33" s="36">
        <f t="shared" si="0"/>
        <v>32</v>
      </c>
      <c r="B33" s="678" t="s">
        <v>23</v>
      </c>
      <c r="C33" s="681">
        <v>2.48</v>
      </c>
      <c r="D33" s="681">
        <v>2.9</v>
      </c>
      <c r="E33" s="681">
        <v>3.66</v>
      </c>
      <c r="F33" s="681">
        <v>4.38</v>
      </c>
      <c r="G33" s="681">
        <v>5.47</v>
      </c>
      <c r="H33" s="681">
        <v>6.41</v>
      </c>
      <c r="I33" s="681">
        <v>7.43</v>
      </c>
      <c r="K33" s="77"/>
      <c r="L33" s="1261"/>
      <c r="M33" s="1262"/>
      <c r="Q33" s="1267"/>
      <c r="R33" s="28"/>
      <c r="S33" s="1268"/>
      <c r="T33" s="26"/>
      <c r="AF33" s="565" t="s">
        <v>252</v>
      </c>
      <c r="AG33" s="565" t="s">
        <v>347</v>
      </c>
      <c r="AI33" s="565" t="s">
        <v>182</v>
      </c>
      <c r="AJ33" s="565" t="s">
        <v>339</v>
      </c>
      <c r="AL33" s="7"/>
    </row>
    <row r="34" spans="1:38" x14ac:dyDescent="0.2">
      <c r="A34" s="36">
        <f t="shared" si="0"/>
        <v>33</v>
      </c>
      <c r="B34" s="678" t="s">
        <v>54</v>
      </c>
      <c r="C34" s="681">
        <v>2.33</v>
      </c>
      <c r="D34" s="681">
        <v>2.7</v>
      </c>
      <c r="E34" s="681">
        <v>3.35</v>
      </c>
      <c r="F34" s="681">
        <v>3.94</v>
      </c>
      <c r="G34" s="681">
        <v>4.83</v>
      </c>
      <c r="H34" s="681">
        <v>5.57</v>
      </c>
      <c r="I34" s="681">
        <v>6.35</v>
      </c>
      <c r="K34" s="77"/>
      <c r="L34" s="1261"/>
      <c r="M34" s="1262"/>
      <c r="Q34" s="77"/>
      <c r="R34" s="1261"/>
      <c r="S34" s="1269"/>
      <c r="T34" s="26"/>
      <c r="AE34" s="122">
        <v>1</v>
      </c>
      <c r="AF34" s="561">
        <v>0</v>
      </c>
      <c r="AG34" s="561">
        <f>'WASCOB 1'!$G$25+(AH36*(AF35-AF34))</f>
        <v>0</v>
      </c>
      <c r="AI34" s="561">
        <f>'WASCOB 1'!$G$25</f>
        <v>0</v>
      </c>
      <c r="AJ34" s="561">
        <f>AI34</f>
        <v>0</v>
      </c>
      <c r="AL34" s="503"/>
    </row>
    <row r="35" spans="1:38" x14ac:dyDescent="0.2">
      <c r="A35" s="36">
        <f t="shared" si="0"/>
        <v>34</v>
      </c>
      <c r="B35" s="678" t="s">
        <v>55</v>
      </c>
      <c r="C35" s="681">
        <v>2.42</v>
      </c>
      <c r="D35" s="681">
        <v>2.75</v>
      </c>
      <c r="E35" s="681">
        <v>3.38</v>
      </c>
      <c r="F35" s="681">
        <v>3.98</v>
      </c>
      <c r="G35" s="681">
        <v>4.93</v>
      </c>
      <c r="H35" s="681">
        <v>5.76</v>
      </c>
      <c r="I35" s="681">
        <v>6.67</v>
      </c>
      <c r="K35" s="1275"/>
      <c r="L35" s="1276"/>
      <c r="M35" s="1276"/>
      <c r="Q35" s="77"/>
      <c r="R35" s="1261"/>
      <c r="S35" s="1262"/>
      <c r="T35" s="26"/>
      <c r="AE35" s="122">
        <v>2</v>
      </c>
      <c r="AF35" s="562">
        <f>IF(ISBLANK(Earthwork!E8),0,10)</f>
        <v>0</v>
      </c>
      <c r="AG35" s="562">
        <f>'WASCOB 1'!$G$25</f>
        <v>0</v>
      </c>
      <c r="AI35" s="562">
        <f>'WASCOB 1'!$G$25</f>
        <v>0</v>
      </c>
      <c r="AJ35" s="562">
        <f>AI34</f>
        <v>0</v>
      </c>
      <c r="AL35" s="503"/>
    </row>
    <row r="36" spans="1:38" ht="12.75" customHeight="1" x14ac:dyDescent="0.2">
      <c r="A36" s="36">
        <f t="shared" si="0"/>
        <v>35</v>
      </c>
      <c r="B36" s="678" t="s">
        <v>56</v>
      </c>
      <c r="C36" s="681">
        <v>1.93</v>
      </c>
      <c r="D36" s="681">
        <v>2.27</v>
      </c>
      <c r="E36" s="681">
        <v>2.88</v>
      </c>
      <c r="F36" s="681">
        <v>3.43</v>
      </c>
      <c r="G36" s="681">
        <v>4.26</v>
      </c>
      <c r="H36" s="681">
        <v>4.96</v>
      </c>
      <c r="I36" s="681">
        <v>5.71</v>
      </c>
      <c r="Q36" s="77"/>
      <c r="R36" s="1261"/>
      <c r="S36" s="1262"/>
      <c r="T36" s="26"/>
      <c r="AE36" s="122">
        <v>3</v>
      </c>
      <c r="AF36" s="562">
        <f>IF(Defaults!$M$81="Width",AF35+(Earthwork!$E$8-(0.5*Earthwork!$E$7)),IF(Defaults!$M$81="Ratio",AF35+(Earthwork!$E$10-'WASCOB 1'!$G$25)*Earthwork!$E$8,))</f>
        <v>0</v>
      </c>
      <c r="AG36" s="562" t="e">
        <f>IF('WASCOB 1'!G25&gt;='WASCOB 1'!G26,AG37+(AH36*0.5*Earthwork!$E$7),AG37-(AH36*0.5*Earthwork!$E$7))</f>
        <v>#VALUE!</v>
      </c>
      <c r="AH36" s="566">
        <f>IF(Defaults!$M$81="Width",(ABS('WASCOB 1'!$G$25-'WASCOB 1'!$G$26))/Earthwork!$E$8,IF(Defaults!$M$81="Ratio",(ABS('WASCOB 1'!$G$25-'WASCOB 1'!$G$26))/(AF37-AF35),))</f>
        <v>0</v>
      </c>
      <c r="AI36" s="562" t="str">
        <f>Earthwork!$E$10</f>
        <v/>
      </c>
      <c r="AJ36" s="562" t="e">
        <f>Earthwork!$E$10+(AI36-AG36)*Earthwork!$E$11/100</f>
        <v>#VALUE!</v>
      </c>
      <c r="AL36" s="503"/>
    </row>
    <row r="37" spans="1:38" x14ac:dyDescent="0.2">
      <c r="A37" s="36">
        <f t="shared" si="0"/>
        <v>36</v>
      </c>
      <c r="B37" s="678" t="s">
        <v>57</v>
      </c>
      <c r="C37" s="681">
        <v>2.09</v>
      </c>
      <c r="D37" s="681">
        <v>2.42</v>
      </c>
      <c r="E37" s="681">
        <v>2.99</v>
      </c>
      <c r="F37" s="681">
        <v>3.49</v>
      </c>
      <c r="G37" s="681">
        <v>4.22</v>
      </c>
      <c r="H37" s="681">
        <v>4.8099999999999996</v>
      </c>
      <c r="I37" s="681">
        <v>5.44</v>
      </c>
      <c r="AE37" s="7">
        <v>4</v>
      </c>
      <c r="AF37" s="562" t="e">
        <f>AF36+0.5*Earthwork!$E$7</f>
        <v>#VALUE!</v>
      </c>
      <c r="AG37" s="562">
        <f>'WASCOB 1'!$G$26</f>
        <v>0</v>
      </c>
      <c r="AI37" s="562" t="str">
        <f>Earthwork!$E$10</f>
        <v/>
      </c>
      <c r="AJ37" s="562" t="e">
        <f>Earthwork!$E$10+(AI37-AG37)*Earthwork!$E$11/100</f>
        <v>#VALUE!</v>
      </c>
      <c r="AL37" s="503"/>
    </row>
    <row r="38" spans="1:38" ht="12.75" customHeight="1" x14ac:dyDescent="0.2">
      <c r="A38" s="36">
        <f t="shared" si="0"/>
        <v>37</v>
      </c>
      <c r="B38" s="678" t="s">
        <v>58</v>
      </c>
      <c r="C38" s="681">
        <v>2.23</v>
      </c>
      <c r="D38" s="681">
        <v>2.56</v>
      </c>
      <c r="E38" s="681">
        <v>3.16</v>
      </c>
      <c r="F38" s="681">
        <v>3.71</v>
      </c>
      <c r="G38" s="681">
        <v>4.55</v>
      </c>
      <c r="H38" s="681">
        <v>5.26</v>
      </c>
      <c r="I38" s="681">
        <v>6.02</v>
      </c>
      <c r="K38" s="53" t="s">
        <v>13</v>
      </c>
      <c r="L38" s="54" t="s">
        <v>134</v>
      </c>
      <c r="M38" s="55"/>
      <c r="Q38" s="778" t="s">
        <v>13</v>
      </c>
      <c r="R38" s="779" t="s">
        <v>396</v>
      </c>
      <c r="S38" s="780" t="s">
        <v>397</v>
      </c>
      <c r="T38" s="780" t="s">
        <v>398</v>
      </c>
      <c r="U38" s="1264" t="s">
        <v>399</v>
      </c>
      <c r="V38" s="1263"/>
      <c r="AE38" s="7">
        <v>5</v>
      </c>
      <c r="AF38" s="562" t="e">
        <f>AF36+Earthwork!$E$7</f>
        <v>#VALUE!</v>
      </c>
      <c r="AG38" s="562" t="e">
        <f>IF('WASCOB 1'!G25&gt;='WASCOB 1'!G26,AG37-(AH36*0.5*Earthwork!$E$7),AG37)</f>
        <v>#VALUE!</v>
      </c>
      <c r="AH38" s="567" t="e">
        <f>AI38-AG38</f>
        <v>#VALUE!</v>
      </c>
      <c r="AI38" s="562" t="str">
        <f>Earthwork!$E$10</f>
        <v/>
      </c>
      <c r="AJ38" s="562" t="e">
        <f>Earthwork!$E$10+(AI38-AG38)*Earthwork!$E$11/100</f>
        <v>#VALUE!</v>
      </c>
      <c r="AL38" s="503"/>
    </row>
    <row r="39" spans="1:38" x14ac:dyDescent="0.2">
      <c r="A39" s="36">
        <f t="shared" si="0"/>
        <v>38</v>
      </c>
      <c r="B39" s="678" t="s">
        <v>24</v>
      </c>
      <c r="C39" s="681">
        <v>2.15</v>
      </c>
      <c r="D39" s="681">
        <v>2.48</v>
      </c>
      <c r="E39" s="681">
        <v>3.06</v>
      </c>
      <c r="F39" s="681">
        <v>3.59</v>
      </c>
      <c r="G39" s="681">
        <v>4.4000000000000004</v>
      </c>
      <c r="H39" s="681">
        <v>5.07</v>
      </c>
      <c r="I39" s="681">
        <v>5.79</v>
      </c>
      <c r="K39" s="56">
        <v>1</v>
      </c>
      <c r="L39" s="57" t="s">
        <v>135</v>
      </c>
      <c r="M39" s="159" t="b">
        <v>0</v>
      </c>
      <c r="Q39" s="781">
        <v>1</v>
      </c>
      <c r="R39" s="782">
        <v>6</v>
      </c>
      <c r="S39" s="783">
        <v>42</v>
      </c>
      <c r="T39" s="784">
        <v>1</v>
      </c>
      <c r="U39" s="1265">
        <v>28.8</v>
      </c>
      <c r="V39" s="77"/>
      <c r="AD39" s="568"/>
      <c r="AE39" s="7">
        <v>6</v>
      </c>
      <c r="AF39" s="562">
        <f>IF(ISBLANK(Earthwork!E9),0,IF(Defaults!$M$81="Width",AF38+(Earthwork!$E$9-(0.5*Earthwork!$E$7)),IF(Defaults!$M$81="Ratio",AF38+AH42/COS(RADIANS(AH40-90)),)))</f>
        <v>0</v>
      </c>
      <c r="AG39" s="562" t="b">
        <f>IF(Defaults!$M$81="Width",IF('WASCOB 1'!G25&gt;='WASCOB 1'!G26,AG37-(AH36*Earthwork!$E$9),AG37),IF(Defaults!$M$81="Ratio",IF('WASCOB 1'!G25&gt;='WASCOB 1'!G26,AG35-(AF39-AF35)*AH36,AG37)))</f>
        <v>0</v>
      </c>
      <c r="AH39" s="569" t="e">
        <f>90-(ATAN(1/Earthwork!$E$9)*180/PI())</f>
        <v>#DIV/0!</v>
      </c>
      <c r="AI39" s="562" t="b">
        <f>AG39</f>
        <v>0</v>
      </c>
      <c r="AJ39" s="562" t="b">
        <f>AI39</f>
        <v>0</v>
      </c>
      <c r="AL39" s="503"/>
    </row>
    <row r="40" spans="1:38" x14ac:dyDescent="0.2">
      <c r="A40" s="36">
        <f t="shared" si="0"/>
        <v>39</v>
      </c>
      <c r="B40" s="678" t="s">
        <v>59</v>
      </c>
      <c r="C40" s="681">
        <v>2.0299999999999998</v>
      </c>
      <c r="D40" s="681">
        <v>2.35</v>
      </c>
      <c r="E40" s="681">
        <v>2.92</v>
      </c>
      <c r="F40" s="681">
        <v>3.47</v>
      </c>
      <c r="G40" s="681">
        <v>4.3099999999999996</v>
      </c>
      <c r="H40" s="681">
        <v>5.03</v>
      </c>
      <c r="I40" s="681">
        <v>5.82</v>
      </c>
      <c r="K40" s="58">
        <v>2</v>
      </c>
      <c r="L40" s="59" t="s">
        <v>136</v>
      </c>
      <c r="M40" s="160" t="b">
        <v>1</v>
      </c>
      <c r="Q40" s="781">
        <v>2</v>
      </c>
      <c r="R40" s="782">
        <v>8</v>
      </c>
      <c r="S40" s="783">
        <v>53</v>
      </c>
      <c r="T40" s="784">
        <v>1</v>
      </c>
      <c r="U40" s="1265">
        <v>32.4</v>
      </c>
      <c r="V40" s="77"/>
      <c r="AE40" s="7">
        <v>7</v>
      </c>
      <c r="AF40" s="562">
        <f>IF(ISBLANK(Earthwork!E9),0,IF(Defaults!$M$81="Width",Earthwork!$E$8+Earthwork!$E$9+20,IF(Defaults!$M$81="Ratio",AF39+10,)))</f>
        <v>0</v>
      </c>
      <c r="AG40" s="562">
        <f>AG39-(AH36*(AF40-AF39))</f>
        <v>0</v>
      </c>
      <c r="AH40" s="569">
        <f>90+(ATAN(AH36)*180/PI())</f>
        <v>90</v>
      </c>
      <c r="AI40" s="562">
        <f>AG40</f>
        <v>0</v>
      </c>
      <c r="AJ40" s="562">
        <f>AI40</f>
        <v>0</v>
      </c>
      <c r="AL40" s="503"/>
    </row>
    <row r="41" spans="1:38" x14ac:dyDescent="0.2">
      <c r="A41" s="36">
        <f t="shared" si="0"/>
        <v>40</v>
      </c>
      <c r="B41" s="678" t="s">
        <v>60</v>
      </c>
      <c r="C41" s="681">
        <v>2.4700000000000002</v>
      </c>
      <c r="D41" s="681">
        <v>2.86</v>
      </c>
      <c r="E41" s="681">
        <v>3.58</v>
      </c>
      <c r="F41" s="681">
        <v>4.26</v>
      </c>
      <c r="G41" s="681">
        <v>5.3</v>
      </c>
      <c r="H41" s="681">
        <v>6.19</v>
      </c>
      <c r="I41" s="681">
        <v>7.16</v>
      </c>
      <c r="Q41" s="781">
        <v>3</v>
      </c>
      <c r="R41" s="782">
        <v>10</v>
      </c>
      <c r="S41" s="783">
        <v>82</v>
      </c>
      <c r="T41" s="784">
        <v>1</v>
      </c>
      <c r="U41" s="1265">
        <v>31.7</v>
      </c>
      <c r="V41" s="77"/>
      <c r="AD41" s="568"/>
      <c r="AE41" s="7">
        <v>8</v>
      </c>
      <c r="AF41" s="562"/>
      <c r="AG41" s="562"/>
      <c r="AH41" s="569" t="e">
        <f>180-AH39-AH40</f>
        <v>#DIV/0!</v>
      </c>
      <c r="AI41" s="562"/>
      <c r="AJ41" s="562"/>
      <c r="AL41" s="503"/>
    </row>
    <row r="42" spans="1:38" x14ac:dyDescent="0.2">
      <c r="A42" s="36">
        <f t="shared" si="0"/>
        <v>41</v>
      </c>
      <c r="B42" s="678" t="s">
        <v>61</v>
      </c>
      <c r="C42" s="681">
        <v>2.31</v>
      </c>
      <c r="D42" s="681">
        <v>2.69</v>
      </c>
      <c r="E42" s="681">
        <v>3.37</v>
      </c>
      <c r="F42" s="681">
        <v>3.99</v>
      </c>
      <c r="G42" s="681">
        <v>4.91</v>
      </c>
      <c r="H42" s="681">
        <v>5.68</v>
      </c>
      <c r="I42" s="681">
        <v>6.5</v>
      </c>
      <c r="K42" s="60" t="s">
        <v>13</v>
      </c>
      <c r="L42" s="61" t="s">
        <v>151</v>
      </c>
      <c r="M42" s="137" t="s">
        <v>177</v>
      </c>
      <c r="Q42" s="785">
        <v>4</v>
      </c>
      <c r="R42" s="786">
        <v>12</v>
      </c>
      <c r="S42" s="787">
        <v>66</v>
      </c>
      <c r="T42" s="788">
        <v>1.25</v>
      </c>
      <c r="U42" s="1266">
        <v>36</v>
      </c>
      <c r="V42" s="77"/>
      <c r="AE42" s="7">
        <v>9</v>
      </c>
      <c r="AF42" s="562"/>
      <c r="AG42" s="562"/>
      <c r="AH42" s="569" t="e">
        <f>SIN(RADIANS(AH39))/(SIN(RADIANS(AH41))/AH38)</f>
        <v>#DIV/0!</v>
      </c>
      <c r="AI42" s="562"/>
      <c r="AJ42" s="562"/>
      <c r="AL42" s="503"/>
    </row>
    <row r="43" spans="1:38" ht="13.5" thickBot="1" x14ac:dyDescent="0.25">
      <c r="A43" s="36">
        <f t="shared" si="0"/>
        <v>42</v>
      </c>
      <c r="B43" s="678" t="s">
        <v>62</v>
      </c>
      <c r="C43" s="681">
        <v>2.33</v>
      </c>
      <c r="D43" s="681">
        <v>2.7</v>
      </c>
      <c r="E43" s="681">
        <v>3.38</v>
      </c>
      <c r="F43" s="681">
        <v>4.01</v>
      </c>
      <c r="G43" s="681">
        <v>4.99</v>
      </c>
      <c r="H43" s="681">
        <v>5.83</v>
      </c>
      <c r="I43" s="681">
        <v>6.74</v>
      </c>
      <c r="K43" s="62">
        <v>1</v>
      </c>
      <c r="L43" s="63" t="s">
        <v>152</v>
      </c>
      <c r="M43" s="161">
        <v>3.5</v>
      </c>
      <c r="O43" s="26" t="s">
        <v>12</v>
      </c>
      <c r="P43" s="166">
        <v>7</v>
      </c>
      <c r="Q43" s="387" t="s">
        <v>406</v>
      </c>
      <c r="V43" s="26"/>
      <c r="AF43" s="563"/>
      <c r="AG43" s="563"/>
      <c r="AI43" s="563"/>
      <c r="AJ43" s="563"/>
      <c r="AL43" s="503"/>
    </row>
    <row r="44" spans="1:38" x14ac:dyDescent="0.2">
      <c r="A44" s="36">
        <f t="shared" si="0"/>
        <v>43</v>
      </c>
      <c r="B44" s="678" t="s">
        <v>63</v>
      </c>
      <c r="C44" s="681">
        <v>2.16</v>
      </c>
      <c r="D44" s="681">
        <v>2.4900000000000002</v>
      </c>
      <c r="E44" s="681">
        <v>3.13</v>
      </c>
      <c r="F44" s="681">
        <v>3.78</v>
      </c>
      <c r="G44" s="681">
        <v>4.83</v>
      </c>
      <c r="H44" s="681">
        <v>5.76</v>
      </c>
      <c r="I44" s="681">
        <v>6.81</v>
      </c>
      <c r="K44" s="62">
        <v>2</v>
      </c>
      <c r="L44" s="63" t="s">
        <v>153</v>
      </c>
      <c r="M44" s="161">
        <v>3.5</v>
      </c>
      <c r="O44" s="26" t="s">
        <v>170</v>
      </c>
      <c r="P44" s="166">
        <v>7</v>
      </c>
      <c r="AE44" s="122">
        <v>1</v>
      </c>
      <c r="AF44" s="561">
        <v>0</v>
      </c>
      <c r="AG44" s="561">
        <f>'WASCOB 2'!$G$25+(AH46*(AF45-AF44))</f>
        <v>0</v>
      </c>
      <c r="AI44" s="561">
        <f>'WASCOB 2'!$G$25</f>
        <v>0</v>
      </c>
      <c r="AJ44" s="561">
        <f>AI44</f>
        <v>0</v>
      </c>
      <c r="AL44" s="503"/>
    </row>
    <row r="45" spans="1:38" x14ac:dyDescent="0.2">
      <c r="A45" s="36">
        <f t="shared" si="0"/>
        <v>44</v>
      </c>
      <c r="B45" s="678" t="s">
        <v>25</v>
      </c>
      <c r="C45" s="681">
        <v>2.0099999999999998</v>
      </c>
      <c r="D45" s="681">
        <v>2.37</v>
      </c>
      <c r="E45" s="681">
        <v>3.01</v>
      </c>
      <c r="F45" s="681">
        <v>3.61</v>
      </c>
      <c r="G45" s="681">
        <v>4.51</v>
      </c>
      <c r="H45" s="681">
        <v>5.27</v>
      </c>
      <c r="I45" s="681">
        <v>6.09</v>
      </c>
      <c r="K45" s="62">
        <v>3</v>
      </c>
      <c r="L45" s="63" t="s">
        <v>154</v>
      </c>
      <c r="M45" s="161">
        <v>3.5</v>
      </c>
      <c r="O45" s="26" t="s">
        <v>172</v>
      </c>
      <c r="P45" s="166">
        <v>9</v>
      </c>
      <c r="AE45" s="122">
        <v>2</v>
      </c>
      <c r="AF45" s="562">
        <f>IF(ISBLANK(Earthwork!G8),0,10)</f>
        <v>0</v>
      </c>
      <c r="AG45" s="562">
        <f>'WASCOB 2'!$G$25</f>
        <v>0</v>
      </c>
      <c r="AI45" s="562">
        <f>'WASCOB 2'!$G$25</f>
        <v>0</v>
      </c>
      <c r="AJ45" s="562">
        <f>AI44</f>
        <v>0</v>
      </c>
      <c r="AL45" s="503"/>
    </row>
    <row r="46" spans="1:38" x14ac:dyDescent="0.2">
      <c r="A46" s="36">
        <f t="shared" si="0"/>
        <v>45</v>
      </c>
      <c r="B46" s="678" t="s">
        <v>26</v>
      </c>
      <c r="C46" s="681">
        <v>2.5299999999999998</v>
      </c>
      <c r="D46" s="681">
        <v>2.9</v>
      </c>
      <c r="E46" s="681">
        <v>3.63</v>
      </c>
      <c r="F46" s="681">
        <v>4.33</v>
      </c>
      <c r="G46" s="681">
        <v>5.44</v>
      </c>
      <c r="H46" s="681">
        <v>6.41</v>
      </c>
      <c r="I46" s="681">
        <v>7.48</v>
      </c>
      <c r="K46" s="62">
        <v>4</v>
      </c>
      <c r="L46" s="63" t="s">
        <v>174</v>
      </c>
      <c r="M46" s="161">
        <v>3.5</v>
      </c>
      <c r="O46" s="26" t="s">
        <v>158</v>
      </c>
      <c r="P46" s="166">
        <v>3.5</v>
      </c>
      <c r="AE46" s="122">
        <v>3</v>
      </c>
      <c r="AF46" s="562">
        <f>IF(Defaults!$M$82="Width",AF45+(Earthwork!$G$8-(0.5*Earthwork!$G$7)),IF(Defaults!$M$82="Ratio",AF45+(Earthwork!$G$10-'WASCOB 2'!$G$25)*Earthwork!$G$8,))</f>
        <v>0</v>
      </c>
      <c r="AG46" s="562" t="e">
        <f>IF('WASCOB 2'!G25&gt;='WASCOB 2'!G26,AG47+(AH46*0.5*Earthwork!$G$7),AG47-(AH46*0.5*Earthwork!$G$7))</f>
        <v>#VALUE!</v>
      </c>
      <c r="AH46" s="570">
        <f>IF(Defaults!$M$82="Width",(ABS('WASCOB 2'!$G$25-'WASCOB 2'!$G$26))/Earthwork!$G$8,IF(Defaults!$M$82="Ratio",(ABS('WASCOB 2'!$G$25-'WASCOB 2'!$G$26))/(AF47-AF45),))</f>
        <v>0</v>
      </c>
      <c r="AI46" s="562" t="str">
        <f>Earthwork!$G$10</f>
        <v/>
      </c>
      <c r="AJ46" s="562" t="e">
        <f>Earthwork!$G$10+(AI46-AG46)*Earthwork!$G$11/100</f>
        <v>#VALUE!</v>
      </c>
      <c r="AL46" s="503"/>
    </row>
    <row r="47" spans="1:38" x14ac:dyDescent="0.2">
      <c r="A47" s="36">
        <f t="shared" si="0"/>
        <v>46</v>
      </c>
      <c r="B47" s="678" t="s">
        <v>64</v>
      </c>
      <c r="C47" s="681">
        <v>2.41</v>
      </c>
      <c r="D47" s="681">
        <v>2.79</v>
      </c>
      <c r="E47" s="681">
        <v>3.48</v>
      </c>
      <c r="F47" s="681">
        <v>4.13</v>
      </c>
      <c r="G47" s="681">
        <v>5.14</v>
      </c>
      <c r="H47" s="681">
        <v>6</v>
      </c>
      <c r="I47" s="681">
        <v>6.95</v>
      </c>
      <c r="K47" s="62">
        <v>5</v>
      </c>
      <c r="L47" s="63" t="s">
        <v>155</v>
      </c>
      <c r="M47" s="161">
        <v>3.5</v>
      </c>
      <c r="O47" s="26" t="s">
        <v>156</v>
      </c>
      <c r="P47" s="166">
        <v>3.5</v>
      </c>
      <c r="AE47" s="122">
        <v>4</v>
      </c>
      <c r="AF47" s="562" t="e">
        <f>AF46+0.5*Earthwork!$G$7</f>
        <v>#VALUE!</v>
      </c>
      <c r="AG47" s="562">
        <f>'WASCOB 2'!$G$26</f>
        <v>0</v>
      </c>
      <c r="AH47" s="569"/>
      <c r="AI47" s="562" t="str">
        <f>Earthwork!$G$10</f>
        <v/>
      </c>
      <c r="AJ47" s="562" t="e">
        <f>Earthwork!$G$10+(AI47-AG47)*Earthwork!$G$11/100</f>
        <v>#VALUE!</v>
      </c>
      <c r="AL47" s="503"/>
    </row>
    <row r="48" spans="1:38" x14ac:dyDescent="0.2">
      <c r="A48" s="36">
        <f t="shared" si="0"/>
        <v>47</v>
      </c>
      <c r="B48" s="678" t="s">
        <v>65</v>
      </c>
      <c r="C48" s="681">
        <v>2.4</v>
      </c>
      <c r="D48" s="681">
        <v>2.76</v>
      </c>
      <c r="E48" s="681">
        <v>3.42</v>
      </c>
      <c r="F48" s="681">
        <v>4.04</v>
      </c>
      <c r="G48" s="681">
        <v>5.0199999999999996</v>
      </c>
      <c r="H48" s="681">
        <v>5.86</v>
      </c>
      <c r="I48" s="681">
        <v>6.78</v>
      </c>
      <c r="K48" s="62">
        <v>6</v>
      </c>
      <c r="L48" s="63" t="s">
        <v>156</v>
      </c>
      <c r="M48" s="161">
        <v>3.5</v>
      </c>
      <c r="O48" s="26" t="s">
        <v>154</v>
      </c>
      <c r="P48" s="166">
        <v>3.5</v>
      </c>
      <c r="AE48" s="122">
        <v>5</v>
      </c>
      <c r="AF48" s="562" t="e">
        <f>AF46+Earthwork!$G$7</f>
        <v>#VALUE!</v>
      </c>
      <c r="AG48" s="562" t="e">
        <f>IF('WASCOB 2'!G25&gt;='WASCOB 2'!G26,AG47-(AH46*0.5*Earthwork!$G$7),AG47)</f>
        <v>#VALUE!</v>
      </c>
      <c r="AH48" s="571" t="e">
        <f>AI48-AG48</f>
        <v>#VALUE!</v>
      </c>
      <c r="AI48" s="562" t="str">
        <f>Earthwork!$G$10</f>
        <v/>
      </c>
      <c r="AJ48" s="562" t="e">
        <f>Earthwork!$G$10+(AI48-AG48)*Earthwork!$G$11/100</f>
        <v>#VALUE!</v>
      </c>
      <c r="AL48" s="503"/>
    </row>
    <row r="49" spans="1:38" x14ac:dyDescent="0.2">
      <c r="A49" s="36">
        <f t="shared" si="0"/>
        <v>48</v>
      </c>
      <c r="B49" s="678" t="s">
        <v>66</v>
      </c>
      <c r="C49" s="681">
        <v>2.34</v>
      </c>
      <c r="D49" s="681">
        <v>2.72</v>
      </c>
      <c r="E49" s="681">
        <v>3.38</v>
      </c>
      <c r="F49" s="681">
        <v>3.98</v>
      </c>
      <c r="G49" s="681">
        <v>4.8600000000000003</v>
      </c>
      <c r="H49" s="681">
        <v>5.59</v>
      </c>
      <c r="I49" s="681">
        <v>6.37</v>
      </c>
      <c r="K49" s="62">
        <v>7</v>
      </c>
      <c r="L49" s="63" t="s">
        <v>157</v>
      </c>
      <c r="M49" s="161">
        <v>3.5</v>
      </c>
      <c r="O49" s="26" t="s">
        <v>173</v>
      </c>
      <c r="P49" s="166">
        <v>9</v>
      </c>
      <c r="AE49" s="122">
        <v>6</v>
      </c>
      <c r="AF49" s="562">
        <f>IF(ISBLANK(Earthwork!G9),0,IF(Defaults!$M$82="Width",AF48+(Earthwork!$G$9-(0.5*Earthwork!$G$7)),IF(Defaults!$M$82="Ratio",AF48+AH52/COS(RADIANS(AH50-90)),)))</f>
        <v>0</v>
      </c>
      <c r="AG49" s="562" t="b">
        <f>IF(Defaults!$M$82="Width",IF('WASCOB 2'!G25&gt;='WASCOB 2'!G26,AG47-(AH46*Earthwork!$G$9),AG47),IF(Defaults!$M$82="Ratio",IF('WASCOB 2'!G25&gt;='WASCOB 2'!G26,AG45-(AF49-AF45)*AH46,AG47)))</f>
        <v>0</v>
      </c>
      <c r="AH49" s="569" t="e">
        <f>90-(ATAN(1/Earthwork!$G$9)*180/PI())</f>
        <v>#DIV/0!</v>
      </c>
      <c r="AI49" s="562" t="b">
        <f>AG49</f>
        <v>0</v>
      </c>
      <c r="AJ49" s="562" t="b">
        <f>AI49</f>
        <v>0</v>
      </c>
      <c r="AL49" s="503"/>
    </row>
    <row r="50" spans="1:38" x14ac:dyDescent="0.2">
      <c r="A50" s="36">
        <f t="shared" si="0"/>
        <v>49</v>
      </c>
      <c r="B50" s="678" t="s">
        <v>67</v>
      </c>
      <c r="C50" s="681">
        <v>2.2799999999999998</v>
      </c>
      <c r="D50" s="681">
        <v>2.65</v>
      </c>
      <c r="E50" s="681">
        <v>3.31</v>
      </c>
      <c r="F50" s="681">
        <v>3.91</v>
      </c>
      <c r="G50" s="681">
        <v>4.79</v>
      </c>
      <c r="H50" s="681">
        <v>5.53</v>
      </c>
      <c r="I50" s="681">
        <v>6.31</v>
      </c>
      <c r="K50" s="62">
        <v>8</v>
      </c>
      <c r="L50" s="63" t="s">
        <v>159</v>
      </c>
      <c r="M50" s="161">
        <v>3.5</v>
      </c>
      <c r="O50" s="26" t="s">
        <v>165</v>
      </c>
      <c r="P50" s="166">
        <v>6</v>
      </c>
      <c r="AE50" s="122">
        <v>7</v>
      </c>
      <c r="AF50" s="562">
        <f>IF(ISBLANK(Earthwork!G9),0,IF(Defaults!$M$82="Width",Earthwork!$G$8+Earthwork!$G$9+20,IF(Defaults!$M$82="Ratio",AF49+10,)))</f>
        <v>0</v>
      </c>
      <c r="AG50" s="562">
        <f>AG49-(AH46*(AF50-AF49))</f>
        <v>0</v>
      </c>
      <c r="AH50" s="569">
        <f>90+(ATAN(AH46)*180/PI())</f>
        <v>90</v>
      </c>
      <c r="AI50" s="562">
        <f>AG50</f>
        <v>0</v>
      </c>
      <c r="AJ50" s="562">
        <f>AI50</f>
        <v>0</v>
      </c>
      <c r="AL50" s="503"/>
    </row>
    <row r="51" spans="1:38" x14ac:dyDescent="0.2">
      <c r="A51" s="36">
        <f t="shared" si="0"/>
        <v>50</v>
      </c>
      <c r="B51" s="678" t="s">
        <v>68</v>
      </c>
      <c r="C51" s="681">
        <v>2.5499999999999998</v>
      </c>
      <c r="D51" s="681">
        <v>2.99</v>
      </c>
      <c r="E51" s="681">
        <v>3.8</v>
      </c>
      <c r="F51" s="681">
        <v>4.55</v>
      </c>
      <c r="G51" s="681">
        <v>5.72</v>
      </c>
      <c r="H51" s="681">
        <v>6.71</v>
      </c>
      <c r="I51" s="681">
        <v>7.8</v>
      </c>
      <c r="K51" s="62">
        <v>9</v>
      </c>
      <c r="L51" s="63" t="s">
        <v>158</v>
      </c>
      <c r="M51" s="161">
        <v>3.5</v>
      </c>
      <c r="O51" s="26" t="s">
        <v>174</v>
      </c>
      <c r="P51" s="166">
        <v>3.5</v>
      </c>
      <c r="AE51" s="122">
        <v>8</v>
      </c>
      <c r="AF51" s="562"/>
      <c r="AG51" s="562"/>
      <c r="AH51" s="569" t="e">
        <f>180-AH49-AH50</f>
        <v>#DIV/0!</v>
      </c>
      <c r="AI51" s="562"/>
      <c r="AJ51" s="562"/>
      <c r="AL51" s="503"/>
    </row>
    <row r="52" spans="1:38" x14ac:dyDescent="0.2">
      <c r="A52" s="36">
        <f t="shared" si="0"/>
        <v>51</v>
      </c>
      <c r="B52" s="678" t="s">
        <v>69</v>
      </c>
      <c r="C52" s="681">
        <v>2.4</v>
      </c>
      <c r="D52" s="681">
        <v>2.79</v>
      </c>
      <c r="E52" s="681">
        <v>3.51</v>
      </c>
      <c r="F52" s="681">
        <v>4.16</v>
      </c>
      <c r="G52" s="681">
        <v>5.14</v>
      </c>
      <c r="H52" s="681">
        <v>5.96</v>
      </c>
      <c r="I52" s="681">
        <v>6.85</v>
      </c>
      <c r="K52" s="62">
        <v>10</v>
      </c>
      <c r="L52" s="63" t="s">
        <v>160</v>
      </c>
      <c r="M52" s="161">
        <v>3.5</v>
      </c>
      <c r="O52" s="26" t="s">
        <v>153</v>
      </c>
      <c r="P52" s="166">
        <v>3.5</v>
      </c>
      <c r="AE52" s="122">
        <v>9</v>
      </c>
      <c r="AF52" s="562"/>
      <c r="AG52" s="562"/>
      <c r="AH52" s="569" t="e">
        <f>SIN(RADIANS(AH49))/(SIN(RADIANS(AH51))/AH48)</f>
        <v>#DIV/0!</v>
      </c>
      <c r="AI52" s="562"/>
      <c r="AJ52" s="562"/>
      <c r="AL52" s="503"/>
    </row>
    <row r="53" spans="1:38" ht="13.5" thickBot="1" x14ac:dyDescent="0.25">
      <c r="A53" s="36">
        <f t="shared" si="0"/>
        <v>52</v>
      </c>
      <c r="B53" s="678" t="s">
        <v>70</v>
      </c>
      <c r="C53" s="681">
        <v>2.4300000000000002</v>
      </c>
      <c r="D53" s="681">
        <v>2.82</v>
      </c>
      <c r="E53" s="681">
        <v>3.52</v>
      </c>
      <c r="F53" s="681">
        <v>4.18</v>
      </c>
      <c r="G53" s="681">
        <v>5.18</v>
      </c>
      <c r="H53" s="681">
        <v>6.03</v>
      </c>
      <c r="I53" s="681">
        <v>6.95</v>
      </c>
      <c r="K53" s="62">
        <v>11</v>
      </c>
      <c r="L53" s="63" t="s">
        <v>161</v>
      </c>
      <c r="M53" s="161">
        <v>5</v>
      </c>
      <c r="O53" s="26" t="s">
        <v>155</v>
      </c>
      <c r="P53" s="166">
        <v>3.5</v>
      </c>
      <c r="AF53" s="563"/>
      <c r="AG53" s="563"/>
      <c r="AI53" s="564"/>
      <c r="AJ53" s="564"/>
      <c r="AL53" s="503"/>
    </row>
    <row r="54" spans="1:38" x14ac:dyDescent="0.2">
      <c r="A54" s="36">
        <f t="shared" si="0"/>
        <v>53</v>
      </c>
      <c r="B54" s="678" t="s">
        <v>71</v>
      </c>
      <c r="C54" s="681">
        <v>2.4500000000000002</v>
      </c>
      <c r="D54" s="681">
        <v>2.88</v>
      </c>
      <c r="E54" s="681">
        <v>3.66</v>
      </c>
      <c r="F54" s="681">
        <v>4.3499999999999996</v>
      </c>
      <c r="G54" s="681">
        <v>5.39</v>
      </c>
      <c r="H54" s="681">
        <v>6.25</v>
      </c>
      <c r="I54" s="681">
        <v>7.16</v>
      </c>
      <c r="K54" s="62">
        <v>12</v>
      </c>
      <c r="L54" s="63" t="s">
        <v>162</v>
      </c>
      <c r="M54" s="161">
        <v>5</v>
      </c>
      <c r="O54" s="26" t="s">
        <v>159</v>
      </c>
      <c r="P54" s="166">
        <v>3.5</v>
      </c>
      <c r="AE54" s="122">
        <v>1</v>
      </c>
      <c r="AF54" s="561">
        <v>0</v>
      </c>
      <c r="AG54" s="561">
        <f>'WASCOB 3'!$G$25+(AH56*(AF55-AF54))</f>
        <v>0</v>
      </c>
      <c r="AI54" s="561">
        <f>'WASCOB 3'!$G$25</f>
        <v>0</v>
      </c>
      <c r="AJ54" s="561">
        <f>AI54</f>
        <v>0</v>
      </c>
      <c r="AL54" s="503"/>
    </row>
    <row r="55" spans="1:38" x14ac:dyDescent="0.2">
      <c r="A55" s="36">
        <f t="shared" si="0"/>
        <v>54</v>
      </c>
      <c r="B55" s="678" t="s">
        <v>72</v>
      </c>
      <c r="C55" s="681">
        <v>2.11</v>
      </c>
      <c r="D55" s="681">
        <v>2.4700000000000002</v>
      </c>
      <c r="E55" s="681">
        <v>3.14</v>
      </c>
      <c r="F55" s="681">
        <v>3.78</v>
      </c>
      <c r="G55" s="681">
        <v>4.79</v>
      </c>
      <c r="H55" s="681">
        <v>5.66</v>
      </c>
      <c r="I55" s="681">
        <v>6.63</v>
      </c>
      <c r="K55" s="62">
        <v>13</v>
      </c>
      <c r="L55" s="63" t="s">
        <v>163</v>
      </c>
      <c r="M55" s="161">
        <v>5</v>
      </c>
      <c r="O55" s="26" t="s">
        <v>163</v>
      </c>
      <c r="P55" s="166">
        <v>5</v>
      </c>
      <c r="AE55" s="122">
        <v>2</v>
      </c>
      <c r="AF55" s="562">
        <f>IF(ISBLANK(Earthwork!I8),0,10)</f>
        <v>0</v>
      </c>
      <c r="AG55" s="562">
        <f>'WASCOB 3'!$G$25</f>
        <v>0</v>
      </c>
      <c r="AI55" s="562">
        <f>'WASCOB 3'!$G$25</f>
        <v>0</v>
      </c>
      <c r="AJ55" s="562">
        <f>AI54</f>
        <v>0</v>
      </c>
      <c r="AL55" s="503"/>
    </row>
    <row r="56" spans="1:38" x14ac:dyDescent="0.2">
      <c r="A56" s="36">
        <f t="shared" si="0"/>
        <v>55</v>
      </c>
      <c r="B56" s="678" t="s">
        <v>73</v>
      </c>
      <c r="C56" s="681">
        <v>2.54</v>
      </c>
      <c r="D56" s="681">
        <v>2.95</v>
      </c>
      <c r="E56" s="681">
        <v>3.74</v>
      </c>
      <c r="F56" s="681">
        <v>4.5</v>
      </c>
      <c r="G56" s="681">
        <v>5.69</v>
      </c>
      <c r="H56" s="681">
        <v>6.72</v>
      </c>
      <c r="I56" s="681">
        <v>7.86</v>
      </c>
      <c r="K56" s="62">
        <v>14</v>
      </c>
      <c r="L56" s="63" t="s">
        <v>164</v>
      </c>
      <c r="M56" s="161">
        <v>5</v>
      </c>
      <c r="O56" s="26" t="s">
        <v>171</v>
      </c>
      <c r="P56" s="166">
        <v>7</v>
      </c>
      <c r="AE56" s="122">
        <v>3</v>
      </c>
      <c r="AF56" s="562">
        <f>IF(Defaults!$M$83="Width",AF55+(Earthwork!$I$8-(0.5*Earthwork!$I$7)),IF(Defaults!$M$83="Ratio",AF55+(Earthwork!$I$10-'WASCOB 3'!$G$25)*Earthwork!$I$8,))</f>
        <v>0</v>
      </c>
      <c r="AG56" s="562" t="e">
        <f>IF('WASCOB 3'!G25&gt;='WASCOB 3'!G26,AG57+(AH56*0.5*Earthwork!$I$7),AG57-(AH56*0.5*Earthwork!$I$7))</f>
        <v>#VALUE!</v>
      </c>
      <c r="AH56" s="566">
        <f>IF(Defaults!$M$83="Width",(ABS('WASCOB 3'!$G$25-'WASCOB 3'!$G$26))/Earthwork!$I$8,IF(Defaults!$M$83="Ratio",(ABS('WASCOB 3'!$G$25-'WASCOB 3'!$G$26))/(AF57-AF55),))</f>
        <v>0</v>
      </c>
      <c r="AI56" s="562" t="str">
        <f>Earthwork!$I$10</f>
        <v/>
      </c>
      <c r="AJ56" s="562" t="e">
        <f>Earthwork!$I$10+(AI56-AG56)*Earthwork!$I$11/100</f>
        <v>#VALUE!</v>
      </c>
      <c r="AL56" s="503"/>
    </row>
    <row r="57" spans="1:38" x14ac:dyDescent="0.2">
      <c r="A57" s="36">
        <f t="shared" si="0"/>
        <v>56</v>
      </c>
      <c r="B57" s="678" t="s">
        <v>74</v>
      </c>
      <c r="C57" s="681">
        <v>2.2000000000000002</v>
      </c>
      <c r="D57" s="681">
        <v>2.5499999999999998</v>
      </c>
      <c r="E57" s="681">
        <v>3.17</v>
      </c>
      <c r="F57" s="681">
        <v>3.74</v>
      </c>
      <c r="G57" s="681">
        <v>4.6100000000000003</v>
      </c>
      <c r="H57" s="681">
        <v>5.35</v>
      </c>
      <c r="I57" s="681">
        <v>6.15</v>
      </c>
      <c r="K57" s="62">
        <v>15</v>
      </c>
      <c r="L57" s="63" t="s">
        <v>165</v>
      </c>
      <c r="M57" s="161">
        <v>6</v>
      </c>
      <c r="O57" s="26" t="s">
        <v>152</v>
      </c>
      <c r="P57" s="166">
        <v>3.5</v>
      </c>
      <c r="AE57" s="122">
        <v>4</v>
      </c>
      <c r="AF57" s="562" t="e">
        <f>AF56+0.5*Earthwork!$I$7</f>
        <v>#VALUE!</v>
      </c>
      <c r="AG57" s="562">
        <f>'WASCOB 3'!$G$26</f>
        <v>0</v>
      </c>
      <c r="AH57" s="569"/>
      <c r="AI57" s="562" t="str">
        <f>Earthwork!$I$10</f>
        <v/>
      </c>
      <c r="AJ57" s="562" t="e">
        <f>Earthwork!$I$10+(AI57-AG57)*Earthwork!$I$11/100</f>
        <v>#VALUE!</v>
      </c>
      <c r="AL57" s="503"/>
    </row>
    <row r="58" spans="1:38" x14ac:dyDescent="0.2">
      <c r="A58" s="36">
        <f t="shared" si="0"/>
        <v>57</v>
      </c>
      <c r="B58" s="678" t="s">
        <v>75</v>
      </c>
      <c r="C58" s="681">
        <v>2.1</v>
      </c>
      <c r="D58" s="681">
        <v>2.46</v>
      </c>
      <c r="E58" s="681">
        <v>3.11</v>
      </c>
      <c r="F58" s="681">
        <v>3.72</v>
      </c>
      <c r="G58" s="681">
        <v>4.67</v>
      </c>
      <c r="H58" s="681">
        <v>5.47</v>
      </c>
      <c r="I58" s="681">
        <v>6.34</v>
      </c>
      <c r="K58" s="62">
        <v>16</v>
      </c>
      <c r="L58" s="63" t="s">
        <v>166</v>
      </c>
      <c r="M58" s="161">
        <v>6</v>
      </c>
      <c r="O58" s="26" t="s">
        <v>168</v>
      </c>
      <c r="P58" s="166">
        <v>6</v>
      </c>
      <c r="AE58" s="122">
        <v>5</v>
      </c>
      <c r="AF58" s="562" t="e">
        <f>AF56+Earthwork!$I$7</f>
        <v>#VALUE!</v>
      </c>
      <c r="AG58" s="562" t="e">
        <f>IF('WASCOB 3'!G25&gt;='WASCOB 3'!G26,AG57-(AH56*0.5*Earthwork!$I$7),AG57)</f>
        <v>#VALUE!</v>
      </c>
      <c r="AH58" s="571" t="e">
        <f>AI58-AG58</f>
        <v>#VALUE!</v>
      </c>
      <c r="AI58" s="562" t="str">
        <f>Earthwork!$I$10</f>
        <v/>
      </c>
      <c r="AJ58" s="562" t="e">
        <f>Earthwork!$I$10+(AI58-AG58)*Earthwork!$I$11/100</f>
        <v>#VALUE!</v>
      </c>
      <c r="AL58" s="503"/>
    </row>
    <row r="59" spans="1:38" x14ac:dyDescent="0.2">
      <c r="A59" s="36">
        <f t="shared" si="0"/>
        <v>58</v>
      </c>
      <c r="B59" s="678" t="s">
        <v>76</v>
      </c>
      <c r="C59" s="681">
        <v>2.4</v>
      </c>
      <c r="D59" s="681">
        <v>2.78</v>
      </c>
      <c r="E59" s="681">
        <v>3.46</v>
      </c>
      <c r="F59" s="681">
        <v>4.0599999999999996</v>
      </c>
      <c r="G59" s="681">
        <v>4.96</v>
      </c>
      <c r="H59" s="681">
        <v>5.7</v>
      </c>
      <c r="I59" s="681">
        <v>6.49</v>
      </c>
      <c r="K59" s="62">
        <v>17</v>
      </c>
      <c r="L59" s="63" t="s">
        <v>167</v>
      </c>
      <c r="M59" s="161">
        <v>6</v>
      </c>
      <c r="O59" s="26" t="s">
        <v>169</v>
      </c>
      <c r="P59" s="166">
        <v>6</v>
      </c>
      <c r="AE59" s="122">
        <v>6</v>
      </c>
      <c r="AF59" s="562">
        <f>IF(ISBLANK(Earthwork!I9),0,IF(Defaults!$M$83="Width",AF58+(Earthwork!$I$9-(0.5*Earthwork!$I$7)),IF(Defaults!$M$83="Ratio",AF58+AH62/COS(RADIANS(AH60-90)),)))</f>
        <v>0</v>
      </c>
      <c r="AG59" s="562" t="b">
        <f>IF(Defaults!$M$83="Width",IF('WASCOB 3'!G25&gt;='WASCOB 3'!G26,AG57-(AH56*Earthwork!$I$9),AG57),IF(Defaults!$M$83="Ratio",IF('WASCOB 3'!G25&gt;='WASCOB 3'!G26,AG55-(AF59-AF55)*AH56,AG57)))</f>
        <v>0</v>
      </c>
      <c r="AH59" s="569" t="e">
        <f>90-(ATAN(1/Earthwork!$I$9)*180/PI())</f>
        <v>#DIV/0!</v>
      </c>
      <c r="AI59" s="562" t="b">
        <f>AG59</f>
        <v>0</v>
      </c>
      <c r="AJ59" s="562" t="b">
        <f>AI59</f>
        <v>0</v>
      </c>
      <c r="AL59" s="503"/>
    </row>
    <row r="60" spans="1:38" x14ac:dyDescent="0.2">
      <c r="A60" s="36">
        <f t="shared" si="0"/>
        <v>59</v>
      </c>
      <c r="B60" s="678" t="s">
        <v>77</v>
      </c>
      <c r="C60" s="681">
        <v>2.3199999999999998</v>
      </c>
      <c r="D60" s="681">
        <v>2.71</v>
      </c>
      <c r="E60" s="681">
        <v>3.39</v>
      </c>
      <c r="F60" s="681">
        <v>3.99</v>
      </c>
      <c r="G60" s="681">
        <v>4.87</v>
      </c>
      <c r="H60" s="681">
        <v>5.59</v>
      </c>
      <c r="I60" s="681">
        <v>6.35</v>
      </c>
      <c r="K60" s="62">
        <v>18</v>
      </c>
      <c r="L60" s="63" t="s">
        <v>168</v>
      </c>
      <c r="M60" s="161">
        <v>6</v>
      </c>
      <c r="O60" s="26" t="s">
        <v>160</v>
      </c>
      <c r="P60" s="166">
        <v>3.5</v>
      </c>
      <c r="AE60" s="122">
        <v>7</v>
      </c>
      <c r="AF60" s="562">
        <f>IF(ISBLANK(Earthwork!I9),0,IF(Defaults!$M$83="Width",Earthwork!$I$8+Earthwork!$I$9+20,IF(Defaults!$M$83="Ratio",AF59+10,)))</f>
        <v>0</v>
      </c>
      <c r="AG60" s="562">
        <f>AG59-(AH56*(AF60-AF59))</f>
        <v>0</v>
      </c>
      <c r="AH60" s="569">
        <f>90+(ATAN(AH56)*180/PI())</f>
        <v>90</v>
      </c>
      <c r="AI60" s="562">
        <f>AG60</f>
        <v>0</v>
      </c>
      <c r="AJ60" s="562">
        <f>AI60</f>
        <v>0</v>
      </c>
      <c r="AL60" s="503"/>
    </row>
    <row r="61" spans="1:38" x14ac:dyDescent="0.2">
      <c r="A61" s="36">
        <f t="shared" si="0"/>
        <v>60</v>
      </c>
      <c r="B61" s="678" t="s">
        <v>78</v>
      </c>
      <c r="C61" s="681">
        <v>2.0699999999999998</v>
      </c>
      <c r="D61" s="681">
        <v>2.41</v>
      </c>
      <c r="E61" s="681">
        <v>3.05</v>
      </c>
      <c r="F61" s="681">
        <v>3.66</v>
      </c>
      <c r="G61" s="681">
        <v>4.6100000000000003</v>
      </c>
      <c r="H61" s="681">
        <v>5.43</v>
      </c>
      <c r="I61" s="681">
        <v>6.33</v>
      </c>
      <c r="K61" s="62">
        <v>19</v>
      </c>
      <c r="L61" s="63" t="s">
        <v>169</v>
      </c>
      <c r="M61" s="161">
        <v>6</v>
      </c>
      <c r="O61" s="26" t="s">
        <v>161</v>
      </c>
      <c r="P61" s="166">
        <v>5</v>
      </c>
      <c r="AE61" s="122">
        <v>8</v>
      </c>
      <c r="AF61" s="562"/>
      <c r="AG61" s="562"/>
      <c r="AH61" s="569" t="e">
        <f>180-AH59-AH60</f>
        <v>#DIV/0!</v>
      </c>
      <c r="AI61" s="562"/>
      <c r="AJ61" s="562"/>
      <c r="AL61" s="503"/>
    </row>
    <row r="62" spans="1:38" x14ac:dyDescent="0.2">
      <c r="A62" s="36">
        <f t="shared" si="0"/>
        <v>61</v>
      </c>
      <c r="B62" s="678" t="s">
        <v>79</v>
      </c>
      <c r="C62" s="681">
        <v>2.29</v>
      </c>
      <c r="D62" s="681">
        <v>2.64</v>
      </c>
      <c r="E62" s="681">
        <v>3.27</v>
      </c>
      <c r="F62" s="681">
        <v>3.85</v>
      </c>
      <c r="G62" s="681">
        <v>4.7300000000000004</v>
      </c>
      <c r="H62" s="681">
        <v>5.47</v>
      </c>
      <c r="I62" s="681">
        <v>6.27</v>
      </c>
      <c r="K62" s="62">
        <v>20</v>
      </c>
      <c r="L62" s="63" t="s">
        <v>12</v>
      </c>
      <c r="M62" s="161">
        <v>7</v>
      </c>
      <c r="O62" s="26" t="s">
        <v>162</v>
      </c>
      <c r="P62" s="166">
        <v>5</v>
      </c>
      <c r="AE62" s="122">
        <v>9</v>
      </c>
      <c r="AF62" s="562"/>
      <c r="AG62" s="562"/>
      <c r="AH62" s="569" t="e">
        <f>SIN(RADIANS(AH59))/(SIN(RADIANS(AH61))/AH58)</f>
        <v>#DIV/0!</v>
      </c>
      <c r="AI62" s="562"/>
      <c r="AJ62" s="562"/>
      <c r="AL62" s="503"/>
    </row>
    <row r="63" spans="1:38" ht="13.5" thickBot="1" x14ac:dyDescent="0.25">
      <c r="A63" s="36">
        <f t="shared" si="0"/>
        <v>62</v>
      </c>
      <c r="B63" s="678" t="s">
        <v>80</v>
      </c>
      <c r="C63" s="681">
        <v>2.4500000000000002</v>
      </c>
      <c r="D63" s="681">
        <v>2.81</v>
      </c>
      <c r="E63" s="681">
        <v>3.5</v>
      </c>
      <c r="F63" s="681">
        <v>4.1900000000000004</v>
      </c>
      <c r="G63" s="681">
        <v>5.29</v>
      </c>
      <c r="H63" s="681">
        <v>6.27</v>
      </c>
      <c r="I63" s="681">
        <v>7.36</v>
      </c>
      <c r="K63" s="62">
        <v>21</v>
      </c>
      <c r="L63" s="63" t="s">
        <v>170</v>
      </c>
      <c r="M63" s="161">
        <v>7</v>
      </c>
      <c r="O63" s="26" t="s">
        <v>166</v>
      </c>
      <c r="P63" s="166">
        <v>6</v>
      </c>
      <c r="AF63" s="562"/>
      <c r="AG63" s="562"/>
      <c r="AH63" s="569"/>
      <c r="AI63" s="563"/>
      <c r="AJ63" s="563"/>
      <c r="AL63" s="503"/>
    </row>
    <row r="64" spans="1:38" ht="13.5" thickBot="1" x14ac:dyDescent="0.25">
      <c r="A64" s="36">
        <f t="shared" si="0"/>
        <v>63</v>
      </c>
      <c r="B64" s="678" t="s">
        <v>81</v>
      </c>
      <c r="C64" s="681">
        <v>2.11</v>
      </c>
      <c r="D64" s="681">
        <v>2.4500000000000002</v>
      </c>
      <c r="E64" s="681">
        <v>3.09</v>
      </c>
      <c r="F64" s="681">
        <v>3.69</v>
      </c>
      <c r="G64" s="681">
        <v>4.6399999999999997</v>
      </c>
      <c r="H64" s="681">
        <v>5.47</v>
      </c>
      <c r="I64" s="681">
        <v>6.37</v>
      </c>
      <c r="K64" s="62">
        <v>22</v>
      </c>
      <c r="L64" s="63" t="s">
        <v>171</v>
      </c>
      <c r="M64" s="161">
        <v>7</v>
      </c>
      <c r="O64" s="26" t="s">
        <v>167</v>
      </c>
      <c r="P64" s="166">
        <v>6</v>
      </c>
    </row>
    <row r="65" spans="1:36" x14ac:dyDescent="0.2">
      <c r="A65" s="36">
        <f t="shared" si="0"/>
        <v>64</v>
      </c>
      <c r="B65" s="678" t="s">
        <v>82</v>
      </c>
      <c r="C65" s="681">
        <v>2.35</v>
      </c>
      <c r="D65" s="681">
        <v>2.7</v>
      </c>
      <c r="E65" s="681">
        <v>3.34</v>
      </c>
      <c r="F65" s="681">
        <v>3.95</v>
      </c>
      <c r="G65" s="681">
        <v>4.9000000000000004</v>
      </c>
      <c r="H65" s="681">
        <v>5.72</v>
      </c>
      <c r="I65" s="681">
        <v>6.61</v>
      </c>
      <c r="K65" s="62">
        <v>23</v>
      </c>
      <c r="L65" s="63" t="s">
        <v>172</v>
      </c>
      <c r="M65" s="161">
        <v>9</v>
      </c>
      <c r="O65" s="26" t="s">
        <v>157</v>
      </c>
      <c r="P65" s="166">
        <v>3.5</v>
      </c>
      <c r="AE65" s="122">
        <v>1</v>
      </c>
      <c r="AF65" s="561">
        <v>0</v>
      </c>
      <c r="AG65" s="561">
        <f>'WASCOB 4'!$G$25+(AH67*(AF66-AF65))</f>
        <v>0</v>
      </c>
      <c r="AI65" s="561">
        <f>'WASCOB 4'!$G$25</f>
        <v>0</v>
      </c>
      <c r="AJ65" s="561">
        <f>AI65</f>
        <v>0</v>
      </c>
    </row>
    <row r="66" spans="1:36" x14ac:dyDescent="0.2">
      <c r="A66" s="36">
        <f t="shared" si="0"/>
        <v>65</v>
      </c>
      <c r="B66" s="678" t="s">
        <v>83</v>
      </c>
      <c r="C66" s="681">
        <v>2.37</v>
      </c>
      <c r="D66" s="681">
        <v>2.69</v>
      </c>
      <c r="E66" s="681">
        <v>3.31</v>
      </c>
      <c r="F66" s="681">
        <v>3.9</v>
      </c>
      <c r="G66" s="681">
        <v>4.84</v>
      </c>
      <c r="H66" s="681">
        <v>5.65</v>
      </c>
      <c r="I66" s="681">
        <v>6.56</v>
      </c>
      <c r="K66" s="64">
        <v>24</v>
      </c>
      <c r="L66" s="65" t="s">
        <v>173</v>
      </c>
      <c r="M66" s="162">
        <v>9</v>
      </c>
      <c r="O66" s="26" t="s">
        <v>164</v>
      </c>
      <c r="P66" s="166">
        <v>5</v>
      </c>
      <c r="AE66" s="122">
        <v>2</v>
      </c>
      <c r="AF66" s="562">
        <f>IF(ISBLANK(Earthwork!E64),0,10)</f>
        <v>0</v>
      </c>
      <c r="AG66" s="562">
        <f>'WASCOB 4'!$G$25</f>
        <v>0</v>
      </c>
      <c r="AI66" s="562">
        <f>'WASCOB 4'!$G$25</f>
        <v>0</v>
      </c>
      <c r="AJ66" s="562">
        <f>AI65</f>
        <v>0</v>
      </c>
    </row>
    <row r="67" spans="1:36" x14ac:dyDescent="0.2">
      <c r="A67" s="36">
        <f t="shared" si="0"/>
        <v>66</v>
      </c>
      <c r="B67" s="678" t="s">
        <v>84</v>
      </c>
      <c r="C67" s="681">
        <v>2.46</v>
      </c>
      <c r="D67" s="681">
        <v>2.84</v>
      </c>
      <c r="E67" s="681">
        <v>3.55</v>
      </c>
      <c r="F67" s="681">
        <v>4.24</v>
      </c>
      <c r="G67" s="681">
        <v>5.32</v>
      </c>
      <c r="H67" s="681">
        <v>6.26</v>
      </c>
      <c r="I67" s="681">
        <v>7.29</v>
      </c>
      <c r="AE67" s="122">
        <v>3</v>
      </c>
      <c r="AF67" s="562">
        <f>IF(Defaults!$M$84="Width",AF66+(Earthwork!$E$64-(0.5*Earthwork!$E$63)),IF(Defaults!$M$84="Ratio",AF66+(Earthwork!$E$66-'WASCOB 4'!$G$25)*Earthwork!$E$64,))</f>
        <v>0</v>
      </c>
      <c r="AG67" s="562" t="e">
        <f>IF('WASCOB 4'!G25&gt;='WASCOB 4'!G26,AG68+(AH67*0.5*Earthwork!$E$63),AG68-(AH67*0.5*Earthwork!$E$63))</f>
        <v>#VALUE!</v>
      </c>
      <c r="AH67" s="566">
        <f>IF(Defaults!$M$84="Width",(ABS('WASCOB 4'!$G$25-'WASCOB 4'!$G$26))/Earthwork!$E$64,IF(Defaults!$M$84="Ratio",(ABS('WASCOB 4'!$G$25-'WASCOB 4'!$G$26))/(AF68-AF66),))</f>
        <v>0</v>
      </c>
      <c r="AI67" s="562" t="str">
        <f>Earthwork!$E$66</f>
        <v/>
      </c>
      <c r="AJ67" s="562" t="e">
        <f>Earthwork!$E$66+(AI67-AG67)*Earthwork!$E$67/100</f>
        <v>#VALUE!</v>
      </c>
    </row>
    <row r="68" spans="1:36" x14ac:dyDescent="0.2">
      <c r="A68" s="36">
        <f t="shared" ref="A68:A88" si="1">A67+1</f>
        <v>67</v>
      </c>
      <c r="B68" s="678" t="s">
        <v>85</v>
      </c>
      <c r="C68" s="681">
        <v>2.36</v>
      </c>
      <c r="D68" s="681">
        <v>2.77</v>
      </c>
      <c r="E68" s="681">
        <v>3.47</v>
      </c>
      <c r="F68" s="681">
        <v>4.09</v>
      </c>
      <c r="G68" s="681">
        <v>4.97</v>
      </c>
      <c r="H68" s="681">
        <v>5.69</v>
      </c>
      <c r="I68" s="681">
        <v>6.44</v>
      </c>
      <c r="K68" s="53" t="s">
        <v>13</v>
      </c>
      <c r="L68" s="54" t="s">
        <v>242</v>
      </c>
      <c r="M68" s="55"/>
      <c r="Q68" s="53" t="s">
        <v>13</v>
      </c>
      <c r="R68" s="54" t="s">
        <v>242</v>
      </c>
      <c r="S68" s="55"/>
      <c r="AE68" s="7">
        <v>4</v>
      </c>
      <c r="AF68" s="562" t="e">
        <f>AF67+0.5*Earthwork!$E$63</f>
        <v>#VALUE!</v>
      </c>
      <c r="AG68" s="562">
        <f>'WASCOB 4'!$G$26</f>
        <v>0</v>
      </c>
      <c r="AI68" s="562" t="str">
        <f>Earthwork!$E$66</f>
        <v/>
      </c>
      <c r="AJ68" s="562" t="e">
        <f>Earthwork!$E$66+(AI68-AG68)*Earthwork!$E$67/100</f>
        <v>#VALUE!</v>
      </c>
    </row>
    <row r="69" spans="1:36" x14ac:dyDescent="0.2">
      <c r="A69" s="36">
        <f t="shared" si="1"/>
        <v>68</v>
      </c>
      <c r="B69" s="678" t="s">
        <v>86</v>
      </c>
      <c r="C69" s="681">
        <v>1.98</v>
      </c>
      <c r="D69" s="681">
        <v>2.2799999999999998</v>
      </c>
      <c r="E69" s="681">
        <v>2.86</v>
      </c>
      <c r="F69" s="681">
        <v>3.41</v>
      </c>
      <c r="G69" s="681">
        <v>4.2699999999999996</v>
      </c>
      <c r="H69" s="681">
        <v>5.0199999999999996</v>
      </c>
      <c r="I69" s="681">
        <v>5.85</v>
      </c>
      <c r="K69" s="56">
        <v>1</v>
      </c>
      <c r="L69" s="210" t="s">
        <v>243</v>
      </c>
      <c r="M69" s="159" t="b">
        <v>1</v>
      </c>
      <c r="Q69" s="56">
        <v>1</v>
      </c>
      <c r="R69" s="210" t="s">
        <v>243</v>
      </c>
      <c r="S69" s="159" t="b">
        <v>1</v>
      </c>
      <c r="AE69" s="7">
        <v>5</v>
      </c>
      <c r="AF69" s="562" t="e">
        <f>AF67+Earthwork!$E$63</f>
        <v>#VALUE!</v>
      </c>
      <c r="AG69" s="562" t="e">
        <f>IF('WASCOB 4'!G25&gt;='WASCOB 4'!G26,AG68-(AH67*0.5*Earthwork!$E$63),AG68)</f>
        <v>#VALUE!</v>
      </c>
      <c r="AH69" s="567" t="e">
        <f>AI69-AG69</f>
        <v>#VALUE!</v>
      </c>
      <c r="AI69" s="562" t="str">
        <f>Earthwork!$E$66</f>
        <v/>
      </c>
      <c r="AJ69" s="562" t="e">
        <f>Earthwork!$E$66+(AI69-AG69)*Earthwork!$E$67/100</f>
        <v>#VALUE!</v>
      </c>
    </row>
    <row r="70" spans="1:36" x14ac:dyDescent="0.2">
      <c r="A70" s="36">
        <f t="shared" si="1"/>
        <v>69</v>
      </c>
      <c r="B70" s="678" t="s">
        <v>27</v>
      </c>
      <c r="C70" s="681">
        <v>2.48</v>
      </c>
      <c r="D70" s="681">
        <v>2.85</v>
      </c>
      <c r="E70" s="681">
        <v>3.54</v>
      </c>
      <c r="F70" s="681">
        <v>4.22</v>
      </c>
      <c r="G70" s="681">
        <v>5.3</v>
      </c>
      <c r="H70" s="681">
        <v>6.25</v>
      </c>
      <c r="I70" s="681">
        <v>7.29</v>
      </c>
      <c r="K70" s="58">
        <v>2</v>
      </c>
      <c r="L70" s="211" t="s">
        <v>244</v>
      </c>
      <c r="M70" s="160" t="b">
        <v>0</v>
      </c>
      <c r="Q70" s="58">
        <v>2</v>
      </c>
      <c r="R70" s="211" t="s">
        <v>244</v>
      </c>
      <c r="S70" s="160" t="b">
        <v>0</v>
      </c>
      <c r="AE70" s="7">
        <v>6</v>
      </c>
      <c r="AF70" s="562">
        <f>IF(ISBLANK(Earthwork!E65),0,IF(Defaults!$M$84="Width",AF69+(Earthwork!$E$65-(0.5*Earthwork!$E$63)),IF(Defaults!$M$84="Ratio",AF69+AH73/COS(RADIANS(AH71-90)),)))</f>
        <v>0</v>
      </c>
      <c r="AG70" s="562" t="b">
        <f>IF(Defaults!$M$84="Width",IF('WASCOB 4'!G25&gt;='WASCOB 4'!G26,AG68-(AH67*Earthwork!$E$65),AG68),IF(Defaults!$M$84="Ratio",IF('WASCOB 4'!G25&gt;='WASCOB 4'!G26,AG66-(AF70-AF66)*AH67,AG68)))</f>
        <v>0</v>
      </c>
      <c r="AH70" s="569" t="e">
        <f>90-(ATAN(1/Earthwork!$E$65)*180/PI())</f>
        <v>#DIV/0!</v>
      </c>
      <c r="AI70" s="562" t="b">
        <f>AG70</f>
        <v>0</v>
      </c>
      <c r="AJ70" s="562" t="b">
        <f>AI70</f>
        <v>0</v>
      </c>
    </row>
    <row r="71" spans="1:36" x14ac:dyDescent="0.2">
      <c r="A71" s="36">
        <f t="shared" si="1"/>
        <v>70</v>
      </c>
      <c r="B71" s="678" t="s">
        <v>88</v>
      </c>
      <c r="C71" s="681">
        <v>2.39</v>
      </c>
      <c r="D71" s="681">
        <v>2.79</v>
      </c>
      <c r="E71" s="681">
        <v>3.48</v>
      </c>
      <c r="F71" s="681">
        <v>4.1100000000000003</v>
      </c>
      <c r="G71" s="681">
        <v>5.04</v>
      </c>
      <c r="H71" s="681">
        <v>5.81</v>
      </c>
      <c r="I71" s="681">
        <v>6.63</v>
      </c>
      <c r="AE71" s="7">
        <v>7</v>
      </c>
      <c r="AF71" s="562">
        <f>IF(ISBLANK(Earthwork!E65),0,IF(Defaults!$M$84="Width",Earthwork!$E$64+Earthwork!$E$65+20,IF(Defaults!$M$84="Ratio",AF70+10,)))</f>
        <v>0</v>
      </c>
      <c r="AG71" s="562">
        <f>AG70-(AH67*(AF71-AF70))</f>
        <v>0</v>
      </c>
      <c r="AH71" s="569">
        <f>90+(ATAN(AH67)*180/PI())</f>
        <v>90</v>
      </c>
      <c r="AI71" s="562">
        <f>AG71</f>
        <v>0</v>
      </c>
      <c r="AJ71" s="562">
        <f>AI71</f>
        <v>0</v>
      </c>
    </row>
    <row r="72" spans="1:36" x14ac:dyDescent="0.2">
      <c r="A72" s="36">
        <f t="shared" si="1"/>
        <v>71</v>
      </c>
      <c r="B72" s="678" t="s">
        <v>89</v>
      </c>
      <c r="C72" s="681">
        <v>2.4300000000000002</v>
      </c>
      <c r="D72" s="681">
        <v>2.82</v>
      </c>
      <c r="E72" s="681">
        <v>3.52</v>
      </c>
      <c r="F72" s="681">
        <v>4.17</v>
      </c>
      <c r="G72" s="681">
        <v>5.17</v>
      </c>
      <c r="H72" s="681">
        <v>6.03</v>
      </c>
      <c r="I72" s="681">
        <v>6.95</v>
      </c>
      <c r="K72" s="53" t="s">
        <v>13</v>
      </c>
      <c r="L72" s="54" t="s">
        <v>242</v>
      </c>
      <c r="M72" s="55"/>
      <c r="Q72" s="53" t="s">
        <v>13</v>
      </c>
      <c r="R72" s="54" t="s">
        <v>242</v>
      </c>
      <c r="S72" s="55"/>
      <c r="AE72" s="7">
        <v>8</v>
      </c>
      <c r="AF72" s="562"/>
      <c r="AG72" s="562"/>
      <c r="AH72" s="569" t="e">
        <f>180-AH70-AH71</f>
        <v>#DIV/0!</v>
      </c>
      <c r="AI72" s="562"/>
      <c r="AJ72" s="562"/>
    </row>
    <row r="73" spans="1:36" x14ac:dyDescent="0.2">
      <c r="A73" s="36">
        <f t="shared" si="1"/>
        <v>72</v>
      </c>
      <c r="B73" s="678" t="s">
        <v>87</v>
      </c>
      <c r="C73" s="681">
        <v>2.12</v>
      </c>
      <c r="D73" s="681">
        <v>2.4700000000000002</v>
      </c>
      <c r="E73" s="681">
        <v>3.08</v>
      </c>
      <c r="F73" s="681">
        <v>3.63</v>
      </c>
      <c r="G73" s="681">
        <v>4.46</v>
      </c>
      <c r="H73" s="681">
        <v>5.14</v>
      </c>
      <c r="I73" s="681">
        <v>5.87</v>
      </c>
      <c r="K73" s="56">
        <v>1</v>
      </c>
      <c r="L73" s="210" t="s">
        <v>243</v>
      </c>
      <c r="M73" s="159" t="b">
        <v>1</v>
      </c>
      <c r="Q73" s="56">
        <v>1</v>
      </c>
      <c r="R73" s="210" t="s">
        <v>243</v>
      </c>
      <c r="S73" s="159" t="b">
        <v>1</v>
      </c>
      <c r="AE73" s="7">
        <v>9</v>
      </c>
      <c r="AF73" s="562"/>
      <c r="AG73" s="562"/>
      <c r="AH73" s="569" t="e">
        <f>SIN(RADIANS(AH70))/(SIN(RADIANS(AH72))/AH69)</f>
        <v>#DIV/0!</v>
      </c>
      <c r="AI73" s="562"/>
      <c r="AJ73" s="562"/>
    </row>
    <row r="74" spans="1:36" ht="13.5" thickBot="1" x14ac:dyDescent="0.25">
      <c r="A74" s="36">
        <f t="shared" si="1"/>
        <v>73</v>
      </c>
      <c r="B74" s="678" t="s">
        <v>90</v>
      </c>
      <c r="C74" s="681">
        <v>2.3199999999999998</v>
      </c>
      <c r="D74" s="681">
        <v>2.7</v>
      </c>
      <c r="E74" s="681">
        <v>3.38</v>
      </c>
      <c r="F74" s="681">
        <v>3.99</v>
      </c>
      <c r="G74" s="681">
        <v>4.91</v>
      </c>
      <c r="H74" s="681">
        <v>5.68</v>
      </c>
      <c r="I74" s="681">
        <v>6.51</v>
      </c>
      <c r="K74" s="58">
        <v>2</v>
      </c>
      <c r="L74" s="211" t="s">
        <v>244</v>
      </c>
      <c r="M74" s="160" t="b">
        <v>0</v>
      </c>
      <c r="Q74" s="58">
        <v>2</v>
      </c>
      <c r="R74" s="211" t="s">
        <v>244</v>
      </c>
      <c r="S74" s="160" t="b">
        <v>0</v>
      </c>
      <c r="AF74" s="563"/>
      <c r="AG74" s="563"/>
      <c r="AI74" s="563"/>
      <c r="AJ74" s="563"/>
    </row>
    <row r="75" spans="1:36" x14ac:dyDescent="0.2">
      <c r="A75" s="36">
        <f t="shared" si="1"/>
        <v>74</v>
      </c>
      <c r="B75" s="678" t="s">
        <v>91</v>
      </c>
      <c r="C75" s="681">
        <v>2.48</v>
      </c>
      <c r="D75" s="681">
        <v>2.91</v>
      </c>
      <c r="E75" s="681">
        <v>3.7</v>
      </c>
      <c r="F75" s="681">
        <v>4.4400000000000004</v>
      </c>
      <c r="G75" s="681">
        <v>5.57</v>
      </c>
      <c r="H75" s="681">
        <v>6.55</v>
      </c>
      <c r="I75" s="681">
        <v>7.61</v>
      </c>
      <c r="AE75" s="122">
        <v>1</v>
      </c>
      <c r="AF75" s="561">
        <v>0</v>
      </c>
      <c r="AG75" s="561">
        <f>'WASCOB 5'!$G$25+(AH77*(AF76-AF75))</f>
        <v>0</v>
      </c>
      <c r="AI75" s="561">
        <f>'WASCOB 5'!$G$25</f>
        <v>0</v>
      </c>
      <c r="AJ75" s="561">
        <f>AI75</f>
        <v>0</v>
      </c>
    </row>
    <row r="76" spans="1:36" x14ac:dyDescent="0.2">
      <c r="A76" s="36">
        <f t="shared" si="1"/>
        <v>75</v>
      </c>
      <c r="B76" s="678" t="s">
        <v>92</v>
      </c>
      <c r="C76" s="681">
        <v>2.2200000000000002</v>
      </c>
      <c r="D76" s="681">
        <v>2.56</v>
      </c>
      <c r="E76" s="681">
        <v>3.17</v>
      </c>
      <c r="F76" s="681">
        <v>3.72</v>
      </c>
      <c r="G76" s="681">
        <v>4.53</v>
      </c>
      <c r="H76" s="681">
        <v>5.21</v>
      </c>
      <c r="I76" s="681">
        <v>5.93</v>
      </c>
      <c r="K76" s="53" t="s">
        <v>13</v>
      </c>
      <c r="L76" s="54" t="s">
        <v>242</v>
      </c>
      <c r="M76" s="55"/>
      <c r="Q76" s="53" t="s">
        <v>13</v>
      </c>
      <c r="R76" s="54" t="s">
        <v>242</v>
      </c>
      <c r="S76" s="55"/>
      <c r="AE76" s="122">
        <v>2</v>
      </c>
      <c r="AF76" s="562">
        <f>IF(ISBLANK(Earthwork!I64),0,10)</f>
        <v>0</v>
      </c>
      <c r="AG76" s="562">
        <f>'WASCOB 5'!$G$25</f>
        <v>0</v>
      </c>
      <c r="AI76" s="562">
        <f>'WASCOB 5'!$G$25</f>
        <v>0</v>
      </c>
      <c r="AJ76" s="562">
        <f>AI75</f>
        <v>0</v>
      </c>
    </row>
    <row r="77" spans="1:36" x14ac:dyDescent="0.2">
      <c r="A77" s="36">
        <f t="shared" si="1"/>
        <v>76</v>
      </c>
      <c r="B77" s="678" t="s">
        <v>93</v>
      </c>
      <c r="C77" s="681">
        <v>2.2999999999999998</v>
      </c>
      <c r="D77" s="681">
        <v>2.64</v>
      </c>
      <c r="E77" s="681">
        <v>3.28</v>
      </c>
      <c r="F77" s="681">
        <v>3.86</v>
      </c>
      <c r="G77" s="681">
        <v>4.76</v>
      </c>
      <c r="H77" s="681">
        <v>5.52</v>
      </c>
      <c r="I77" s="681">
        <v>6.34</v>
      </c>
      <c r="K77" s="56">
        <v>1</v>
      </c>
      <c r="L77" s="210" t="s">
        <v>245</v>
      </c>
      <c r="M77" s="159" t="b">
        <v>1</v>
      </c>
      <c r="Q77" s="56">
        <v>1</v>
      </c>
      <c r="R77" s="210" t="s">
        <v>243</v>
      </c>
      <c r="S77" s="159" t="b">
        <v>1</v>
      </c>
      <c r="AE77" s="122">
        <v>3</v>
      </c>
      <c r="AF77" s="562">
        <f>IF(Defaults!$M$85="Width",AF76+(Earthwork!$G$64-(0.5*Earthwork!$G$63)),IF(Defaults!$M$85="Ratio",AF76+(Earthwork!$G$66-'WASCOB 5'!$G$25)*Earthwork!$G$64,))</f>
        <v>0</v>
      </c>
      <c r="AG77" s="562" t="e">
        <f>IF('WASCOB 5'!G25&gt;='WASCOB 5'!G26,AG78+(AH77*0.5*Earthwork!$G$63),AG78-(AH77*0.5*Earthwork!$G$63))</f>
        <v>#VALUE!</v>
      </c>
      <c r="AH77" s="570">
        <f>IF(Defaults!$M$85="Width",(ABS('WASCOB 5'!$G$25-'WASCOB 5'!$G$26))/Earthwork!$G$64,IF(Defaults!$M$85="Ratio",(ABS('WASCOB 5'!$G$25-'WASCOB 5'!$G$26))/(AF78-AF76),))</f>
        <v>0</v>
      </c>
      <c r="AI77" s="562" t="str">
        <f>Earthwork!$G$66</f>
        <v/>
      </c>
      <c r="AJ77" s="562" t="e">
        <f>Earthwork!$G$66+(AI77-AG77)*Earthwork!$G$67/100</f>
        <v>#VALUE!</v>
      </c>
    </row>
    <row r="78" spans="1:36" x14ac:dyDescent="0.2">
      <c r="A78" s="36">
        <f t="shared" si="1"/>
        <v>77</v>
      </c>
      <c r="B78" s="678" t="s">
        <v>94</v>
      </c>
      <c r="C78" s="681">
        <v>2.27</v>
      </c>
      <c r="D78" s="681">
        <v>2.65</v>
      </c>
      <c r="E78" s="681">
        <v>3.33</v>
      </c>
      <c r="F78" s="681">
        <v>3.94</v>
      </c>
      <c r="G78" s="681">
        <v>4.8499999999999996</v>
      </c>
      <c r="H78" s="681">
        <v>5.61</v>
      </c>
      <c r="I78" s="681">
        <v>6.41</v>
      </c>
      <c r="K78" s="58">
        <v>2</v>
      </c>
      <c r="L78" s="211" t="s">
        <v>244</v>
      </c>
      <c r="M78" s="160" t="b">
        <v>0</v>
      </c>
      <c r="Q78" s="58">
        <v>2</v>
      </c>
      <c r="R78" s="211" t="s">
        <v>244</v>
      </c>
      <c r="S78" s="160" t="b">
        <v>0</v>
      </c>
      <c r="AE78" s="122">
        <v>4</v>
      </c>
      <c r="AF78" s="562" t="e">
        <f>AF77+0.5*Earthwork!$G$63</f>
        <v>#VALUE!</v>
      </c>
      <c r="AG78" s="562">
        <f>'WASCOB 5'!$G$26</f>
        <v>0</v>
      </c>
      <c r="AH78" s="569"/>
      <c r="AI78" s="562" t="str">
        <f>Earthwork!$G$66</f>
        <v/>
      </c>
      <c r="AJ78" s="562" t="e">
        <f>Earthwork!$G$66+(AI78-AG78)*Earthwork!$G$67/100</f>
        <v>#VALUE!</v>
      </c>
    </row>
    <row r="79" spans="1:36" x14ac:dyDescent="0.2">
      <c r="A79" s="36">
        <f t="shared" si="1"/>
        <v>78</v>
      </c>
      <c r="B79" s="678" t="s">
        <v>95</v>
      </c>
      <c r="C79" s="681">
        <v>2.17</v>
      </c>
      <c r="D79" s="681">
        <v>2.5299999999999998</v>
      </c>
      <c r="E79" s="681">
        <v>3.16</v>
      </c>
      <c r="F79" s="681">
        <v>3.72</v>
      </c>
      <c r="G79" s="681">
        <v>4.53</v>
      </c>
      <c r="H79" s="681">
        <v>5.2</v>
      </c>
      <c r="I79" s="681">
        <v>5.9</v>
      </c>
      <c r="AE79" s="122">
        <v>5</v>
      </c>
      <c r="AF79" s="562" t="e">
        <f>AF77+Earthwork!$G$63</f>
        <v>#VALUE!</v>
      </c>
      <c r="AG79" s="562" t="e">
        <f>IF('WASCOB 5'!G25&gt;='WASCOB 5'!G26,AG78-(AH77*0.5*Earthwork!$G$63),AG78)</f>
        <v>#VALUE!</v>
      </c>
      <c r="AH79" s="571" t="e">
        <f>AI79-AG79</f>
        <v>#VALUE!</v>
      </c>
      <c r="AI79" s="562" t="str">
        <f>Earthwork!$G$66</f>
        <v/>
      </c>
      <c r="AJ79" s="562" t="e">
        <f>Earthwork!$G$66+(AI79-AG79)*Earthwork!$G$67/100</f>
        <v>#VALUE!</v>
      </c>
    </row>
    <row r="80" spans="1:36" x14ac:dyDescent="0.2">
      <c r="A80" s="36">
        <f t="shared" si="1"/>
        <v>79</v>
      </c>
      <c r="B80" s="678" t="s">
        <v>96</v>
      </c>
      <c r="C80" s="681">
        <v>2.5499999999999998</v>
      </c>
      <c r="D80" s="681">
        <v>2.95</v>
      </c>
      <c r="E80" s="681">
        <v>3.72</v>
      </c>
      <c r="F80" s="681">
        <v>4.47</v>
      </c>
      <c r="G80" s="681">
        <v>5.65</v>
      </c>
      <c r="H80" s="681">
        <v>6.68</v>
      </c>
      <c r="I80" s="681">
        <v>7.81</v>
      </c>
      <c r="K80" s="41" t="s">
        <v>13</v>
      </c>
      <c r="L80" s="42" t="s">
        <v>335</v>
      </c>
      <c r="M80" s="136" t="s">
        <v>176</v>
      </c>
      <c r="AE80" s="122">
        <v>6</v>
      </c>
      <c r="AF80" s="562">
        <f>IF(ISBLANK(Earthwork!G65),0,IF(Defaults!$M$85="Width",AF79+(Earthwork!$G$65-(0.5*Earthwork!$G$63)),IF(Defaults!$M$85="Ratio",AF79+AH83/COS(RADIANS(AH81-90)),)))</f>
        <v>0</v>
      </c>
      <c r="AG80" s="562" t="b">
        <f>IF(Defaults!$M$85="Width",IF('WASCOB 5'!G25&gt;='WASCOB 5'!G26,AG78-(AH77*Earthwork!$G$65),AG78),IF(Defaults!$M$85="Ratio",IF('WASCOB 5'!G25&gt;='WASCOB 5'!G26,AG76-(AF80-AF76)*AH77,AG78)))</f>
        <v>0</v>
      </c>
      <c r="AH80" s="569" t="e">
        <f>90-(ATAN(1/Earthwork!$G$65)*180/PI())</f>
        <v>#DIV/0!</v>
      </c>
      <c r="AI80" s="562" t="b">
        <f>AG80</f>
        <v>0</v>
      </c>
      <c r="AJ80" s="562" t="b">
        <f>AI80</f>
        <v>0</v>
      </c>
    </row>
    <row r="81" spans="1:36" x14ac:dyDescent="0.2">
      <c r="A81" s="36">
        <f t="shared" si="1"/>
        <v>80</v>
      </c>
      <c r="B81" s="678" t="s">
        <v>97</v>
      </c>
      <c r="C81" s="681">
        <v>2.23</v>
      </c>
      <c r="D81" s="681">
        <v>2.58</v>
      </c>
      <c r="E81" s="681">
        <v>3.24</v>
      </c>
      <c r="F81" s="681">
        <v>3.85</v>
      </c>
      <c r="G81" s="681">
        <v>4.8099999999999996</v>
      </c>
      <c r="H81" s="681">
        <v>5.63</v>
      </c>
      <c r="I81" s="681">
        <v>6.52</v>
      </c>
      <c r="K81" s="43">
        <v>1</v>
      </c>
      <c r="L81" s="515" t="s">
        <v>336</v>
      </c>
      <c r="M81" s="514"/>
      <c r="AE81" s="122">
        <v>7</v>
      </c>
      <c r="AF81" s="562">
        <f>IF(ISBLANK(Earthwork!G65),0,IF(Defaults!$M$85="Width",Earthwork!$G$64+Earthwork!$G$65+20,IF(Defaults!$M$85="Ratio",AF80+10,)))</f>
        <v>0</v>
      </c>
      <c r="AG81" s="562">
        <f>AG80-(AH77*(AF81-AF80))</f>
        <v>0</v>
      </c>
      <c r="AH81" s="569">
        <f>90+(ATAN(AH77)*180/PI())</f>
        <v>90</v>
      </c>
      <c r="AI81" s="562">
        <f>AG81</f>
        <v>0</v>
      </c>
      <c r="AJ81" s="562">
        <f>AI81</f>
        <v>0</v>
      </c>
    </row>
    <row r="82" spans="1:36" x14ac:dyDescent="0.2">
      <c r="A82" s="36">
        <f t="shared" si="1"/>
        <v>81</v>
      </c>
      <c r="B82" s="678" t="s">
        <v>98</v>
      </c>
      <c r="C82" s="681">
        <v>2.5</v>
      </c>
      <c r="D82" s="681">
        <v>2.92</v>
      </c>
      <c r="E82" s="681">
        <v>3.69</v>
      </c>
      <c r="F82" s="681">
        <v>4.41</v>
      </c>
      <c r="G82" s="681">
        <v>5.52</v>
      </c>
      <c r="H82" s="681">
        <v>6.46</v>
      </c>
      <c r="I82" s="681">
        <v>7.49</v>
      </c>
      <c r="K82" s="43">
        <v>2</v>
      </c>
      <c r="L82" s="515" t="s">
        <v>337</v>
      </c>
      <c r="M82" s="168"/>
      <c r="AE82" s="122">
        <v>8</v>
      </c>
      <c r="AF82" s="562"/>
      <c r="AG82" s="562"/>
      <c r="AH82" s="569" t="e">
        <f>180-AH80-AH81</f>
        <v>#DIV/0!</v>
      </c>
      <c r="AI82" s="562"/>
      <c r="AJ82" s="562"/>
    </row>
    <row r="83" spans="1:36" x14ac:dyDescent="0.2">
      <c r="A83" s="36">
        <f t="shared" si="1"/>
        <v>82</v>
      </c>
      <c r="B83" s="678" t="s">
        <v>28</v>
      </c>
      <c r="C83" s="681">
        <v>2.44</v>
      </c>
      <c r="D83" s="681">
        <v>2.8</v>
      </c>
      <c r="E83" s="681">
        <v>3.49</v>
      </c>
      <c r="F83" s="681">
        <v>4.16</v>
      </c>
      <c r="G83" s="681">
        <v>5.23</v>
      </c>
      <c r="H83" s="681">
        <v>6.16</v>
      </c>
      <c r="I83" s="681">
        <v>7.2</v>
      </c>
      <c r="K83" s="43"/>
      <c r="L83" s="167"/>
      <c r="M83" s="168"/>
      <c r="AE83" s="122">
        <v>9</v>
      </c>
      <c r="AF83" s="562"/>
      <c r="AG83" s="562"/>
      <c r="AH83" s="569" t="e">
        <f>SIN(RADIANS(AH80))/(SIN(RADIANS(AH82))/AH79)</f>
        <v>#DIV/0!</v>
      </c>
      <c r="AI83" s="562"/>
      <c r="AJ83" s="562"/>
    </row>
    <row r="84" spans="1:36" ht="13.5" thickBot="1" x14ac:dyDescent="0.25">
      <c r="A84" s="36">
        <f t="shared" si="1"/>
        <v>83</v>
      </c>
      <c r="B84" s="678" t="s">
        <v>99</v>
      </c>
      <c r="C84" s="681">
        <v>2.46</v>
      </c>
      <c r="D84" s="681">
        <v>2.84</v>
      </c>
      <c r="E84" s="681">
        <v>3.55</v>
      </c>
      <c r="F84" s="681">
        <v>4.22</v>
      </c>
      <c r="G84" s="681">
        <v>5.26</v>
      </c>
      <c r="H84" s="681">
        <v>6.16</v>
      </c>
      <c r="I84" s="681">
        <v>7.15</v>
      </c>
      <c r="K84" s="730"/>
      <c r="L84" s="729"/>
      <c r="M84" s="751"/>
      <c r="AF84" s="563"/>
      <c r="AG84" s="563"/>
      <c r="AI84" s="564"/>
      <c r="AJ84" s="564"/>
    </row>
    <row r="85" spans="1:36" x14ac:dyDescent="0.2">
      <c r="A85" s="36">
        <f t="shared" si="1"/>
        <v>84</v>
      </c>
      <c r="B85" s="678" t="s">
        <v>100</v>
      </c>
      <c r="C85" s="681">
        <v>2.12</v>
      </c>
      <c r="D85" s="681">
        <v>2.48</v>
      </c>
      <c r="E85" s="681">
        <v>3.12</v>
      </c>
      <c r="F85" s="681">
        <v>3.69</v>
      </c>
      <c r="G85" s="681">
        <v>4.54</v>
      </c>
      <c r="H85" s="681">
        <v>5.25</v>
      </c>
      <c r="I85" s="681">
        <v>6.01</v>
      </c>
      <c r="K85" s="730"/>
      <c r="L85" s="729"/>
      <c r="M85" s="751"/>
      <c r="AE85" s="122">
        <v>1</v>
      </c>
      <c r="AF85" s="561">
        <v>0</v>
      </c>
      <c r="AG85" s="561">
        <f>'WASCOB 6'!$G$25+(AH87*(AF86-AF85))</f>
        <v>0</v>
      </c>
      <c r="AI85" s="561">
        <f>'WASCOB 6'!$G$25</f>
        <v>0</v>
      </c>
      <c r="AJ85" s="561">
        <f>AI85</f>
        <v>0</v>
      </c>
    </row>
    <row r="86" spans="1:36" x14ac:dyDescent="0.2">
      <c r="A86" s="36">
        <f t="shared" si="1"/>
        <v>85</v>
      </c>
      <c r="B86" s="678" t="s">
        <v>101</v>
      </c>
      <c r="C86" s="681">
        <v>2.54</v>
      </c>
      <c r="D86" s="681">
        <v>2.94</v>
      </c>
      <c r="E86" s="681">
        <v>3.68</v>
      </c>
      <c r="F86" s="681">
        <v>4.4000000000000004</v>
      </c>
      <c r="G86" s="681">
        <v>5.53</v>
      </c>
      <c r="H86" s="681">
        <v>6.51</v>
      </c>
      <c r="I86" s="681">
        <v>7.59</v>
      </c>
      <c r="K86" s="731"/>
      <c r="L86" s="732"/>
      <c r="M86" s="752"/>
      <c r="AE86" s="122">
        <v>2</v>
      </c>
      <c r="AF86" s="562">
        <f>IF(ISBLANK(Earthwork!I64),0,10)</f>
        <v>0</v>
      </c>
      <c r="AG86" s="562">
        <f>'WASCOB 6'!$G$25</f>
        <v>0</v>
      </c>
      <c r="AI86" s="562">
        <f>'WASCOB 6'!$G$25</f>
        <v>0</v>
      </c>
      <c r="AJ86" s="562">
        <f>AI85</f>
        <v>0</v>
      </c>
    </row>
    <row r="87" spans="1:36" x14ac:dyDescent="0.2">
      <c r="A87" s="36">
        <f t="shared" si="1"/>
        <v>86</v>
      </c>
      <c r="B87" s="678" t="s">
        <v>102</v>
      </c>
      <c r="C87" s="681">
        <v>2.42</v>
      </c>
      <c r="D87" s="681">
        <v>2.81</v>
      </c>
      <c r="E87" s="681">
        <v>3.53</v>
      </c>
      <c r="F87" s="681">
        <v>4.18</v>
      </c>
      <c r="G87" s="681">
        <v>5.18</v>
      </c>
      <c r="H87" s="681">
        <v>6.02</v>
      </c>
      <c r="I87" s="681">
        <v>6.93</v>
      </c>
      <c r="AE87" s="122">
        <v>3</v>
      </c>
      <c r="AF87" s="562">
        <f>IF(Defaults!$M$86="Width",AF86+(Earthwork!$I$64-(0.5*Earthwork!$I$63)),IF(Defaults!$M$86="Ratio",AF86+(Earthwork!$I$66-'WASCOB 6'!$G$25)*Earthwork!$I$64,))</f>
        <v>0</v>
      </c>
      <c r="AG87" s="562" t="e">
        <f>IF('WASCOB 6'!$G$25&gt;='WASCOB 6'!$G$26,AG88+(AH87*0.5*Earthwork!$I$63),AG88-(AH87*0.5*Earthwork!$I$63))</f>
        <v>#VALUE!</v>
      </c>
      <c r="AH87" s="566">
        <f>IF(Defaults!$M$86="Width",(ABS('WASCOB 6'!$G$25-'WASCOB 6'!$G$26))/Earthwork!$I$64,IF(Defaults!$M$86="Ratio",(ABS('WASCOB 6'!$G$25-'WASCOB 6'!$G$26))/(AF88-AF86),))</f>
        <v>0</v>
      </c>
      <c r="AI87" s="562" t="str">
        <f>Earthwork!$I$66</f>
        <v/>
      </c>
      <c r="AJ87" s="562" t="e">
        <f>Earthwork!$I$66+(AI87-AG87)*Earthwork!$I$67/100</f>
        <v>#VALUE!</v>
      </c>
    </row>
    <row r="88" spans="1:36" x14ac:dyDescent="0.2">
      <c r="A88" s="36">
        <f t="shared" si="1"/>
        <v>87</v>
      </c>
      <c r="B88" s="678" t="s">
        <v>103</v>
      </c>
      <c r="C88" s="681">
        <v>2.2999999999999998</v>
      </c>
      <c r="D88" s="681">
        <v>2.65</v>
      </c>
      <c r="E88" s="681">
        <v>3.3</v>
      </c>
      <c r="F88" s="681">
        <v>3.92</v>
      </c>
      <c r="G88" s="681">
        <v>4.88</v>
      </c>
      <c r="H88" s="681">
        <v>5.7</v>
      </c>
      <c r="I88" s="681">
        <v>6.6</v>
      </c>
      <c r="AE88" s="122">
        <v>4</v>
      </c>
      <c r="AF88" s="562" t="e">
        <f>AF87+0.5*Earthwork!$I$63</f>
        <v>#VALUE!</v>
      </c>
      <c r="AG88" s="562">
        <f>'WASCOB 6'!$G$26</f>
        <v>0</v>
      </c>
      <c r="AH88" s="569"/>
      <c r="AI88" s="562" t="str">
        <f>Earthwork!$I$66</f>
        <v/>
      </c>
      <c r="AJ88" s="562" t="e">
        <f>Earthwork!$I$66+(AI88-AG88)*Earthwork!$I$67/100</f>
        <v>#VALUE!</v>
      </c>
    </row>
    <row r="89" spans="1:36" x14ac:dyDescent="0.2">
      <c r="A89" s="677"/>
      <c r="C89" s="145"/>
      <c r="D89" s="145"/>
      <c r="E89" s="145"/>
      <c r="F89" s="145"/>
      <c r="G89" s="145"/>
      <c r="H89" s="145"/>
      <c r="I89" s="145"/>
      <c r="AE89" s="122">
        <v>5</v>
      </c>
      <c r="AF89" s="562" t="e">
        <f>AF87+Earthwork!$I$63</f>
        <v>#VALUE!</v>
      </c>
      <c r="AG89" s="562" t="e">
        <f>IF('WASCOB 6'!G25&gt;='WASCOB 6'!G26,AG88-(AH87*0.5*Earthwork!$I$63),AG88)</f>
        <v>#VALUE!</v>
      </c>
      <c r="AH89" s="571" t="e">
        <f>AI89-AG89</f>
        <v>#VALUE!</v>
      </c>
      <c r="AI89" s="562" t="str">
        <f>Earthwork!$I$66</f>
        <v/>
      </c>
      <c r="AJ89" s="562" t="e">
        <f>Earthwork!$I$66+(AI89-AG89)*Earthwork!$I$67/100</f>
        <v>#VALUE!</v>
      </c>
    </row>
    <row r="90" spans="1:36" x14ac:dyDescent="0.2">
      <c r="A90" s="677"/>
      <c r="C90" s="145"/>
      <c r="D90" s="145"/>
      <c r="E90" s="145"/>
      <c r="F90" s="145"/>
      <c r="G90" s="145"/>
      <c r="H90" s="145"/>
      <c r="I90" s="145"/>
      <c r="AE90" s="122">
        <v>6</v>
      </c>
      <c r="AF90" s="562">
        <f>IF(ISBLANK(Earthwork!I65),0,IF(Defaults!$M$86="Width",AF89+(Earthwork!$I$65-(0.5*Earthwork!$I$63)),IF(Defaults!$M$86="Ratio",AF89+AH93/COS(RADIANS(AH91-90)),)))</f>
        <v>0</v>
      </c>
      <c r="AG90" s="562" t="b">
        <f>IF(Defaults!$M$86="Width",IF('WASCOB 6'!G25&gt;='WASCOB 6'!G26,AG88-(AH87*Earthwork!$I$65),AG88),IF(Defaults!$M$86="Ratio",IF('WASCOB 6'!G25&gt;='WASCOB 6'!G26,AG86-(AF90-AF86)*AH87,AG88)))</f>
        <v>0</v>
      </c>
      <c r="AH90" s="569" t="e">
        <f>90-(ATAN(1/Earthwork!$I$65)*180/PI())</f>
        <v>#DIV/0!</v>
      </c>
      <c r="AI90" s="562" t="b">
        <f>AG90</f>
        <v>0</v>
      </c>
      <c r="AJ90" s="562" t="b">
        <f>AI90</f>
        <v>0</v>
      </c>
    </row>
    <row r="91" spans="1:36" x14ac:dyDescent="0.2">
      <c r="A91" s="677"/>
      <c r="C91" s="145"/>
      <c r="D91" s="145"/>
      <c r="E91" s="145"/>
      <c r="F91" s="145"/>
      <c r="G91" s="145"/>
      <c r="H91" s="145"/>
      <c r="I91" s="145"/>
      <c r="AE91" s="122">
        <v>7</v>
      </c>
      <c r="AF91" s="562">
        <f>IF(ISBLANK(Earthwork!I65),0,IF(Defaults!$M$86="Width",Earthwork!$I$64+Earthwork!$I$65+20,IF(Defaults!$M$86="Ratio",AF90+10,)))</f>
        <v>0</v>
      </c>
      <c r="AG91" s="562">
        <f>AG90-(AH87*(AF91-AF90))</f>
        <v>0</v>
      </c>
      <c r="AH91" s="569">
        <f>90+(ATAN(AH87)*180/PI())</f>
        <v>90</v>
      </c>
      <c r="AI91" s="562">
        <f>AG91</f>
        <v>0</v>
      </c>
      <c r="AJ91" s="562">
        <f>AI91</f>
        <v>0</v>
      </c>
    </row>
    <row r="92" spans="1:36" x14ac:dyDescent="0.2">
      <c r="A92" s="677"/>
      <c r="C92" s="145"/>
      <c r="D92" s="145"/>
      <c r="E92" s="145"/>
      <c r="F92" s="145"/>
      <c r="G92" s="145"/>
      <c r="H92" s="145"/>
      <c r="I92" s="145"/>
      <c r="AE92" s="122">
        <v>8</v>
      </c>
      <c r="AF92" s="562"/>
      <c r="AG92" s="562"/>
      <c r="AH92" s="569" t="e">
        <f>180-AH90-AH91</f>
        <v>#DIV/0!</v>
      </c>
      <c r="AI92" s="562"/>
      <c r="AJ92" s="562"/>
    </row>
    <row r="93" spans="1:36" x14ac:dyDescent="0.2">
      <c r="A93" s="677"/>
      <c r="C93" s="145"/>
      <c r="D93" s="145"/>
      <c r="E93" s="145"/>
      <c r="F93" s="145"/>
      <c r="G93" s="145"/>
      <c r="H93" s="145"/>
      <c r="I93" s="145"/>
      <c r="AE93" s="122">
        <v>9</v>
      </c>
      <c r="AF93" s="562"/>
      <c r="AG93" s="562"/>
      <c r="AH93" s="569" t="e">
        <f>SIN(RADIANS(AH90))/(SIN(RADIANS(AH92))/AH89)</f>
        <v>#DIV/0!</v>
      </c>
      <c r="AI93" s="562"/>
      <c r="AJ93" s="562"/>
    </row>
    <row r="94" spans="1:36" ht="13.5" thickBot="1" x14ac:dyDescent="0.25">
      <c r="AF94" s="562"/>
      <c r="AG94" s="562"/>
      <c r="AH94" s="569"/>
      <c r="AI94" s="563"/>
      <c r="AJ94" s="563"/>
    </row>
  </sheetData>
  <sheetProtection sheet="1" selectLockedCells="1"/>
  <mergeCells count="1">
    <mergeCell ref="S23:U23"/>
  </mergeCells>
  <phoneticPr fontId="3" type="noConversion"/>
  <pageMargins left="0.75" right="0.75" top="1" bottom="1" header="0.5" footer="0.5"/>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6">
    <tabColor theme="5" tint="0.39997558519241921"/>
  </sheetPr>
  <dimension ref="B1:L98"/>
  <sheetViews>
    <sheetView showGridLines="0" showRowColHeaders="0" topLeftCell="A58" workbookViewId="0">
      <selection activeCell="S89" sqref="S89"/>
    </sheetView>
  </sheetViews>
  <sheetFormatPr defaultRowHeight="12.75" x14ac:dyDescent="0.2"/>
  <cols>
    <col min="1" max="1" width="1.42578125" customWidth="1"/>
    <col min="10" max="10" width="14.28515625" customWidth="1"/>
    <col min="11" max="11" width="1.42578125" customWidth="1"/>
  </cols>
  <sheetData>
    <row r="1" spans="2:12" ht="7.5" customHeight="1" x14ac:dyDescent="0.2"/>
    <row r="2" spans="2:12" x14ac:dyDescent="0.2">
      <c r="B2" s="1254" t="s">
        <v>213</v>
      </c>
      <c r="C2" s="1254"/>
    </row>
    <row r="3" spans="2:12" ht="3.75" customHeight="1" x14ac:dyDescent="0.2">
      <c r="B3" s="201"/>
      <c r="C3" s="201"/>
    </row>
    <row r="4" spans="2:12" ht="12.75" customHeight="1" x14ac:dyDescent="0.2">
      <c r="B4" s="1255" t="s">
        <v>204</v>
      </c>
      <c r="C4" s="1255"/>
      <c r="D4" s="1255"/>
      <c r="E4" s="1255"/>
      <c r="F4" s="1255"/>
      <c r="G4" s="1255"/>
      <c r="H4" s="1255"/>
      <c r="I4" s="1255"/>
      <c r="J4" s="1255"/>
      <c r="K4" s="200"/>
      <c r="L4" s="200"/>
    </row>
    <row r="5" spans="2:12" x14ac:dyDescent="0.2">
      <c r="B5" s="1255"/>
      <c r="C5" s="1255"/>
      <c r="D5" s="1255"/>
      <c r="E5" s="1255"/>
      <c r="F5" s="1255"/>
      <c r="G5" s="1255"/>
      <c r="H5" s="1255"/>
      <c r="I5" s="1255"/>
      <c r="J5" s="1255"/>
      <c r="K5" s="200"/>
      <c r="L5" s="200"/>
    </row>
    <row r="6" spans="2:12" ht="7.5" customHeight="1" x14ac:dyDescent="0.2">
      <c r="B6" s="200"/>
      <c r="C6" s="200"/>
      <c r="D6" s="200"/>
      <c r="E6" s="200"/>
      <c r="F6" s="200"/>
      <c r="G6" s="200"/>
      <c r="H6" s="200"/>
      <c r="I6" s="200"/>
      <c r="J6" s="200"/>
      <c r="K6" s="200"/>
      <c r="L6" s="200"/>
    </row>
    <row r="7" spans="2:12" x14ac:dyDescent="0.2">
      <c r="B7" s="1254" t="s">
        <v>214</v>
      </c>
      <c r="C7" s="1254"/>
      <c r="D7" s="200"/>
      <c r="E7" s="200"/>
      <c r="F7" s="200"/>
      <c r="G7" s="200"/>
      <c r="H7" s="200"/>
      <c r="I7" s="200"/>
      <c r="J7" s="200"/>
      <c r="K7" s="200"/>
      <c r="L7" s="200"/>
    </row>
    <row r="8" spans="2:12" ht="3.75" customHeight="1" x14ac:dyDescent="0.2">
      <c r="B8" s="201"/>
      <c r="C8" s="201"/>
      <c r="D8" s="200"/>
      <c r="E8" s="200"/>
      <c r="F8" s="200"/>
      <c r="G8" s="200"/>
      <c r="H8" s="200"/>
      <c r="I8" s="200"/>
      <c r="J8" s="200"/>
      <c r="K8" s="200"/>
      <c r="L8" s="200"/>
    </row>
    <row r="9" spans="2:12" x14ac:dyDescent="0.2">
      <c r="B9" s="1252" t="s">
        <v>205</v>
      </c>
      <c r="C9" s="1252"/>
      <c r="D9" s="1252"/>
      <c r="E9" s="1252"/>
      <c r="F9" s="144">
        <v>6</v>
      </c>
      <c r="G9" s="200"/>
      <c r="H9" s="200"/>
      <c r="I9" s="200"/>
      <c r="J9" s="200"/>
      <c r="K9" s="200"/>
      <c r="L9" s="200"/>
    </row>
    <row r="10" spans="2:12" x14ac:dyDescent="0.2">
      <c r="B10" s="1252" t="s">
        <v>207</v>
      </c>
      <c r="C10" s="1252"/>
      <c r="D10" s="1252"/>
      <c r="E10" s="1252"/>
      <c r="F10" s="144">
        <v>12</v>
      </c>
      <c r="G10" s="200"/>
      <c r="H10" s="200"/>
      <c r="I10" s="200"/>
      <c r="J10" s="200"/>
      <c r="K10" s="200"/>
      <c r="L10" s="200"/>
    </row>
    <row r="11" spans="2:12" x14ac:dyDescent="0.2">
      <c r="B11" s="1252" t="s">
        <v>206</v>
      </c>
      <c r="C11" s="1252"/>
      <c r="D11" s="1252"/>
      <c r="E11" s="1252"/>
      <c r="F11" s="144">
        <v>10</v>
      </c>
      <c r="G11" s="200"/>
      <c r="H11" s="200"/>
      <c r="I11" s="200"/>
      <c r="J11" s="200"/>
      <c r="K11" s="200"/>
      <c r="L11" s="200"/>
    </row>
    <row r="12" spans="2:12" x14ac:dyDescent="0.2">
      <c r="B12" s="1252" t="s">
        <v>208</v>
      </c>
      <c r="C12" s="1252"/>
      <c r="D12" s="1252"/>
      <c r="E12" s="1252"/>
      <c r="F12" s="144">
        <v>5</v>
      </c>
      <c r="G12" s="200"/>
      <c r="H12" s="200"/>
      <c r="I12" s="200"/>
      <c r="J12" s="200"/>
      <c r="K12" s="200"/>
      <c r="L12" s="200"/>
    </row>
    <row r="13" spans="2:12" x14ac:dyDescent="0.2">
      <c r="B13" s="1252" t="s">
        <v>209</v>
      </c>
      <c r="C13" s="1252"/>
      <c r="D13" s="1252"/>
      <c r="E13" s="1252"/>
      <c r="F13" s="144">
        <v>24</v>
      </c>
    </row>
    <row r="14" spans="2:12" ht="7.5" customHeight="1" x14ac:dyDescent="0.2"/>
    <row r="15" spans="2:12" x14ac:dyDescent="0.2">
      <c r="B15" s="201" t="s">
        <v>210</v>
      </c>
      <c r="C15" s="202"/>
      <c r="D15" s="202"/>
    </row>
    <row r="16" spans="2:12" ht="3.75" customHeight="1" x14ac:dyDescent="0.2">
      <c r="B16" s="201"/>
      <c r="C16" s="202"/>
      <c r="D16" s="202"/>
    </row>
    <row r="17" spans="2:10" x14ac:dyDescent="0.2">
      <c r="B17" s="1253" t="s">
        <v>211</v>
      </c>
      <c r="C17" s="1253"/>
      <c r="D17" s="1253"/>
      <c r="E17" s="1253"/>
      <c r="F17" s="1253"/>
      <c r="G17" s="1253"/>
      <c r="H17" s="1253"/>
      <c r="I17" s="1253"/>
      <c r="J17" s="1253"/>
    </row>
    <row r="18" spans="2:10" x14ac:dyDescent="0.2">
      <c r="B18" s="199" t="s">
        <v>225</v>
      </c>
      <c r="C18" s="199"/>
      <c r="D18" s="199"/>
      <c r="E18" s="199"/>
      <c r="F18" s="199"/>
      <c r="G18" s="199"/>
      <c r="H18" s="199"/>
      <c r="I18" s="199"/>
      <c r="J18" s="199"/>
    </row>
    <row r="19" spans="2:10" x14ac:dyDescent="0.2">
      <c r="B19" s="199" t="s">
        <v>226</v>
      </c>
      <c r="C19" s="199"/>
      <c r="D19" s="199"/>
      <c r="E19" s="199"/>
      <c r="F19" s="199"/>
      <c r="G19" s="199"/>
      <c r="H19" s="199"/>
      <c r="I19" s="199"/>
      <c r="J19" s="199"/>
    </row>
    <row r="20" spans="2:10" x14ac:dyDescent="0.2">
      <c r="B20" s="395" t="s">
        <v>392</v>
      </c>
      <c r="C20" s="199"/>
      <c r="D20" s="199"/>
      <c r="E20" s="199"/>
      <c r="F20" s="199"/>
      <c r="G20" s="199"/>
      <c r="H20" s="199"/>
      <c r="I20" s="199"/>
      <c r="J20" s="199"/>
    </row>
    <row r="21" spans="2:10" ht="7.5" customHeight="1" x14ac:dyDescent="0.2"/>
    <row r="22" spans="2:10" ht="12.75" customHeight="1" x14ac:dyDescent="0.2">
      <c r="B22" s="33" t="s">
        <v>105</v>
      </c>
    </row>
    <row r="23" spans="2:10" ht="3.75" customHeight="1" x14ac:dyDescent="0.2"/>
    <row r="24" spans="2:10" x14ac:dyDescent="0.2">
      <c r="B24" s="205" t="s">
        <v>212</v>
      </c>
    </row>
    <row r="25" spans="2:10" ht="12.75" customHeight="1" x14ac:dyDescent="0.2">
      <c r="B25" s="200" t="s">
        <v>215</v>
      </c>
      <c r="D25" s="200"/>
      <c r="E25" s="200"/>
      <c r="F25" s="200"/>
      <c r="G25" s="200"/>
      <c r="H25" s="200"/>
      <c r="I25" s="200"/>
      <c r="J25" s="200"/>
    </row>
    <row r="26" spans="2:10" x14ac:dyDescent="0.2">
      <c r="B26" s="200" t="s">
        <v>216</v>
      </c>
      <c r="C26" s="200"/>
      <c r="D26" s="200"/>
      <c r="E26" s="200"/>
      <c r="F26" s="200"/>
      <c r="G26" s="200"/>
      <c r="H26" s="200"/>
      <c r="I26" s="200"/>
      <c r="J26" s="200"/>
    </row>
    <row r="27" spans="2:10" x14ac:dyDescent="0.2">
      <c r="B27" s="200" t="s">
        <v>217</v>
      </c>
      <c r="C27" s="200"/>
      <c r="D27" s="200"/>
      <c r="E27" s="200"/>
      <c r="F27" s="200"/>
      <c r="G27" s="200"/>
      <c r="H27" s="200"/>
      <c r="I27" s="200"/>
      <c r="J27" s="200"/>
    </row>
    <row r="28" spans="2:10" ht="7.5" customHeight="1" x14ac:dyDescent="0.2">
      <c r="B28" s="200"/>
      <c r="C28" s="200"/>
      <c r="D28" s="200"/>
      <c r="E28" s="200"/>
      <c r="F28" s="200"/>
      <c r="G28" s="200"/>
      <c r="H28" s="200"/>
      <c r="I28" s="200"/>
      <c r="J28" s="200"/>
    </row>
    <row r="29" spans="2:10" x14ac:dyDescent="0.2">
      <c r="B29" s="206" t="s">
        <v>218</v>
      </c>
      <c r="C29" s="200"/>
      <c r="D29" s="200"/>
      <c r="E29" s="200"/>
      <c r="F29" s="200"/>
      <c r="G29" s="200"/>
      <c r="H29" s="200"/>
      <c r="I29" s="200"/>
      <c r="J29" s="200"/>
    </row>
    <row r="30" spans="2:10" x14ac:dyDescent="0.2">
      <c r="B30" s="1258" t="s">
        <v>219</v>
      </c>
      <c r="C30" s="1259"/>
      <c r="D30" s="1259"/>
      <c r="E30" s="1259"/>
      <c r="F30" s="1259"/>
      <c r="G30" s="1259"/>
      <c r="H30" s="1259"/>
      <c r="I30" s="1259"/>
      <c r="J30" s="1259"/>
    </row>
    <row r="31" spans="2:10" x14ac:dyDescent="0.2">
      <c r="B31" s="1259"/>
      <c r="C31" s="1259"/>
      <c r="D31" s="1259"/>
      <c r="E31" s="1259"/>
      <c r="F31" s="1259"/>
      <c r="G31" s="1259"/>
      <c r="H31" s="1259"/>
      <c r="I31" s="1259"/>
      <c r="J31" s="1259"/>
    </row>
    <row r="32" spans="2:10" x14ac:dyDescent="0.2">
      <c r="B32" s="204" t="s">
        <v>220</v>
      </c>
      <c r="C32" s="200"/>
      <c r="D32" s="200"/>
      <c r="E32" s="200"/>
      <c r="F32" s="200"/>
      <c r="G32" s="200"/>
      <c r="H32" s="200"/>
      <c r="I32" s="200"/>
      <c r="J32" s="200"/>
    </row>
    <row r="33" spans="2:10" ht="7.5" customHeight="1" x14ac:dyDescent="0.2"/>
    <row r="34" spans="2:10" x14ac:dyDescent="0.2">
      <c r="B34" s="207" t="s">
        <v>221</v>
      </c>
    </row>
    <row r="35" spans="2:10" x14ac:dyDescent="0.2">
      <c r="B35" t="s">
        <v>223</v>
      </c>
    </row>
    <row r="36" spans="2:10" ht="7.5" customHeight="1" x14ac:dyDescent="0.2"/>
    <row r="37" spans="2:10" x14ac:dyDescent="0.2">
      <c r="B37" s="207" t="s">
        <v>222</v>
      </c>
    </row>
    <row r="38" spans="2:10" ht="12.75" customHeight="1" x14ac:dyDescent="0.2">
      <c r="B38" s="1257" t="s">
        <v>224</v>
      </c>
      <c r="C38" s="1257"/>
      <c r="D38" s="1257"/>
      <c r="E38" s="1257"/>
      <c r="F38" s="1257"/>
      <c r="G38" s="1257"/>
      <c r="H38" s="1257"/>
      <c r="I38" s="1257"/>
      <c r="J38" s="1257"/>
    </row>
    <row r="39" spans="2:10" x14ac:dyDescent="0.2">
      <c r="B39" s="1257"/>
      <c r="C39" s="1257"/>
      <c r="D39" s="1257"/>
      <c r="E39" s="1257"/>
      <c r="F39" s="1257"/>
      <c r="G39" s="1257"/>
      <c r="H39" s="1257"/>
      <c r="I39" s="1257"/>
      <c r="J39" s="1257"/>
    </row>
    <row r="40" spans="2:10" x14ac:dyDescent="0.2">
      <c r="B40" s="1257"/>
      <c r="C40" s="1257"/>
      <c r="D40" s="1257"/>
      <c r="E40" s="1257"/>
      <c r="F40" s="1257"/>
      <c r="G40" s="1257"/>
      <c r="H40" s="1257"/>
      <c r="I40" s="1257"/>
      <c r="J40" s="1257"/>
    </row>
    <row r="41" spans="2:10" ht="7.5" customHeight="1" x14ac:dyDescent="0.2"/>
    <row r="42" spans="2:10" x14ac:dyDescent="0.2">
      <c r="B42" s="33" t="s">
        <v>145</v>
      </c>
    </row>
    <row r="43" spans="2:10" ht="3.75" customHeight="1" x14ac:dyDescent="0.2"/>
    <row r="44" spans="2:10" x14ac:dyDescent="0.2">
      <c r="B44" s="207" t="s">
        <v>212</v>
      </c>
    </row>
    <row r="45" spans="2:10" x14ac:dyDescent="0.2">
      <c r="B45" t="s">
        <v>227</v>
      </c>
    </row>
    <row r="46" spans="2:10" x14ac:dyDescent="0.2">
      <c r="B46" t="s">
        <v>228</v>
      </c>
    </row>
    <row r="47" spans="2:10" ht="7.5" customHeight="1" x14ac:dyDescent="0.2"/>
    <row r="48" spans="2:10" x14ac:dyDescent="0.2">
      <c r="B48" s="207" t="s">
        <v>218</v>
      </c>
    </row>
    <row r="49" spans="2:10" x14ac:dyDescent="0.2">
      <c r="B49" s="1257" t="s">
        <v>229</v>
      </c>
      <c r="C49" s="1260"/>
      <c r="D49" s="1260"/>
      <c r="E49" s="1260"/>
      <c r="F49" s="1260"/>
      <c r="G49" s="1260"/>
      <c r="H49" s="1260"/>
      <c r="I49" s="1260"/>
      <c r="J49" s="1260"/>
    </row>
    <row r="50" spans="2:10" x14ac:dyDescent="0.2">
      <c r="B50" s="1260"/>
      <c r="C50" s="1260"/>
      <c r="D50" s="1260"/>
      <c r="E50" s="1260"/>
      <c r="F50" s="1260"/>
      <c r="G50" s="1260"/>
      <c r="H50" s="1260"/>
      <c r="I50" s="1260"/>
      <c r="J50" s="1260"/>
    </row>
    <row r="51" spans="2:10" ht="7.5" customHeight="1" x14ac:dyDescent="0.2"/>
    <row r="52" spans="2:10" x14ac:dyDescent="0.2">
      <c r="B52" s="207" t="s">
        <v>221</v>
      </c>
    </row>
    <row r="53" spans="2:10" ht="12.75" customHeight="1" x14ac:dyDescent="0.2">
      <c r="B53" s="1257" t="s">
        <v>230</v>
      </c>
      <c r="C53" s="1257"/>
      <c r="D53" s="1257"/>
      <c r="E53" s="1257"/>
      <c r="F53" s="1257"/>
      <c r="G53" s="1257"/>
      <c r="H53" s="1257"/>
      <c r="I53" s="1257"/>
      <c r="J53" s="1257"/>
    </row>
    <row r="54" spans="2:10" x14ac:dyDescent="0.2">
      <c r="B54" s="1257"/>
      <c r="C54" s="1257"/>
      <c r="D54" s="1257"/>
      <c r="E54" s="1257"/>
      <c r="F54" s="1257"/>
      <c r="G54" s="1257"/>
      <c r="H54" s="1257"/>
      <c r="I54" s="1257"/>
      <c r="J54" s="1257"/>
    </row>
    <row r="55" spans="2:10" ht="7.5" customHeight="1" x14ac:dyDescent="0.2"/>
    <row r="56" spans="2:10" x14ac:dyDescent="0.2">
      <c r="B56" s="207" t="s">
        <v>222</v>
      </c>
    </row>
    <row r="57" spans="2:10" x14ac:dyDescent="0.2">
      <c r="B57" t="s">
        <v>231</v>
      </c>
    </row>
    <row r="58" spans="2:10" x14ac:dyDescent="0.2">
      <c r="B58" t="s">
        <v>232</v>
      </c>
    </row>
    <row r="59" spans="2:10" x14ac:dyDescent="0.2">
      <c r="B59" t="s">
        <v>233</v>
      </c>
    </row>
    <row r="60" spans="2:10" x14ac:dyDescent="0.2">
      <c r="B60" t="s">
        <v>234</v>
      </c>
    </row>
    <row r="61" spans="2:10" ht="7.5" customHeight="1" x14ac:dyDescent="0.2"/>
    <row r="62" spans="2:10" x14ac:dyDescent="0.2">
      <c r="B62" s="207" t="s">
        <v>235</v>
      </c>
    </row>
    <row r="63" spans="2:10" x14ac:dyDescent="0.2">
      <c r="B63" s="1257" t="s">
        <v>236</v>
      </c>
      <c r="C63" s="1260"/>
      <c r="D63" s="1260"/>
      <c r="E63" s="1260"/>
      <c r="F63" s="1260"/>
      <c r="G63" s="1260"/>
      <c r="H63" s="1260"/>
      <c r="I63" s="1260"/>
      <c r="J63" s="1260"/>
    </row>
    <row r="64" spans="2:10" x14ac:dyDescent="0.2">
      <c r="B64" s="1260"/>
      <c r="C64" s="1260"/>
      <c r="D64" s="1260"/>
      <c r="E64" s="1260"/>
      <c r="F64" s="1260"/>
      <c r="G64" s="1260"/>
      <c r="H64" s="1260"/>
      <c r="I64" s="1260"/>
      <c r="J64" s="1260"/>
    </row>
    <row r="65" spans="2:4" ht="7.5" customHeight="1" x14ac:dyDescent="0.2"/>
    <row r="66" spans="2:4" x14ac:dyDescent="0.2">
      <c r="B66" s="33" t="s">
        <v>237</v>
      </c>
    </row>
    <row r="67" spans="2:4" ht="3.75" customHeight="1" x14ac:dyDescent="0.2"/>
    <row r="68" spans="2:4" x14ac:dyDescent="0.2">
      <c r="B68" t="s">
        <v>238</v>
      </c>
    </row>
    <row r="69" spans="2:4" ht="7.5" customHeight="1" x14ac:dyDescent="0.2"/>
    <row r="70" spans="2:4" x14ac:dyDescent="0.2">
      <c r="B70" s="33" t="s">
        <v>239</v>
      </c>
    </row>
    <row r="71" spans="2:4" ht="3.75" customHeight="1" x14ac:dyDescent="0.2"/>
    <row r="72" spans="2:4" x14ac:dyDescent="0.2">
      <c r="B72" t="s">
        <v>240</v>
      </c>
    </row>
    <row r="73" spans="2:4" ht="12.75" customHeight="1" x14ac:dyDescent="0.2">
      <c r="B73" s="1257" t="s">
        <v>241</v>
      </c>
      <c r="C73" s="1257"/>
      <c r="D73" s="1257"/>
    </row>
    <row r="74" spans="2:4" x14ac:dyDescent="0.2">
      <c r="B74" s="1257"/>
      <c r="C74" s="1257"/>
      <c r="D74" s="1257"/>
    </row>
    <row r="75" spans="2:4" x14ac:dyDescent="0.2">
      <c r="B75" s="1257"/>
      <c r="C75" s="1257"/>
      <c r="D75" s="1257"/>
    </row>
    <row r="76" spans="2:4" x14ac:dyDescent="0.2">
      <c r="B76" s="1257"/>
      <c r="C76" s="1257"/>
      <c r="D76" s="1257"/>
    </row>
    <row r="77" spans="2:4" x14ac:dyDescent="0.2">
      <c r="B77" s="1257"/>
      <c r="C77" s="1257"/>
      <c r="D77" s="1257"/>
    </row>
    <row r="78" spans="2:4" x14ac:dyDescent="0.2">
      <c r="B78" s="203"/>
      <c r="C78" s="203"/>
      <c r="D78" s="203"/>
    </row>
    <row r="79" spans="2:4" x14ac:dyDescent="0.2">
      <c r="B79" s="203"/>
      <c r="C79" s="203"/>
      <c r="D79" s="203"/>
    </row>
    <row r="80" spans="2:4" x14ac:dyDescent="0.2">
      <c r="B80" s="675" t="s">
        <v>382</v>
      </c>
      <c r="C80" s="203"/>
      <c r="D80" s="203"/>
    </row>
    <row r="81" spans="2:10" x14ac:dyDescent="0.2">
      <c r="B81" s="676" t="s">
        <v>383</v>
      </c>
      <c r="C81" s="203"/>
      <c r="D81" s="203"/>
    </row>
    <row r="82" spans="2:10" x14ac:dyDescent="0.2">
      <c r="B82" s="676" t="s">
        <v>385</v>
      </c>
      <c r="C82" s="203"/>
      <c r="D82" s="203"/>
    </row>
    <row r="83" spans="2:10" x14ac:dyDescent="0.2">
      <c r="B83" s="676" t="s">
        <v>386</v>
      </c>
      <c r="C83" s="203"/>
      <c r="D83" s="203"/>
    </row>
    <row r="84" spans="2:10" x14ac:dyDescent="0.2">
      <c r="B84" s="676" t="s">
        <v>387</v>
      </c>
    </row>
    <row r="85" spans="2:10" x14ac:dyDescent="0.2">
      <c r="B85" s="676" t="s">
        <v>388</v>
      </c>
    </row>
    <row r="86" spans="2:10" x14ac:dyDescent="0.2">
      <c r="B86" s="1256" t="s">
        <v>393</v>
      </c>
      <c r="C86" s="1256"/>
      <c r="D86" s="1256"/>
      <c r="E86" s="1256"/>
      <c r="F86" s="1256"/>
      <c r="G86" s="1256"/>
      <c r="H86" s="1256"/>
      <c r="I86" s="1256"/>
      <c r="J86" s="1256"/>
    </row>
    <row r="87" spans="2:10" x14ac:dyDescent="0.2">
      <c r="B87" s="1256" t="s">
        <v>394</v>
      </c>
      <c r="C87" s="1256"/>
      <c r="D87" s="1256"/>
      <c r="E87" s="1256"/>
      <c r="F87" s="1256"/>
      <c r="G87" s="1256"/>
      <c r="H87" s="1256"/>
      <c r="I87" s="1256"/>
      <c r="J87" s="1256"/>
    </row>
    <row r="88" spans="2:10" x14ac:dyDescent="0.2">
      <c r="B88" s="777" t="s">
        <v>395</v>
      </c>
    </row>
    <row r="89" spans="2:10" x14ac:dyDescent="0.2">
      <c r="B89" s="777" t="s">
        <v>401</v>
      </c>
    </row>
    <row r="90" spans="2:10" x14ac:dyDescent="0.2">
      <c r="B90" s="777" t="s">
        <v>403</v>
      </c>
    </row>
    <row r="91" spans="2:10" x14ac:dyDescent="0.2">
      <c r="B91" s="777" t="s">
        <v>404</v>
      </c>
    </row>
    <row r="92" spans="2:10" x14ac:dyDescent="0.2">
      <c r="B92" s="777" t="s">
        <v>405</v>
      </c>
    </row>
    <row r="93" spans="2:10" x14ac:dyDescent="0.2">
      <c r="B93" s="777" t="s">
        <v>407</v>
      </c>
    </row>
    <row r="94" spans="2:10" x14ac:dyDescent="0.2">
      <c r="B94" s="387" t="s">
        <v>430</v>
      </c>
    </row>
    <row r="95" spans="2:10" x14ac:dyDescent="0.2">
      <c r="B95" s="387" t="s">
        <v>416</v>
      </c>
    </row>
    <row r="96" spans="2:10" x14ac:dyDescent="0.2">
      <c r="B96" s="387" t="s">
        <v>428</v>
      </c>
    </row>
    <row r="97" spans="2:2" x14ac:dyDescent="0.2">
      <c r="B97" s="387" t="s">
        <v>429</v>
      </c>
    </row>
    <row r="98" spans="2:2" x14ac:dyDescent="0.2">
      <c r="B98" s="387" t="s">
        <v>450</v>
      </c>
    </row>
  </sheetData>
  <sheetProtection sheet="1" objects="1" scenarios="1"/>
  <mergeCells count="17">
    <mergeCell ref="B87:J87"/>
    <mergeCell ref="B86:J86"/>
    <mergeCell ref="B73:D77"/>
    <mergeCell ref="B30:J31"/>
    <mergeCell ref="B38:J40"/>
    <mergeCell ref="B49:J50"/>
    <mergeCell ref="B63:J64"/>
    <mergeCell ref="B53:J54"/>
    <mergeCell ref="B13:E13"/>
    <mergeCell ref="B17:J17"/>
    <mergeCell ref="B2:C2"/>
    <mergeCell ref="B7:C7"/>
    <mergeCell ref="B9:E9"/>
    <mergeCell ref="B10:E10"/>
    <mergeCell ref="B4:J5"/>
    <mergeCell ref="B11:E11"/>
    <mergeCell ref="B12:E12"/>
  </mergeCells>
  <phoneticPr fontId="3" type="noConversion"/>
  <pageMargins left="0.75" right="0.75" top="1" bottom="1" header="0.5" footer="0.5"/>
  <pageSetup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b486cf5ab3015e61f127551e744916ac">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b61147dfac1c7f0f491196c75f77aa5f"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lcf76f155ced4ddcb4097134ff3c332f xmlns="47ca554a-6a59-441a-a84c-625ca94c37e8">
      <Terms xmlns="http://schemas.microsoft.com/office/infopath/2007/PartnerControls"/>
    </lcf76f155ced4ddcb4097134ff3c332f>
    <hyperlink xmlns="47ca554a-6a59-441a-a84c-625ca94c37e8">
      <Url xsi:nil="true"/>
      <Description xsi:nil="true"/>
    </hyperlink>
  </documentManagement>
</p:properties>
</file>

<file path=customXml/itemProps1.xml><?xml version="1.0" encoding="utf-8"?>
<ds:datastoreItem xmlns:ds="http://schemas.openxmlformats.org/officeDocument/2006/customXml" ds:itemID="{DC627600-2FC4-47B2-BB23-B37C2E63E92F}"/>
</file>

<file path=customXml/itemProps2.xml><?xml version="1.0" encoding="utf-8"?>
<ds:datastoreItem xmlns:ds="http://schemas.openxmlformats.org/officeDocument/2006/customXml" ds:itemID="{33CA8024-9F56-4024-A251-77544A7E2D76}"/>
</file>

<file path=customXml/itemProps3.xml><?xml version="1.0" encoding="utf-8"?>
<ds:datastoreItem xmlns:ds="http://schemas.openxmlformats.org/officeDocument/2006/customXml" ds:itemID="{833016CD-2965-40D8-8421-2CD4EE0B64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39</vt:i4>
      </vt:variant>
    </vt:vector>
  </HeadingPairs>
  <TitlesOfParts>
    <vt:vector size="59" baseType="lpstr">
      <vt:lpstr>WASCOB 1</vt:lpstr>
      <vt:lpstr>WASCOB 2</vt:lpstr>
      <vt:lpstr>WASCOB 3</vt:lpstr>
      <vt:lpstr>WASCOB 4</vt:lpstr>
      <vt:lpstr>WASCOB 5</vt:lpstr>
      <vt:lpstr>WASCOB 6</vt:lpstr>
      <vt:lpstr>Tile Design</vt:lpstr>
      <vt:lpstr>Offsets</vt:lpstr>
      <vt:lpstr>Survey Data</vt:lpstr>
      <vt:lpstr>Earthwork</vt:lpstr>
      <vt:lpstr>Cover</vt:lpstr>
      <vt:lpstr>Quantities</vt:lpstr>
      <vt:lpstr>Profile</vt:lpstr>
      <vt:lpstr>Basin Profiles</vt:lpstr>
      <vt:lpstr>Sections</vt:lpstr>
      <vt:lpstr>Detail Sheet</vt:lpstr>
      <vt:lpstr>Detail Sheet 2</vt:lpstr>
      <vt:lpstr>Tile Cut Sheet</vt:lpstr>
      <vt:lpstr>Defaults</vt:lpstr>
      <vt:lpstr>Help</vt:lpstr>
      <vt:lpstr>'WASCOB 2'!County</vt:lpstr>
      <vt:lpstr>'WASCOB 3'!County</vt:lpstr>
      <vt:lpstr>'WASCOB 4'!County</vt:lpstr>
      <vt:lpstr>'WASCOB 5'!County</vt:lpstr>
      <vt:lpstr>'WASCOB 6'!County</vt:lpstr>
      <vt:lpstr>County</vt:lpstr>
      <vt:lpstr>County_Table</vt:lpstr>
      <vt:lpstr>ddds</vt:lpstr>
      <vt:lpstr>'WASCOB 2'!Position</vt:lpstr>
      <vt:lpstr>'WASCOB 3'!Position</vt:lpstr>
      <vt:lpstr>'WASCOB 4'!Position</vt:lpstr>
      <vt:lpstr>'WASCOB 5'!Position</vt:lpstr>
      <vt:lpstr>'WASCOB 6'!Position</vt:lpstr>
      <vt:lpstr>Position</vt:lpstr>
      <vt:lpstr>'Basin Profiles'!Print_Area</vt:lpstr>
      <vt:lpstr>Cover!Print_Area</vt:lpstr>
      <vt:lpstr>'Detail Sheet'!Print_Area</vt:lpstr>
      <vt:lpstr>'Detail Sheet 2'!Print_Area</vt:lpstr>
      <vt:lpstr>Earthwork!Print_Area</vt:lpstr>
      <vt:lpstr>Profile!Print_Area</vt:lpstr>
      <vt:lpstr>Quantities!Print_Area</vt:lpstr>
      <vt:lpstr>Sections!Print_Area</vt:lpstr>
      <vt:lpstr>'Survey Data'!Print_Area</vt:lpstr>
      <vt:lpstr>'Tile Cut Sheet'!Print_Area</vt:lpstr>
      <vt:lpstr>'Tile Design'!Print_Area</vt:lpstr>
      <vt:lpstr>'WASCOB 1'!Print_Area</vt:lpstr>
      <vt:lpstr>'WASCOB 2'!Print_Area</vt:lpstr>
      <vt:lpstr>'WASCOB 3'!Print_Area</vt:lpstr>
      <vt:lpstr>'WASCOB 4'!Print_Area</vt:lpstr>
      <vt:lpstr>'WASCOB 5'!Print_Area</vt:lpstr>
      <vt:lpstr>'WASCOB 6'!Print_Area</vt:lpstr>
      <vt:lpstr>'WASCOB 1'!Storm</vt:lpstr>
      <vt:lpstr>'WASCOB 2'!Storm</vt:lpstr>
      <vt:lpstr>'WASCOB 3'!Storm</vt:lpstr>
      <vt:lpstr>'WASCOB 4'!Storm</vt:lpstr>
      <vt:lpstr>'WASCOB 5'!Storm</vt:lpstr>
      <vt:lpstr>'WASCOB 6'!Storm</vt:lpstr>
      <vt:lpstr>Storm</vt:lpstr>
      <vt:lpstr>Strom</vt:lpstr>
    </vt:vector>
  </TitlesOfParts>
  <Company>USDA-NRCS MN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Soupir</dc:creator>
  <cp:lastModifiedBy>Soupir, Eric - NRCS, Marshall, MN</cp:lastModifiedBy>
  <cp:lastPrinted>2020-03-09T18:24:14Z</cp:lastPrinted>
  <dcterms:created xsi:type="dcterms:W3CDTF">2005-03-29T13:39:09Z</dcterms:created>
  <dcterms:modified xsi:type="dcterms:W3CDTF">2020-03-09T18:33:40Z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ies>
</file>