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comments2.xml" ContentType="application/vnd.openxmlformats-officedocument.spreadsheetml.comments+xml"/>
  <Override PartName="/xl/tables/table2.xml" ContentType="application/vnd.openxmlformats-officedocument.spreadsheetml.table+xml"/>
  <Override PartName="/xl/tables/table1.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xl/comments3.xml" ContentType="application/vnd.openxmlformats-officedocument.spreadsheetml.comments+xml"/>
  <Override PartName="/xl/tables/table4.xml" ContentType="application/vnd.openxmlformats-officedocument.spreadsheetml.table+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Agronomist Files\Nutrient Mgmt\NMP Spreadsheets\"/>
    </mc:Choice>
  </mc:AlternateContent>
  <bookViews>
    <workbookView xWindow="0" yWindow="0" windowWidth="19200" windowHeight="7155" activeTab="1"/>
  </bookViews>
  <sheets>
    <sheet name="Instructions" sheetId="2" r:id="rId1"/>
    <sheet name="NMP_Worksheet" sheetId="1" r:id="rId2"/>
    <sheet name="Certification" sheetId="3" r:id="rId3"/>
    <sheet name="Fertilizer_Data_Table" sheetId="4" r:id="rId4"/>
    <sheet name="Organic_Fertilizer_Calc." sheetId="5" r:id="rId5"/>
    <sheet name="Organic_Fertilizer_Ref_Tables" sheetId="6" r:id="rId6"/>
    <sheet name="Crop_Rotation_&amp;_removal_rates" sheetId="8" r:id="rId7"/>
    <sheet name="Crop_Removal_Table" sheetId="7" r:id="rId8"/>
  </sheets>
  <externalReferences>
    <externalReference r:id="rId9"/>
    <externalReference r:id="rId10"/>
  </externalReferences>
  <definedNames>
    <definedName name="Climate">#REF!</definedName>
    <definedName name="Crop">Crop_Removal[Crop]</definedName>
    <definedName name="CropList">#REF!</definedName>
    <definedName name="Distribute">#REF!</definedName>
    <definedName name="Fertilizer_Sources">Fertilizer_Data[Fertilizer Sources]</definedName>
    <definedName name="Measure">#REF!</definedName>
    <definedName name="Measurement_unit_type">Measurement_Units[Measurement unit type]</definedName>
    <definedName name="nctrl">'[1]RISK SUMMARY'!$O$95:$O$101</definedName>
    <definedName name="nctrm">'[1]RISK SUMMARY'!$N$94:$N$101</definedName>
    <definedName name="nctrr">'[1]RISK SUMMARY'!$P$94:$P$127</definedName>
    <definedName name="nl">'[2]RISK SUMMARY'!$T$85:$T$93</definedName>
    <definedName name="nre">'[2]RISK SUMMARY'!$U$85:$U$119</definedName>
    <definedName name="Oganic_Amendment_Type">Organic_Amendment_Data[[#All],[Type]]</definedName>
    <definedName name="PrePost">#REF!</definedName>
    <definedName name="_xlnm.Print_Area" localSheetId="1">NMP_Worksheet!$A$1:$AK$116</definedName>
    <definedName name="Schedule">#REF!</definedName>
    <definedName name="SCI">#REF!</definedName>
    <definedName name="System">#REF!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6" i="3" l="1"/>
  <c r="P146" i="3"/>
  <c r="O146" i="3"/>
  <c r="B146" i="3"/>
  <c r="Q130" i="3"/>
  <c r="P130" i="3"/>
  <c r="O130" i="3"/>
  <c r="B130" i="3"/>
  <c r="Q114" i="3"/>
  <c r="P114" i="3"/>
  <c r="O114" i="3"/>
  <c r="B114" i="3"/>
  <c r="Q98" i="3"/>
  <c r="P98" i="3"/>
  <c r="O98" i="3"/>
  <c r="B98" i="3"/>
  <c r="P82" i="3"/>
  <c r="Q82" i="3"/>
  <c r="O82" i="3"/>
  <c r="B82" i="3"/>
  <c r="Q66" i="3"/>
  <c r="P66" i="3"/>
  <c r="O66" i="3"/>
  <c r="B66" i="3"/>
  <c r="Q50" i="3"/>
  <c r="P50" i="3"/>
  <c r="O50" i="3"/>
  <c r="B50" i="3"/>
  <c r="Q34" i="3"/>
  <c r="P34" i="3"/>
  <c r="O34" i="3"/>
  <c r="B34" i="3"/>
  <c r="Q18" i="3"/>
  <c r="P18" i="3"/>
  <c r="O18" i="3"/>
  <c r="B18" i="3"/>
  <c r="Q2" i="3"/>
  <c r="P2" i="3"/>
  <c r="B2" i="3"/>
  <c r="B95" i="1"/>
  <c r="B88" i="1"/>
  <c r="B81" i="1"/>
  <c r="B74" i="1"/>
  <c r="B67" i="1"/>
  <c r="B60" i="1"/>
  <c r="B53" i="1"/>
  <c r="B46" i="1"/>
  <c r="B39" i="1"/>
  <c r="B32" i="1"/>
  <c r="U157" i="3"/>
  <c r="T157" i="3"/>
  <c r="S157" i="3"/>
  <c r="R157" i="3"/>
  <c r="Q157" i="3"/>
  <c r="P157" i="3"/>
  <c r="O157" i="3"/>
  <c r="U156" i="3"/>
  <c r="T156" i="3"/>
  <c r="S156" i="3"/>
  <c r="R156" i="3"/>
  <c r="Q156" i="3"/>
  <c r="P156" i="3"/>
  <c r="O156" i="3"/>
  <c r="U155" i="3"/>
  <c r="T155" i="3"/>
  <c r="S155" i="3"/>
  <c r="R155" i="3"/>
  <c r="Q155" i="3"/>
  <c r="P155" i="3"/>
  <c r="O155" i="3"/>
  <c r="U154" i="3"/>
  <c r="T154" i="3"/>
  <c r="S154" i="3"/>
  <c r="R154" i="3"/>
  <c r="Q154" i="3"/>
  <c r="P154" i="3"/>
  <c r="O154" i="3"/>
  <c r="U153" i="3"/>
  <c r="T153" i="3"/>
  <c r="S153" i="3"/>
  <c r="R153" i="3"/>
  <c r="Q153" i="3"/>
  <c r="P153" i="3"/>
  <c r="O153" i="3"/>
  <c r="M152" i="3"/>
  <c r="L152" i="3"/>
  <c r="K152" i="3"/>
  <c r="J152" i="3"/>
  <c r="I152" i="3"/>
  <c r="H152" i="3"/>
  <c r="G152" i="3"/>
  <c r="F152" i="3"/>
  <c r="E152" i="3"/>
  <c r="D152" i="3"/>
  <c r="S152" i="3" s="1"/>
  <c r="M151" i="3"/>
  <c r="L151" i="3"/>
  <c r="K151" i="3"/>
  <c r="J151" i="3"/>
  <c r="I151" i="3"/>
  <c r="H151" i="3"/>
  <c r="G151" i="3"/>
  <c r="F151" i="3"/>
  <c r="E151" i="3"/>
  <c r="D151" i="3"/>
  <c r="T151" i="3" s="1"/>
  <c r="M150" i="3"/>
  <c r="L150" i="3"/>
  <c r="K150" i="3"/>
  <c r="J150" i="3"/>
  <c r="I150" i="3"/>
  <c r="H150" i="3"/>
  <c r="G150" i="3"/>
  <c r="F150" i="3"/>
  <c r="E150" i="3"/>
  <c r="D150" i="3"/>
  <c r="U150" i="3" s="1"/>
  <c r="M149" i="3"/>
  <c r="L149" i="3"/>
  <c r="K149" i="3"/>
  <c r="J149" i="3"/>
  <c r="I149" i="3"/>
  <c r="H149" i="3"/>
  <c r="G149" i="3"/>
  <c r="F149" i="3"/>
  <c r="E149" i="3"/>
  <c r="D149" i="3"/>
  <c r="R149" i="3" s="1"/>
  <c r="M148" i="3"/>
  <c r="L148" i="3"/>
  <c r="K148" i="3"/>
  <c r="J148" i="3"/>
  <c r="I148" i="3"/>
  <c r="H148" i="3"/>
  <c r="G148" i="3"/>
  <c r="F148" i="3"/>
  <c r="E148" i="3"/>
  <c r="D148" i="3"/>
  <c r="S148" i="3" s="1"/>
  <c r="U141" i="3"/>
  <c r="T141" i="3"/>
  <c r="S141" i="3"/>
  <c r="R141" i="3"/>
  <c r="Q141" i="3"/>
  <c r="P141" i="3"/>
  <c r="O141" i="3"/>
  <c r="U140" i="3"/>
  <c r="T140" i="3"/>
  <c r="S140" i="3"/>
  <c r="R140" i="3"/>
  <c r="Q140" i="3"/>
  <c r="P140" i="3"/>
  <c r="O140" i="3"/>
  <c r="U139" i="3"/>
  <c r="T139" i="3"/>
  <c r="S139" i="3"/>
  <c r="R139" i="3"/>
  <c r="Q139" i="3"/>
  <c r="P139" i="3"/>
  <c r="O139" i="3"/>
  <c r="U138" i="3"/>
  <c r="T138" i="3"/>
  <c r="S138" i="3"/>
  <c r="R138" i="3"/>
  <c r="Q138" i="3"/>
  <c r="P138" i="3"/>
  <c r="O138" i="3"/>
  <c r="U137" i="3"/>
  <c r="T137" i="3"/>
  <c r="S137" i="3"/>
  <c r="R137" i="3"/>
  <c r="Q137" i="3"/>
  <c r="P137" i="3"/>
  <c r="O137" i="3"/>
  <c r="M136" i="3"/>
  <c r="L136" i="3"/>
  <c r="K136" i="3"/>
  <c r="J136" i="3"/>
  <c r="I136" i="3"/>
  <c r="H136" i="3"/>
  <c r="G136" i="3"/>
  <c r="F136" i="3"/>
  <c r="E136" i="3"/>
  <c r="D136" i="3"/>
  <c r="S136" i="3" s="1"/>
  <c r="M135" i="3"/>
  <c r="L135" i="3"/>
  <c r="K135" i="3"/>
  <c r="J135" i="3"/>
  <c r="I135" i="3"/>
  <c r="H135" i="3"/>
  <c r="G135" i="3"/>
  <c r="F135" i="3"/>
  <c r="E135" i="3"/>
  <c r="D135" i="3"/>
  <c r="T135" i="3" s="1"/>
  <c r="M134" i="3"/>
  <c r="L134" i="3"/>
  <c r="K134" i="3"/>
  <c r="J134" i="3"/>
  <c r="I134" i="3"/>
  <c r="H134" i="3"/>
  <c r="G134" i="3"/>
  <c r="F134" i="3"/>
  <c r="E134" i="3"/>
  <c r="D134" i="3"/>
  <c r="U134" i="3" s="1"/>
  <c r="M133" i="3"/>
  <c r="L133" i="3"/>
  <c r="K133" i="3"/>
  <c r="J133" i="3"/>
  <c r="I133" i="3"/>
  <c r="H133" i="3"/>
  <c r="G133" i="3"/>
  <c r="F133" i="3"/>
  <c r="E133" i="3"/>
  <c r="D133" i="3"/>
  <c r="R133" i="3" s="1"/>
  <c r="M132" i="3"/>
  <c r="L132" i="3"/>
  <c r="K132" i="3"/>
  <c r="J132" i="3"/>
  <c r="I132" i="3"/>
  <c r="H132" i="3"/>
  <c r="G132" i="3"/>
  <c r="F132" i="3"/>
  <c r="E132" i="3"/>
  <c r="D132" i="3"/>
  <c r="S132" i="3" s="1"/>
  <c r="U125" i="3"/>
  <c r="T125" i="3"/>
  <c r="S125" i="3"/>
  <c r="R125" i="3"/>
  <c r="Q125" i="3"/>
  <c r="P125" i="3"/>
  <c r="O125" i="3"/>
  <c r="U124" i="3"/>
  <c r="T124" i="3"/>
  <c r="S124" i="3"/>
  <c r="R124" i="3"/>
  <c r="Q124" i="3"/>
  <c r="P124" i="3"/>
  <c r="O124" i="3"/>
  <c r="U123" i="3"/>
  <c r="T123" i="3"/>
  <c r="S123" i="3"/>
  <c r="R123" i="3"/>
  <c r="Q123" i="3"/>
  <c r="P123" i="3"/>
  <c r="O123" i="3"/>
  <c r="U122" i="3"/>
  <c r="T122" i="3"/>
  <c r="S122" i="3"/>
  <c r="R122" i="3"/>
  <c r="Q122" i="3"/>
  <c r="P122" i="3"/>
  <c r="O122" i="3"/>
  <c r="U121" i="3"/>
  <c r="T121" i="3"/>
  <c r="S121" i="3"/>
  <c r="R121" i="3"/>
  <c r="Q121" i="3"/>
  <c r="P121" i="3"/>
  <c r="O121" i="3"/>
  <c r="M120" i="3"/>
  <c r="L120" i="3"/>
  <c r="K120" i="3"/>
  <c r="J120" i="3"/>
  <c r="I120" i="3"/>
  <c r="H120" i="3"/>
  <c r="G120" i="3"/>
  <c r="F120" i="3"/>
  <c r="E120" i="3"/>
  <c r="D120" i="3"/>
  <c r="S120" i="3" s="1"/>
  <c r="M119" i="3"/>
  <c r="L119" i="3"/>
  <c r="K119" i="3"/>
  <c r="J119" i="3"/>
  <c r="I119" i="3"/>
  <c r="H119" i="3"/>
  <c r="G119" i="3"/>
  <c r="F119" i="3"/>
  <c r="E119" i="3"/>
  <c r="D119" i="3"/>
  <c r="T119" i="3" s="1"/>
  <c r="M118" i="3"/>
  <c r="L118" i="3"/>
  <c r="K118" i="3"/>
  <c r="J118" i="3"/>
  <c r="I118" i="3"/>
  <c r="H118" i="3"/>
  <c r="G118" i="3"/>
  <c r="F118" i="3"/>
  <c r="E118" i="3"/>
  <c r="D118" i="3"/>
  <c r="U118" i="3" s="1"/>
  <c r="M117" i="3"/>
  <c r="L117" i="3"/>
  <c r="K117" i="3"/>
  <c r="J117" i="3"/>
  <c r="I117" i="3"/>
  <c r="H117" i="3"/>
  <c r="G117" i="3"/>
  <c r="F117" i="3"/>
  <c r="E117" i="3"/>
  <c r="D117" i="3"/>
  <c r="R117" i="3" s="1"/>
  <c r="M116" i="3"/>
  <c r="L116" i="3"/>
  <c r="K116" i="3"/>
  <c r="J116" i="3"/>
  <c r="I116" i="3"/>
  <c r="H116" i="3"/>
  <c r="G116" i="3"/>
  <c r="F116" i="3"/>
  <c r="E116" i="3"/>
  <c r="D116" i="3"/>
  <c r="S116" i="3" s="1"/>
  <c r="U109" i="3"/>
  <c r="T109" i="3"/>
  <c r="S109" i="3"/>
  <c r="R109" i="3"/>
  <c r="Q109" i="3"/>
  <c r="P109" i="3"/>
  <c r="O109" i="3"/>
  <c r="U108" i="3"/>
  <c r="T108" i="3"/>
  <c r="S108" i="3"/>
  <c r="R108" i="3"/>
  <c r="Q108" i="3"/>
  <c r="P108" i="3"/>
  <c r="O108" i="3"/>
  <c r="U107" i="3"/>
  <c r="T107" i="3"/>
  <c r="S107" i="3"/>
  <c r="R107" i="3"/>
  <c r="Q107" i="3"/>
  <c r="P107" i="3"/>
  <c r="O107" i="3"/>
  <c r="U106" i="3"/>
  <c r="T106" i="3"/>
  <c r="S106" i="3"/>
  <c r="R106" i="3"/>
  <c r="Q106" i="3"/>
  <c r="P106" i="3"/>
  <c r="O106" i="3"/>
  <c r="U105" i="3"/>
  <c r="T105" i="3"/>
  <c r="S105" i="3"/>
  <c r="R105" i="3"/>
  <c r="Q105" i="3"/>
  <c r="P105" i="3"/>
  <c r="O105" i="3"/>
  <c r="M104" i="3"/>
  <c r="L104" i="3"/>
  <c r="K104" i="3"/>
  <c r="J104" i="3"/>
  <c r="I104" i="3"/>
  <c r="H104" i="3"/>
  <c r="G104" i="3"/>
  <c r="F104" i="3"/>
  <c r="E104" i="3"/>
  <c r="D104" i="3"/>
  <c r="U104" i="3" s="1"/>
  <c r="M103" i="3"/>
  <c r="L103" i="3"/>
  <c r="K103" i="3"/>
  <c r="J103" i="3"/>
  <c r="I103" i="3"/>
  <c r="H103" i="3"/>
  <c r="G103" i="3"/>
  <c r="F103" i="3"/>
  <c r="E103" i="3"/>
  <c r="D103" i="3"/>
  <c r="R103" i="3" s="1"/>
  <c r="M102" i="3"/>
  <c r="L102" i="3"/>
  <c r="K102" i="3"/>
  <c r="J102" i="3"/>
  <c r="I102" i="3"/>
  <c r="H102" i="3"/>
  <c r="G102" i="3"/>
  <c r="F102" i="3"/>
  <c r="E102" i="3"/>
  <c r="D102" i="3"/>
  <c r="S102" i="3" s="1"/>
  <c r="M101" i="3"/>
  <c r="L101" i="3"/>
  <c r="K101" i="3"/>
  <c r="J101" i="3"/>
  <c r="I101" i="3"/>
  <c r="H101" i="3"/>
  <c r="G101" i="3"/>
  <c r="F101" i="3"/>
  <c r="E101" i="3"/>
  <c r="D101" i="3"/>
  <c r="T101" i="3" s="1"/>
  <c r="M100" i="3"/>
  <c r="L100" i="3"/>
  <c r="K100" i="3"/>
  <c r="J100" i="3"/>
  <c r="I100" i="3"/>
  <c r="H100" i="3"/>
  <c r="G100" i="3"/>
  <c r="F100" i="3"/>
  <c r="E100" i="3"/>
  <c r="D100" i="3"/>
  <c r="U100" i="3" s="1"/>
  <c r="U93" i="3"/>
  <c r="T93" i="3"/>
  <c r="S93" i="3"/>
  <c r="R93" i="3"/>
  <c r="Q93" i="3"/>
  <c r="P93" i="3"/>
  <c r="O93" i="3"/>
  <c r="U92" i="3"/>
  <c r="T92" i="3"/>
  <c r="S92" i="3"/>
  <c r="R92" i="3"/>
  <c r="Q92" i="3"/>
  <c r="P92" i="3"/>
  <c r="O92" i="3"/>
  <c r="U91" i="3"/>
  <c r="T91" i="3"/>
  <c r="S91" i="3"/>
  <c r="R91" i="3"/>
  <c r="Q91" i="3"/>
  <c r="P91" i="3"/>
  <c r="O91" i="3"/>
  <c r="U90" i="3"/>
  <c r="T90" i="3"/>
  <c r="S90" i="3"/>
  <c r="R90" i="3"/>
  <c r="Q90" i="3"/>
  <c r="P90" i="3"/>
  <c r="O90" i="3"/>
  <c r="U89" i="3"/>
  <c r="T89" i="3"/>
  <c r="S89" i="3"/>
  <c r="R89" i="3"/>
  <c r="Q89" i="3"/>
  <c r="P89" i="3"/>
  <c r="O89" i="3"/>
  <c r="M88" i="3"/>
  <c r="L88" i="3"/>
  <c r="K88" i="3"/>
  <c r="J88" i="3"/>
  <c r="I88" i="3"/>
  <c r="H88" i="3"/>
  <c r="G88" i="3"/>
  <c r="F88" i="3"/>
  <c r="E88" i="3"/>
  <c r="D88" i="3"/>
  <c r="S88" i="3" s="1"/>
  <c r="M87" i="3"/>
  <c r="L87" i="3"/>
  <c r="K87" i="3"/>
  <c r="J87" i="3"/>
  <c r="I87" i="3"/>
  <c r="H87" i="3"/>
  <c r="G87" i="3"/>
  <c r="F87" i="3"/>
  <c r="E87" i="3"/>
  <c r="D87" i="3"/>
  <c r="T87" i="3" s="1"/>
  <c r="M86" i="3"/>
  <c r="L86" i="3"/>
  <c r="K86" i="3"/>
  <c r="J86" i="3"/>
  <c r="I86" i="3"/>
  <c r="H86" i="3"/>
  <c r="G86" i="3"/>
  <c r="F86" i="3"/>
  <c r="E86" i="3"/>
  <c r="D86" i="3"/>
  <c r="U86" i="3" s="1"/>
  <c r="M85" i="3"/>
  <c r="L85" i="3"/>
  <c r="K85" i="3"/>
  <c r="J85" i="3"/>
  <c r="I85" i="3"/>
  <c r="H85" i="3"/>
  <c r="G85" i="3"/>
  <c r="F85" i="3"/>
  <c r="E85" i="3"/>
  <c r="D85" i="3"/>
  <c r="R85" i="3" s="1"/>
  <c r="M84" i="3"/>
  <c r="L84" i="3"/>
  <c r="K84" i="3"/>
  <c r="J84" i="3"/>
  <c r="I84" i="3"/>
  <c r="H84" i="3"/>
  <c r="G84" i="3"/>
  <c r="F84" i="3"/>
  <c r="E84" i="3"/>
  <c r="D84" i="3"/>
  <c r="S84" i="3" s="1"/>
  <c r="U77" i="3"/>
  <c r="T77" i="3"/>
  <c r="S77" i="3"/>
  <c r="R77" i="3"/>
  <c r="Q77" i="3"/>
  <c r="P77" i="3"/>
  <c r="O77" i="3"/>
  <c r="U76" i="3"/>
  <c r="T76" i="3"/>
  <c r="S76" i="3"/>
  <c r="R76" i="3"/>
  <c r="Q76" i="3"/>
  <c r="P76" i="3"/>
  <c r="O76" i="3"/>
  <c r="U75" i="3"/>
  <c r="T75" i="3"/>
  <c r="S75" i="3"/>
  <c r="R75" i="3"/>
  <c r="Q75" i="3"/>
  <c r="P75" i="3"/>
  <c r="O75" i="3"/>
  <c r="U74" i="3"/>
  <c r="T74" i="3"/>
  <c r="S74" i="3"/>
  <c r="R74" i="3"/>
  <c r="Q74" i="3"/>
  <c r="P74" i="3"/>
  <c r="O74" i="3"/>
  <c r="U73" i="3"/>
  <c r="T73" i="3"/>
  <c r="S73" i="3"/>
  <c r="R73" i="3"/>
  <c r="Q73" i="3"/>
  <c r="P73" i="3"/>
  <c r="O73" i="3"/>
  <c r="M72" i="3"/>
  <c r="L72" i="3"/>
  <c r="K72" i="3"/>
  <c r="J72" i="3"/>
  <c r="I72" i="3"/>
  <c r="H72" i="3"/>
  <c r="G72" i="3"/>
  <c r="F72" i="3"/>
  <c r="E72" i="3"/>
  <c r="D72" i="3"/>
  <c r="U72" i="3" s="1"/>
  <c r="M71" i="3"/>
  <c r="L71" i="3"/>
  <c r="K71" i="3"/>
  <c r="J71" i="3"/>
  <c r="I71" i="3"/>
  <c r="H71" i="3"/>
  <c r="G71" i="3"/>
  <c r="F71" i="3"/>
  <c r="E71" i="3"/>
  <c r="D71" i="3"/>
  <c r="R71" i="3" s="1"/>
  <c r="M70" i="3"/>
  <c r="L70" i="3"/>
  <c r="K70" i="3"/>
  <c r="J70" i="3"/>
  <c r="I70" i="3"/>
  <c r="H70" i="3"/>
  <c r="G70" i="3"/>
  <c r="F70" i="3"/>
  <c r="E70" i="3"/>
  <c r="D70" i="3"/>
  <c r="S70" i="3" s="1"/>
  <c r="M69" i="3"/>
  <c r="L69" i="3"/>
  <c r="K69" i="3"/>
  <c r="J69" i="3"/>
  <c r="I69" i="3"/>
  <c r="H69" i="3"/>
  <c r="G69" i="3"/>
  <c r="F69" i="3"/>
  <c r="E69" i="3"/>
  <c r="D69" i="3"/>
  <c r="T69" i="3" s="1"/>
  <c r="M68" i="3"/>
  <c r="L68" i="3"/>
  <c r="K68" i="3"/>
  <c r="J68" i="3"/>
  <c r="I68" i="3"/>
  <c r="H68" i="3"/>
  <c r="G68" i="3"/>
  <c r="F68" i="3"/>
  <c r="E68" i="3"/>
  <c r="D68" i="3"/>
  <c r="U68" i="3" s="1"/>
  <c r="U61" i="3"/>
  <c r="T61" i="3"/>
  <c r="S61" i="3"/>
  <c r="R61" i="3"/>
  <c r="Q61" i="3"/>
  <c r="P61" i="3"/>
  <c r="O61" i="3"/>
  <c r="U60" i="3"/>
  <c r="T60" i="3"/>
  <c r="S60" i="3"/>
  <c r="R60" i="3"/>
  <c r="Q60" i="3"/>
  <c r="P60" i="3"/>
  <c r="O60" i="3"/>
  <c r="U59" i="3"/>
  <c r="T59" i="3"/>
  <c r="S59" i="3"/>
  <c r="R59" i="3"/>
  <c r="Q59" i="3"/>
  <c r="P59" i="3"/>
  <c r="O59" i="3"/>
  <c r="U58" i="3"/>
  <c r="T58" i="3"/>
  <c r="S58" i="3"/>
  <c r="R58" i="3"/>
  <c r="Q58" i="3"/>
  <c r="P58" i="3"/>
  <c r="O58" i="3"/>
  <c r="U57" i="3"/>
  <c r="T57" i="3"/>
  <c r="S57" i="3"/>
  <c r="R57" i="3"/>
  <c r="Q57" i="3"/>
  <c r="P57" i="3"/>
  <c r="O57" i="3"/>
  <c r="M56" i="3"/>
  <c r="L56" i="3"/>
  <c r="K56" i="3"/>
  <c r="J56" i="3"/>
  <c r="I56" i="3"/>
  <c r="H56" i="3"/>
  <c r="G56" i="3"/>
  <c r="F56" i="3"/>
  <c r="E56" i="3"/>
  <c r="D56" i="3"/>
  <c r="U56" i="3" s="1"/>
  <c r="M55" i="3"/>
  <c r="L55" i="3"/>
  <c r="K55" i="3"/>
  <c r="J55" i="3"/>
  <c r="I55" i="3"/>
  <c r="H55" i="3"/>
  <c r="G55" i="3"/>
  <c r="F55" i="3"/>
  <c r="E55" i="3"/>
  <c r="D55" i="3"/>
  <c r="R55" i="3" s="1"/>
  <c r="M54" i="3"/>
  <c r="L54" i="3"/>
  <c r="K54" i="3"/>
  <c r="J54" i="3"/>
  <c r="I54" i="3"/>
  <c r="H54" i="3"/>
  <c r="G54" i="3"/>
  <c r="F54" i="3"/>
  <c r="E54" i="3"/>
  <c r="D54" i="3"/>
  <c r="S54" i="3" s="1"/>
  <c r="M53" i="3"/>
  <c r="L53" i="3"/>
  <c r="K53" i="3"/>
  <c r="J53" i="3"/>
  <c r="I53" i="3"/>
  <c r="H53" i="3"/>
  <c r="G53" i="3"/>
  <c r="F53" i="3"/>
  <c r="E53" i="3"/>
  <c r="D53" i="3"/>
  <c r="T53" i="3" s="1"/>
  <c r="M52" i="3"/>
  <c r="L52" i="3"/>
  <c r="K52" i="3"/>
  <c r="J52" i="3"/>
  <c r="I52" i="3"/>
  <c r="H52" i="3"/>
  <c r="G52" i="3"/>
  <c r="F52" i="3"/>
  <c r="E52" i="3"/>
  <c r="D52" i="3"/>
  <c r="U52" i="3" s="1"/>
  <c r="AI95" i="1"/>
  <c r="AE95" i="1"/>
  <c r="AC95" i="1"/>
  <c r="AI88" i="1"/>
  <c r="AE88" i="1"/>
  <c r="AC88" i="1"/>
  <c r="AI81" i="1"/>
  <c r="AE81" i="1"/>
  <c r="AC81" i="1"/>
  <c r="AI74" i="1"/>
  <c r="AE74" i="1"/>
  <c r="AC74" i="1"/>
  <c r="AI67" i="1"/>
  <c r="AE67" i="1"/>
  <c r="AC67" i="1"/>
  <c r="AI60" i="1"/>
  <c r="AE60" i="1"/>
  <c r="AC60" i="1"/>
  <c r="AI53" i="1"/>
  <c r="AE53" i="1"/>
  <c r="AC53" i="1"/>
  <c r="AI46" i="1"/>
  <c r="AE46" i="1"/>
  <c r="AC46" i="1"/>
  <c r="AI39" i="1"/>
  <c r="AE39" i="1"/>
  <c r="AC39" i="1"/>
  <c r="AI32" i="1"/>
  <c r="AE32" i="1"/>
  <c r="AC32" i="1"/>
  <c r="S85" i="3" l="1"/>
  <c r="T84" i="3"/>
  <c r="P52" i="3"/>
  <c r="O55" i="3"/>
  <c r="O68" i="3"/>
  <c r="O117" i="3"/>
  <c r="T136" i="3"/>
  <c r="S52" i="3"/>
  <c r="T68" i="3"/>
  <c r="P88" i="3"/>
  <c r="O103" i="3"/>
  <c r="P116" i="3"/>
  <c r="P54" i="3"/>
  <c r="P71" i="3"/>
  <c r="P72" i="3"/>
  <c r="P102" i="3"/>
  <c r="T70" i="3"/>
  <c r="T71" i="3"/>
  <c r="S72" i="3"/>
  <c r="R86" i="3"/>
  <c r="T120" i="3"/>
  <c r="R150" i="3"/>
  <c r="P100" i="3"/>
  <c r="S100" i="3"/>
  <c r="R56" i="3"/>
  <c r="R104" i="3"/>
  <c r="R118" i="3"/>
  <c r="S133" i="3"/>
  <c r="O134" i="3"/>
  <c r="T134" i="3"/>
  <c r="P148" i="3"/>
  <c r="T152" i="3"/>
  <c r="R52" i="3"/>
  <c r="T54" i="3"/>
  <c r="P55" i="3"/>
  <c r="S56" i="3"/>
  <c r="P68" i="3"/>
  <c r="P70" i="3"/>
  <c r="O71" i="3"/>
  <c r="R72" i="3"/>
  <c r="P84" i="3"/>
  <c r="O85" i="3"/>
  <c r="O86" i="3"/>
  <c r="T88" i="3"/>
  <c r="R100" i="3"/>
  <c r="T102" i="3"/>
  <c r="P103" i="3"/>
  <c r="S104" i="3"/>
  <c r="T116" i="3"/>
  <c r="P117" i="3"/>
  <c r="S118" i="3"/>
  <c r="T133" i="3"/>
  <c r="P134" i="3"/>
  <c r="P136" i="3"/>
  <c r="R148" i="3"/>
  <c r="T150" i="3"/>
  <c r="S55" i="3"/>
  <c r="O56" i="3"/>
  <c r="T56" i="3"/>
  <c r="R68" i="3"/>
  <c r="S103" i="3"/>
  <c r="O104" i="3"/>
  <c r="T104" i="3"/>
  <c r="S117" i="3"/>
  <c r="O118" i="3"/>
  <c r="T118" i="3"/>
  <c r="P132" i="3"/>
  <c r="O133" i="3"/>
  <c r="R134" i="3"/>
  <c r="T148" i="3"/>
  <c r="P152" i="3"/>
  <c r="O52" i="3"/>
  <c r="T52" i="3"/>
  <c r="T55" i="3"/>
  <c r="P56" i="3"/>
  <c r="S68" i="3"/>
  <c r="S71" i="3"/>
  <c r="O72" i="3"/>
  <c r="T72" i="3"/>
  <c r="S86" i="3"/>
  <c r="O100" i="3"/>
  <c r="T100" i="3"/>
  <c r="T103" i="3"/>
  <c r="P104" i="3"/>
  <c r="T117" i="3"/>
  <c r="P118" i="3"/>
  <c r="P120" i="3"/>
  <c r="T132" i="3"/>
  <c r="P133" i="3"/>
  <c r="S134" i="3"/>
  <c r="P150" i="3"/>
  <c r="R152" i="3"/>
  <c r="O149" i="3"/>
  <c r="S149" i="3"/>
  <c r="Q151" i="3"/>
  <c r="U151" i="3"/>
  <c r="Q148" i="3"/>
  <c r="U148" i="3"/>
  <c r="P149" i="3"/>
  <c r="T149" i="3"/>
  <c r="O150" i="3"/>
  <c r="S150" i="3"/>
  <c r="R151" i="3"/>
  <c r="Q152" i="3"/>
  <c r="U152" i="3"/>
  <c r="Q149" i="3"/>
  <c r="U149" i="3"/>
  <c r="O151" i="3"/>
  <c r="S151" i="3"/>
  <c r="O148" i="3"/>
  <c r="Q150" i="3"/>
  <c r="P151" i="3"/>
  <c r="O152" i="3"/>
  <c r="Q135" i="3"/>
  <c r="U135" i="3"/>
  <c r="Q132" i="3"/>
  <c r="U132" i="3"/>
  <c r="R135" i="3"/>
  <c r="Q136" i="3"/>
  <c r="U136" i="3"/>
  <c r="R132" i="3"/>
  <c r="Q133" i="3"/>
  <c r="U133" i="3"/>
  <c r="O135" i="3"/>
  <c r="S135" i="3"/>
  <c r="R136" i="3"/>
  <c r="O132" i="3"/>
  <c r="Q134" i="3"/>
  <c r="P135" i="3"/>
  <c r="O136" i="3"/>
  <c r="Q119" i="3"/>
  <c r="U119" i="3"/>
  <c r="Q116" i="3"/>
  <c r="U116" i="3"/>
  <c r="R119" i="3"/>
  <c r="Q120" i="3"/>
  <c r="U120" i="3"/>
  <c r="R116" i="3"/>
  <c r="Q117" i="3"/>
  <c r="U117" i="3"/>
  <c r="O119" i="3"/>
  <c r="S119" i="3"/>
  <c r="R120" i="3"/>
  <c r="O116" i="3"/>
  <c r="Q118" i="3"/>
  <c r="P119" i="3"/>
  <c r="O120" i="3"/>
  <c r="Q101" i="3"/>
  <c r="U101" i="3"/>
  <c r="R101" i="3"/>
  <c r="Q102" i="3"/>
  <c r="U102" i="3"/>
  <c r="O101" i="3"/>
  <c r="S101" i="3"/>
  <c r="R102" i="3"/>
  <c r="Q103" i="3"/>
  <c r="U103" i="3"/>
  <c r="Q100" i="3"/>
  <c r="P101" i="3"/>
  <c r="O102" i="3"/>
  <c r="Q104" i="3"/>
  <c r="Q87" i="3"/>
  <c r="Q84" i="3"/>
  <c r="U84" i="3"/>
  <c r="P85" i="3"/>
  <c r="T85" i="3"/>
  <c r="R87" i="3"/>
  <c r="Q88" i="3"/>
  <c r="U88" i="3"/>
  <c r="R84" i="3"/>
  <c r="Q85" i="3"/>
  <c r="U85" i="3"/>
  <c r="P86" i="3"/>
  <c r="T86" i="3"/>
  <c r="O87" i="3"/>
  <c r="S87" i="3"/>
  <c r="R88" i="3"/>
  <c r="U87" i="3"/>
  <c r="O84" i="3"/>
  <c r="Q86" i="3"/>
  <c r="P87" i="3"/>
  <c r="O88" i="3"/>
  <c r="Q69" i="3"/>
  <c r="U69" i="3"/>
  <c r="R69" i="3"/>
  <c r="Q70" i="3"/>
  <c r="U70" i="3"/>
  <c r="O69" i="3"/>
  <c r="S69" i="3"/>
  <c r="R70" i="3"/>
  <c r="Q71" i="3"/>
  <c r="U71" i="3"/>
  <c r="Q68" i="3"/>
  <c r="P69" i="3"/>
  <c r="O70" i="3"/>
  <c r="Q72" i="3"/>
  <c r="Q53" i="3"/>
  <c r="U53" i="3"/>
  <c r="R53" i="3"/>
  <c r="Q54" i="3"/>
  <c r="U54" i="3"/>
  <c r="O53" i="3"/>
  <c r="S53" i="3"/>
  <c r="R54" i="3"/>
  <c r="Q55" i="3"/>
  <c r="U55" i="3"/>
  <c r="Q52" i="3"/>
  <c r="P53" i="3"/>
  <c r="O54" i="3"/>
  <c r="Q56" i="3"/>
  <c r="U45" i="3"/>
  <c r="T45" i="3"/>
  <c r="S45" i="3"/>
  <c r="R45" i="3"/>
  <c r="Q45" i="3"/>
  <c r="P45" i="3"/>
  <c r="O45" i="3"/>
  <c r="U44" i="3"/>
  <c r="T44" i="3"/>
  <c r="S44" i="3"/>
  <c r="R44" i="3"/>
  <c r="Q44" i="3"/>
  <c r="P44" i="3"/>
  <c r="O44" i="3"/>
  <c r="U43" i="3"/>
  <c r="T43" i="3"/>
  <c r="S43" i="3"/>
  <c r="R43" i="3"/>
  <c r="Q43" i="3"/>
  <c r="P43" i="3"/>
  <c r="O43" i="3"/>
  <c r="U42" i="3"/>
  <c r="T42" i="3"/>
  <c r="S42" i="3"/>
  <c r="R42" i="3"/>
  <c r="Q42" i="3"/>
  <c r="P42" i="3"/>
  <c r="O42" i="3"/>
  <c r="U41" i="3"/>
  <c r="T41" i="3"/>
  <c r="S41" i="3"/>
  <c r="R41" i="3"/>
  <c r="Q41" i="3"/>
  <c r="P41" i="3"/>
  <c r="O41" i="3"/>
  <c r="M40" i="3"/>
  <c r="L40" i="3"/>
  <c r="K40" i="3"/>
  <c r="J40" i="3"/>
  <c r="I40" i="3"/>
  <c r="H40" i="3"/>
  <c r="G40" i="3"/>
  <c r="F40" i="3"/>
  <c r="E40" i="3"/>
  <c r="D40" i="3"/>
  <c r="S40" i="3" s="1"/>
  <c r="M39" i="3"/>
  <c r="L39" i="3"/>
  <c r="K39" i="3"/>
  <c r="J39" i="3"/>
  <c r="I39" i="3"/>
  <c r="H39" i="3"/>
  <c r="G39" i="3"/>
  <c r="F39" i="3"/>
  <c r="E39" i="3"/>
  <c r="D39" i="3"/>
  <c r="T39" i="3" s="1"/>
  <c r="M38" i="3"/>
  <c r="L38" i="3"/>
  <c r="K38" i="3"/>
  <c r="J38" i="3"/>
  <c r="I38" i="3"/>
  <c r="H38" i="3"/>
  <c r="G38" i="3"/>
  <c r="F38" i="3"/>
  <c r="E38" i="3"/>
  <c r="D38" i="3"/>
  <c r="U38" i="3" s="1"/>
  <c r="M37" i="3"/>
  <c r="L37" i="3"/>
  <c r="K37" i="3"/>
  <c r="J37" i="3"/>
  <c r="I37" i="3"/>
  <c r="H37" i="3"/>
  <c r="G37" i="3"/>
  <c r="F37" i="3"/>
  <c r="E37" i="3"/>
  <c r="D37" i="3"/>
  <c r="R37" i="3" s="1"/>
  <c r="M36" i="3"/>
  <c r="L36" i="3"/>
  <c r="K36" i="3"/>
  <c r="J36" i="3"/>
  <c r="I36" i="3"/>
  <c r="H36" i="3"/>
  <c r="G36" i="3"/>
  <c r="F36" i="3"/>
  <c r="E36" i="3"/>
  <c r="D36" i="3"/>
  <c r="S36" i="3" s="1"/>
  <c r="U29" i="3"/>
  <c r="T29" i="3"/>
  <c r="S29" i="3"/>
  <c r="R29" i="3"/>
  <c r="Q29" i="3"/>
  <c r="P29" i="3"/>
  <c r="O29" i="3"/>
  <c r="U28" i="3"/>
  <c r="T28" i="3"/>
  <c r="S28" i="3"/>
  <c r="R28" i="3"/>
  <c r="Q28" i="3"/>
  <c r="P28" i="3"/>
  <c r="O28" i="3"/>
  <c r="U27" i="3"/>
  <c r="T27" i="3"/>
  <c r="S27" i="3"/>
  <c r="R27" i="3"/>
  <c r="Q27" i="3"/>
  <c r="P27" i="3"/>
  <c r="O27" i="3"/>
  <c r="U26" i="3"/>
  <c r="T26" i="3"/>
  <c r="S26" i="3"/>
  <c r="R26" i="3"/>
  <c r="Q26" i="3"/>
  <c r="P26" i="3"/>
  <c r="O26" i="3"/>
  <c r="U25" i="3"/>
  <c r="T25" i="3"/>
  <c r="S25" i="3"/>
  <c r="R25" i="3"/>
  <c r="Q25" i="3"/>
  <c r="P25" i="3"/>
  <c r="O25" i="3"/>
  <c r="M24" i="3"/>
  <c r="L24" i="3"/>
  <c r="K24" i="3"/>
  <c r="J24" i="3"/>
  <c r="I24" i="3"/>
  <c r="H24" i="3"/>
  <c r="G24" i="3"/>
  <c r="F24" i="3"/>
  <c r="E24" i="3"/>
  <c r="D24" i="3"/>
  <c r="S24" i="3" s="1"/>
  <c r="M23" i="3"/>
  <c r="L23" i="3"/>
  <c r="K23" i="3"/>
  <c r="J23" i="3"/>
  <c r="I23" i="3"/>
  <c r="H23" i="3"/>
  <c r="G23" i="3"/>
  <c r="F23" i="3"/>
  <c r="E23" i="3"/>
  <c r="D23" i="3"/>
  <c r="T23" i="3" s="1"/>
  <c r="M22" i="3"/>
  <c r="L22" i="3"/>
  <c r="K22" i="3"/>
  <c r="J22" i="3"/>
  <c r="I22" i="3"/>
  <c r="H22" i="3"/>
  <c r="G22" i="3"/>
  <c r="F22" i="3"/>
  <c r="E22" i="3"/>
  <c r="D22" i="3"/>
  <c r="U22" i="3" s="1"/>
  <c r="M21" i="3"/>
  <c r="L21" i="3"/>
  <c r="K21" i="3"/>
  <c r="J21" i="3"/>
  <c r="I21" i="3"/>
  <c r="H21" i="3"/>
  <c r="G21" i="3"/>
  <c r="F21" i="3"/>
  <c r="E21" i="3"/>
  <c r="D21" i="3"/>
  <c r="R21" i="3" s="1"/>
  <c r="M20" i="3"/>
  <c r="L20" i="3"/>
  <c r="K20" i="3"/>
  <c r="J20" i="3"/>
  <c r="I20" i="3"/>
  <c r="H20" i="3"/>
  <c r="G20" i="3"/>
  <c r="F20" i="3"/>
  <c r="E20" i="3"/>
  <c r="D20" i="3"/>
  <c r="U10" i="3"/>
  <c r="U11" i="3"/>
  <c r="U12" i="3"/>
  <c r="U13" i="3"/>
  <c r="T10" i="3"/>
  <c r="T11" i="3"/>
  <c r="T12" i="3"/>
  <c r="T13" i="3"/>
  <c r="S10" i="3"/>
  <c r="S11" i="3"/>
  <c r="S12" i="3"/>
  <c r="S13" i="3"/>
  <c r="R10" i="3"/>
  <c r="R11" i="3"/>
  <c r="R12" i="3"/>
  <c r="R13" i="3"/>
  <c r="Q10" i="3"/>
  <c r="Q11" i="3"/>
  <c r="Q12" i="3"/>
  <c r="Q13" i="3"/>
  <c r="P10" i="3"/>
  <c r="P11" i="3"/>
  <c r="P12" i="3"/>
  <c r="P13" i="3"/>
  <c r="P9" i="3"/>
  <c r="Q9" i="3"/>
  <c r="R9" i="3"/>
  <c r="S9" i="3"/>
  <c r="T9" i="3"/>
  <c r="U9" i="3"/>
  <c r="O10" i="3"/>
  <c r="O11" i="3"/>
  <c r="O12" i="3"/>
  <c r="O13" i="3"/>
  <c r="O9" i="3"/>
  <c r="AC24" i="1"/>
  <c r="AA24" i="1"/>
  <c r="Y24" i="1"/>
  <c r="X24" i="1"/>
  <c r="AC22" i="1"/>
  <c r="AA22" i="1"/>
  <c r="Y22" i="1"/>
  <c r="X22" i="1"/>
  <c r="AC20" i="1"/>
  <c r="AA20" i="1"/>
  <c r="Y20" i="1"/>
  <c r="X20" i="1"/>
  <c r="AA18" i="1"/>
  <c r="AC18" i="1" s="1"/>
  <c r="Y18" i="1"/>
  <c r="X18" i="1"/>
  <c r="AC16" i="1"/>
  <c r="AA16" i="1"/>
  <c r="Y16" i="1"/>
  <c r="X16" i="1"/>
  <c r="AA14" i="1"/>
  <c r="AC14" i="1" s="1"/>
  <c r="Y14" i="1"/>
  <c r="X14" i="1"/>
  <c r="AA26" i="1"/>
  <c r="AC26" i="1" s="1"/>
  <c r="Y26" i="1"/>
  <c r="X26" i="1"/>
  <c r="H46" i="8"/>
  <c r="J46" i="8"/>
  <c r="I46" i="8"/>
  <c r="J45" i="8"/>
  <c r="H45" i="8"/>
  <c r="I45" i="8"/>
  <c r="J44" i="8"/>
  <c r="I44" i="8"/>
  <c r="H44" i="8"/>
  <c r="J43" i="8"/>
  <c r="I43" i="8"/>
  <c r="H43" i="8"/>
  <c r="I42" i="8"/>
  <c r="H42" i="8"/>
  <c r="J42" i="8"/>
  <c r="J41" i="8"/>
  <c r="I41" i="8"/>
  <c r="H41" i="8"/>
  <c r="I40" i="8"/>
  <c r="J40" i="8"/>
  <c r="H40" i="8"/>
  <c r="J39" i="8"/>
  <c r="H39" i="8"/>
  <c r="I39" i="8"/>
  <c r="I38" i="8"/>
  <c r="H38" i="8"/>
  <c r="J38" i="8"/>
  <c r="H37" i="8"/>
  <c r="J37" i="8"/>
  <c r="I37" i="8"/>
  <c r="J36" i="8"/>
  <c r="I36" i="8"/>
  <c r="H36" i="8"/>
  <c r="I35" i="8"/>
  <c r="H35" i="8"/>
  <c r="J35" i="8"/>
  <c r="I34" i="8"/>
  <c r="J34" i="8"/>
  <c r="H34" i="8"/>
  <c r="H33" i="8"/>
  <c r="J33" i="8"/>
  <c r="I33" i="8"/>
  <c r="J32" i="8"/>
  <c r="I32" i="8"/>
  <c r="H32" i="8"/>
  <c r="J31" i="8"/>
  <c r="I31" i="8"/>
  <c r="H31" i="8"/>
  <c r="H30" i="8"/>
  <c r="J30" i="8"/>
  <c r="I30" i="8"/>
  <c r="J29" i="8"/>
  <c r="H29" i="8"/>
  <c r="I29" i="8"/>
  <c r="J28" i="8"/>
  <c r="I28" i="8"/>
  <c r="H28" i="8"/>
  <c r="J27" i="8"/>
  <c r="I27" i="8"/>
  <c r="H27" i="8"/>
  <c r="T37" i="3" l="1"/>
  <c r="T126" i="3"/>
  <c r="S38" i="3"/>
  <c r="R24" i="3"/>
  <c r="S142" i="3"/>
  <c r="T78" i="3"/>
  <c r="R158" i="3"/>
  <c r="P142" i="3"/>
  <c r="R142" i="3"/>
  <c r="P158" i="3"/>
  <c r="T142" i="3"/>
  <c r="S110" i="3"/>
  <c r="R20" i="3"/>
  <c r="S20" i="3"/>
  <c r="S78" i="3"/>
  <c r="T110" i="3"/>
  <c r="T62" i="3"/>
  <c r="S62" i="3"/>
  <c r="R62" i="3"/>
  <c r="P110" i="3"/>
  <c r="T22" i="3"/>
  <c r="T20" i="3"/>
  <c r="P24" i="3"/>
  <c r="P78" i="3"/>
  <c r="R110" i="3"/>
  <c r="P126" i="3"/>
  <c r="S126" i="3"/>
  <c r="O158" i="3"/>
  <c r="U158" i="3"/>
  <c r="S158" i="3"/>
  <c r="P22" i="3"/>
  <c r="P94" i="3"/>
  <c r="U142" i="3"/>
  <c r="P20" i="3"/>
  <c r="R22" i="3"/>
  <c r="T24" i="3"/>
  <c r="P37" i="3"/>
  <c r="O38" i="3"/>
  <c r="R39" i="3"/>
  <c r="P62" i="3"/>
  <c r="O78" i="3"/>
  <c r="S94" i="3"/>
  <c r="T158" i="3"/>
  <c r="R78" i="3"/>
  <c r="R94" i="3"/>
  <c r="T94" i="3"/>
  <c r="O126" i="3"/>
  <c r="U78" i="3"/>
  <c r="O62" i="3"/>
  <c r="U62" i="3"/>
  <c r="O110" i="3"/>
  <c r="U110" i="3"/>
  <c r="Q158" i="3"/>
  <c r="Q142" i="3"/>
  <c r="O142" i="3"/>
  <c r="R126" i="3"/>
  <c r="U126" i="3"/>
  <c r="Q126" i="3"/>
  <c r="Q110" i="3"/>
  <c r="U94" i="3"/>
  <c r="O94" i="3"/>
  <c r="Q94" i="3"/>
  <c r="Q78" i="3"/>
  <c r="Q62" i="3"/>
  <c r="U36" i="3"/>
  <c r="Q40" i="3"/>
  <c r="U40" i="3"/>
  <c r="P36" i="3"/>
  <c r="T36" i="3"/>
  <c r="O37" i="3"/>
  <c r="S37" i="3"/>
  <c r="R38" i="3"/>
  <c r="Q39" i="3"/>
  <c r="U39" i="3"/>
  <c r="P40" i="3"/>
  <c r="T40" i="3"/>
  <c r="Q36" i="3"/>
  <c r="R36" i="3"/>
  <c r="Q37" i="3"/>
  <c r="U37" i="3"/>
  <c r="P38" i="3"/>
  <c r="T38" i="3"/>
  <c r="O39" i="3"/>
  <c r="S39" i="3"/>
  <c r="R40" i="3"/>
  <c r="O36" i="3"/>
  <c r="Q38" i="3"/>
  <c r="P39" i="3"/>
  <c r="O40" i="3"/>
  <c r="O21" i="3"/>
  <c r="S21" i="3"/>
  <c r="Q23" i="3"/>
  <c r="U23" i="3"/>
  <c r="Q20" i="3"/>
  <c r="U20" i="3"/>
  <c r="P21" i="3"/>
  <c r="T21" i="3"/>
  <c r="O22" i="3"/>
  <c r="S22" i="3"/>
  <c r="R23" i="3"/>
  <c r="Q24" i="3"/>
  <c r="U24" i="3"/>
  <c r="Q21" i="3"/>
  <c r="U21" i="3"/>
  <c r="O23" i="3"/>
  <c r="S23" i="3"/>
  <c r="O20" i="3"/>
  <c r="Q22" i="3"/>
  <c r="P23" i="3"/>
  <c r="O24" i="3"/>
  <c r="J47" i="8"/>
  <c r="H47" i="8"/>
  <c r="I47" i="8"/>
  <c r="G4" i="8"/>
  <c r="J4" i="8" s="1"/>
  <c r="G5" i="8"/>
  <c r="J5" i="8" s="1"/>
  <c r="G6" i="8"/>
  <c r="J6" i="8" s="1"/>
  <c r="G7" i="8"/>
  <c r="J7" i="8" s="1"/>
  <c r="G8" i="8"/>
  <c r="J8" i="8" s="1"/>
  <c r="G9" i="8"/>
  <c r="J9" i="8" s="1"/>
  <c r="G10" i="8"/>
  <c r="J10" i="8" s="1"/>
  <c r="G11" i="8"/>
  <c r="J11" i="8" s="1"/>
  <c r="G12" i="8"/>
  <c r="J12" i="8" s="1"/>
  <c r="G13" i="8"/>
  <c r="J13" i="8" s="1"/>
  <c r="G14" i="8"/>
  <c r="J14" i="8" s="1"/>
  <c r="G15" i="8"/>
  <c r="J15" i="8" s="1"/>
  <c r="G16" i="8"/>
  <c r="J16" i="8" s="1"/>
  <c r="G17" i="8"/>
  <c r="J17" i="8" s="1"/>
  <c r="G18" i="8"/>
  <c r="J18" i="8" s="1"/>
  <c r="G19" i="8"/>
  <c r="J19" i="8" s="1"/>
  <c r="G20" i="8"/>
  <c r="J20" i="8" s="1"/>
  <c r="G21" i="8"/>
  <c r="J21" i="8" s="1"/>
  <c r="G22" i="8"/>
  <c r="J22" i="8" s="1"/>
  <c r="F4" i="8"/>
  <c r="I4" i="8" s="1"/>
  <c r="F5" i="8"/>
  <c r="I5" i="8" s="1"/>
  <c r="F6" i="8"/>
  <c r="I6" i="8" s="1"/>
  <c r="F7" i="8"/>
  <c r="I7" i="8" s="1"/>
  <c r="F8" i="8"/>
  <c r="I8" i="8" s="1"/>
  <c r="F9" i="8"/>
  <c r="I9" i="8" s="1"/>
  <c r="F10" i="8"/>
  <c r="I10" i="8" s="1"/>
  <c r="F11" i="8"/>
  <c r="I11" i="8" s="1"/>
  <c r="F12" i="8"/>
  <c r="I12" i="8" s="1"/>
  <c r="F13" i="8"/>
  <c r="I13" i="8" s="1"/>
  <c r="F14" i="8"/>
  <c r="I14" i="8" s="1"/>
  <c r="F15" i="8"/>
  <c r="I15" i="8" s="1"/>
  <c r="F16" i="8"/>
  <c r="I16" i="8" s="1"/>
  <c r="F17" i="8"/>
  <c r="I17" i="8" s="1"/>
  <c r="F18" i="8"/>
  <c r="I18" i="8" s="1"/>
  <c r="F19" i="8"/>
  <c r="I19" i="8" s="1"/>
  <c r="F20" i="8"/>
  <c r="I20" i="8" s="1"/>
  <c r="F21" i="8"/>
  <c r="I21" i="8" s="1"/>
  <c r="F22" i="8"/>
  <c r="I22" i="8" s="1"/>
  <c r="E4" i="8"/>
  <c r="H4" i="8" s="1"/>
  <c r="E5" i="8"/>
  <c r="H5" i="8" s="1"/>
  <c r="E6" i="8"/>
  <c r="H6" i="8" s="1"/>
  <c r="E7" i="8"/>
  <c r="H7" i="8" s="1"/>
  <c r="E8" i="8"/>
  <c r="H8" i="8" s="1"/>
  <c r="E9" i="8"/>
  <c r="H9" i="8" s="1"/>
  <c r="E10" i="8"/>
  <c r="H10" i="8" s="1"/>
  <c r="E11" i="8"/>
  <c r="H11" i="8" s="1"/>
  <c r="E12" i="8"/>
  <c r="H12" i="8" s="1"/>
  <c r="E13" i="8"/>
  <c r="H13" i="8" s="1"/>
  <c r="E14" i="8"/>
  <c r="H14" i="8" s="1"/>
  <c r="E15" i="8"/>
  <c r="H15" i="8" s="1"/>
  <c r="E16" i="8"/>
  <c r="H16" i="8" s="1"/>
  <c r="E17" i="8"/>
  <c r="H17" i="8" s="1"/>
  <c r="E18" i="8"/>
  <c r="H18" i="8" s="1"/>
  <c r="E19" i="8"/>
  <c r="H19" i="8" s="1"/>
  <c r="E20" i="8"/>
  <c r="H20" i="8" s="1"/>
  <c r="E21" i="8"/>
  <c r="H21" i="8" s="1"/>
  <c r="E22" i="8"/>
  <c r="H22" i="8" s="1"/>
  <c r="G3" i="8"/>
  <c r="J3" i="8" s="1"/>
  <c r="F3" i="8"/>
  <c r="I3" i="8" s="1"/>
  <c r="E3" i="8"/>
  <c r="H3" i="8" s="1"/>
  <c r="D4" i="8"/>
  <c r="D5" i="8"/>
  <c r="D6" i="8"/>
  <c r="D7" i="8"/>
  <c r="D8" i="8"/>
  <c r="D9" i="8"/>
  <c r="D10" i="8"/>
  <c r="D11" i="8"/>
  <c r="D12" i="8"/>
  <c r="D13" i="8"/>
  <c r="D14" i="8"/>
  <c r="D15" i="8"/>
  <c r="D16" i="8"/>
  <c r="D17" i="8"/>
  <c r="D18" i="8"/>
  <c r="D19" i="8"/>
  <c r="D20" i="8"/>
  <c r="D21" i="8"/>
  <c r="D22" i="8"/>
  <c r="D3" i="8"/>
  <c r="S46" i="3" l="1"/>
  <c r="Q30" i="3"/>
  <c r="P30" i="3"/>
  <c r="T30" i="3"/>
  <c r="R30" i="3"/>
  <c r="O46" i="3"/>
  <c r="R46" i="3"/>
  <c r="U30" i="3"/>
  <c r="S30" i="3"/>
  <c r="Q46" i="3"/>
  <c r="T46" i="3"/>
  <c r="U46" i="3"/>
  <c r="P46" i="3"/>
  <c r="O30" i="3"/>
  <c r="J23" i="8"/>
  <c r="I23" i="8"/>
  <c r="H23" i="8"/>
  <c r="K7" i="5"/>
  <c r="K8" i="5" s="1"/>
  <c r="G7" i="5"/>
  <c r="G8" i="5" s="1"/>
  <c r="G9" i="5" l="1"/>
  <c r="K9" i="5"/>
  <c r="C6" i="5"/>
  <c r="C7" i="5" s="1"/>
  <c r="C8" i="5" l="1"/>
  <c r="C9" i="5"/>
  <c r="M5" i="3"/>
  <c r="M6" i="3"/>
  <c r="M7" i="3"/>
  <c r="M8" i="3"/>
  <c r="L5" i="3"/>
  <c r="L6" i="3"/>
  <c r="L7" i="3"/>
  <c r="L8" i="3"/>
  <c r="K5" i="3"/>
  <c r="K6" i="3"/>
  <c r="K7" i="3"/>
  <c r="K8" i="3"/>
  <c r="J5" i="3"/>
  <c r="J6" i="3"/>
  <c r="J7" i="3"/>
  <c r="J8" i="3"/>
  <c r="I5" i="3"/>
  <c r="I6" i="3"/>
  <c r="I7" i="3"/>
  <c r="I8" i="3"/>
  <c r="H5" i="3"/>
  <c r="H6" i="3"/>
  <c r="H7" i="3"/>
  <c r="H8" i="3"/>
  <c r="G5" i="3"/>
  <c r="G6" i="3"/>
  <c r="G7" i="3"/>
  <c r="G8" i="3"/>
  <c r="F5" i="3"/>
  <c r="F6" i="3"/>
  <c r="F7" i="3"/>
  <c r="F8" i="3"/>
  <c r="E5" i="3"/>
  <c r="E6" i="3"/>
  <c r="E7" i="3"/>
  <c r="E8" i="3"/>
  <c r="D5" i="3"/>
  <c r="D6" i="3"/>
  <c r="D7" i="3"/>
  <c r="D8" i="3"/>
  <c r="M4" i="3"/>
  <c r="L4" i="3"/>
  <c r="K4" i="3"/>
  <c r="J4" i="3"/>
  <c r="I4" i="3"/>
  <c r="H4" i="3"/>
  <c r="G4" i="3"/>
  <c r="F4" i="3"/>
  <c r="E4" i="3"/>
  <c r="D4" i="3"/>
  <c r="T8" i="3" l="1"/>
  <c r="P8" i="3"/>
  <c r="U8" i="3"/>
  <c r="Q8" i="3"/>
  <c r="R8" i="3"/>
  <c r="S8" i="3"/>
  <c r="O8" i="3"/>
  <c r="U7" i="3"/>
  <c r="Q7" i="3"/>
  <c r="R7" i="3"/>
  <c r="S7" i="3"/>
  <c r="O7" i="3"/>
  <c r="T7" i="3"/>
  <c r="P7" i="3"/>
  <c r="R6" i="3"/>
  <c r="S6" i="3"/>
  <c r="O6" i="3"/>
  <c r="T6" i="3"/>
  <c r="P6" i="3"/>
  <c r="U6" i="3"/>
  <c r="Q6" i="3"/>
  <c r="U5" i="3"/>
  <c r="T5" i="3"/>
  <c r="S5" i="3"/>
  <c r="R5" i="3"/>
  <c r="Q5" i="3"/>
  <c r="P5" i="3"/>
  <c r="O5" i="3"/>
  <c r="S4" i="3"/>
  <c r="O4" i="3"/>
  <c r="T4" i="3"/>
  <c r="Q4" i="3"/>
  <c r="U4" i="3"/>
  <c r="R4" i="3"/>
  <c r="P4" i="3"/>
  <c r="Y12" i="1"/>
  <c r="Y28" i="1"/>
  <c r="X12" i="1"/>
  <c r="X28" i="1"/>
  <c r="Q14" i="3" l="1"/>
  <c r="P14" i="3"/>
  <c r="T14" i="3"/>
  <c r="R14" i="3"/>
  <c r="O14" i="3"/>
  <c r="U14" i="3"/>
  <c r="S14" i="3"/>
  <c r="AA12" i="1"/>
  <c r="AC12" i="1" s="1"/>
  <c r="AA28" i="1"/>
  <c r="AC28" i="1" s="1"/>
  <c r="AA10" i="1"/>
  <c r="AC10" i="1" s="1"/>
  <c r="O2" i="3" s="1"/>
  <c r="Y10" i="1" l="1"/>
  <c r="X10" i="1"/>
  <c r="K6" i="1" l="1"/>
  <c r="U6" i="1" l="1"/>
  <c r="V6" i="1" s="1"/>
  <c r="W6" i="1" s="1"/>
  <c r="X6" i="1" s="1"/>
  <c r="Y6" i="1" s="1"/>
  <c r="AA6" i="1" s="1"/>
  <c r="AC6" i="1" s="1"/>
  <c r="AE6" i="1" s="1"/>
  <c r="AG6" i="1" s="1"/>
  <c r="AI6" i="1" s="1"/>
  <c r="AK6" i="1" s="1"/>
  <c r="M6" i="1"/>
  <c r="O6" i="1" s="1"/>
  <c r="Q6" i="1" s="1"/>
  <c r="S6" i="1" s="1"/>
</calcChain>
</file>

<file path=xl/comments1.xml><?xml version="1.0" encoding="utf-8"?>
<comments xmlns="http://schemas.openxmlformats.org/spreadsheetml/2006/main">
  <authors>
    <author>Youngberg, Travis - NRCS, Boise, ID</author>
  </authors>
  <commentList>
    <comment ref="B9"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 ref="B25"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 ref="B41"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 ref="B57"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 ref="B73"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 ref="B89"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 ref="B105"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 ref="B121"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 ref="B137"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 ref="B153" authorId="0" shapeId="0">
      <text>
        <r>
          <rPr>
            <b/>
            <sz val="9"/>
            <color indexed="81"/>
            <rFont val="Tahoma"/>
            <family val="2"/>
          </rPr>
          <t>Youngberg, Travis - NRCS, Boise, ID:</t>
        </r>
        <r>
          <rPr>
            <sz val="9"/>
            <color indexed="81"/>
            <rFont val="Tahoma"/>
            <family val="2"/>
          </rPr>
          <t xml:space="preserve">
Use the cells from here down to manually enter products not found on the list.
</t>
        </r>
      </text>
    </comment>
  </commentList>
</comments>
</file>

<file path=xl/comments2.xml><?xml version="1.0" encoding="utf-8"?>
<comments xmlns="http://schemas.openxmlformats.org/spreadsheetml/2006/main">
  <authors>
    <author>Youngberg, Travis - NRCS, Boise, ID</author>
  </authors>
  <commentList>
    <comment ref="C6" authorId="0" shapeId="0">
      <text>
        <r>
          <rPr>
            <b/>
            <sz val="9"/>
            <color indexed="81"/>
            <rFont val="Tahoma"/>
            <family val="2"/>
          </rPr>
          <t>Youngberg, Travis - NRCS, Boise, ID:</t>
        </r>
        <r>
          <rPr>
            <sz val="9"/>
            <color indexed="81"/>
            <rFont val="Tahoma"/>
            <family val="2"/>
          </rPr>
          <t xml:space="preserve">
This value comes from PNW publication 533, Tables 2,3,4,and 5.</t>
        </r>
      </text>
    </comment>
    <comment ref="G6" authorId="0" shapeId="0">
      <text>
        <r>
          <rPr>
            <b/>
            <sz val="9"/>
            <color indexed="81"/>
            <rFont val="Tahoma"/>
            <family val="2"/>
          </rPr>
          <t>Youngberg, Travis - NRCS, Boise, ID:</t>
        </r>
        <r>
          <rPr>
            <sz val="9"/>
            <color indexed="81"/>
            <rFont val="Tahoma"/>
            <family val="2"/>
          </rPr>
          <t xml:space="preserve">
This value comes from PNW publication 673, Table 3.</t>
        </r>
      </text>
    </comment>
    <comment ref="K6" authorId="0" shapeId="0">
      <text>
        <r>
          <rPr>
            <b/>
            <sz val="9"/>
            <color indexed="81"/>
            <rFont val="Tahoma"/>
            <family val="2"/>
          </rPr>
          <t>Youngberg, Travis - NRCS, Boise, ID:</t>
        </r>
        <r>
          <rPr>
            <sz val="9"/>
            <color indexed="81"/>
            <rFont val="Tahoma"/>
            <family val="2"/>
          </rPr>
          <t xml:space="preserve">
This value comes from PNW publication 673, Table 3.</t>
        </r>
      </text>
    </comment>
  </commentList>
</comments>
</file>

<file path=xl/comments3.xml><?xml version="1.0" encoding="utf-8"?>
<comments xmlns="http://schemas.openxmlformats.org/spreadsheetml/2006/main">
  <authors>
    <author>Youngberg, Travis - NRCS, Boise, ID</author>
  </authors>
  <commentList>
    <comment ref="A14" authorId="0" shapeId="0">
      <text>
        <r>
          <rPr>
            <b/>
            <sz val="9"/>
            <color indexed="81"/>
            <rFont val="Tahoma"/>
            <family val="2"/>
          </rPr>
          <t>Youngberg, Travis - NRCS, Boise, ID:</t>
        </r>
        <r>
          <rPr>
            <sz val="9"/>
            <color indexed="81"/>
            <rFont val="Tahoma"/>
            <family val="2"/>
          </rPr>
          <t xml:space="preserve">
N, P2O5, and K2O values were taken from NRCS Crop Nutrient Tool in the Plants Database.  Values were adjusted to reflect yield of a ton of harvested straw per acre.</t>
        </r>
      </text>
    </comment>
    <comment ref="A15" authorId="0" shapeId="0">
      <text>
        <r>
          <rPr>
            <b/>
            <sz val="9"/>
            <color indexed="81"/>
            <rFont val="Tahoma"/>
            <family val="2"/>
          </rPr>
          <t>Youngberg, Travis - NRCS, Boise, ID:</t>
        </r>
        <r>
          <rPr>
            <sz val="9"/>
            <color indexed="81"/>
            <rFont val="Tahoma"/>
            <family val="2"/>
          </rPr>
          <t xml:space="preserve">
N, P2O5, and K2O values were taken from NRCS Crop Nutrient Tool in the Plants Database.  Values were adjusted to reflect yield of a ton of harvested straw per acre.</t>
        </r>
      </text>
    </comment>
    <comment ref="A22" authorId="0" shapeId="0">
      <text>
        <r>
          <rPr>
            <b/>
            <sz val="9"/>
            <color indexed="81"/>
            <rFont val="Tahoma"/>
            <family val="2"/>
          </rPr>
          <t>Youngberg, Travis - NRCS, Boise, ID:</t>
        </r>
        <r>
          <rPr>
            <sz val="9"/>
            <color indexed="81"/>
            <rFont val="Tahoma"/>
            <family val="2"/>
          </rPr>
          <t xml:space="preserve">
N, P2O5, and K2O values were taken from NRCS Crop Nutrient Tool in the Plants Database.  Values were adjusted to reflect yield of a ton of harvested straw per acre.</t>
        </r>
      </text>
    </comment>
    <comment ref="A23" authorId="0" shapeId="0">
      <text>
        <r>
          <rPr>
            <b/>
            <sz val="9"/>
            <color indexed="81"/>
            <rFont val="Tahoma"/>
            <family val="2"/>
          </rPr>
          <t>Youngberg, Travis - NRCS, Boise, ID:</t>
        </r>
        <r>
          <rPr>
            <sz val="9"/>
            <color indexed="81"/>
            <rFont val="Tahoma"/>
            <family val="2"/>
          </rPr>
          <t xml:space="preserve">
N, P2O5, and K2O values were taken from NRCS Crop Nutrient Tool in the Plants Database.  Values were adjusted to reflect yield of a ton of harvested straw per acre.</t>
        </r>
      </text>
    </comment>
    <comment ref="A29" authorId="0" shapeId="0">
      <text>
        <r>
          <rPr>
            <b/>
            <sz val="9"/>
            <color indexed="81"/>
            <rFont val="Tahoma"/>
            <family val="2"/>
          </rPr>
          <t>Youngberg, Travis - NRCS, Boise, ID:</t>
        </r>
        <r>
          <rPr>
            <sz val="9"/>
            <color indexed="81"/>
            <rFont val="Tahoma"/>
            <family val="2"/>
          </rPr>
          <t xml:space="preserve">
N,P2O5, and K20 removal rates for chickpeas were taken from Table 2 on pg. 7 of the </t>
        </r>
        <r>
          <rPr>
            <u/>
            <sz val="9"/>
            <color indexed="81"/>
            <rFont val="Tahoma"/>
            <family val="2"/>
          </rPr>
          <t>Montana Cool-Season Pulse Production Guide.</t>
        </r>
        <r>
          <rPr>
            <sz val="9"/>
            <color indexed="81"/>
            <rFont val="Tahoma"/>
            <family val="2"/>
          </rPr>
          <t xml:space="preserve">  A Montana State University extension publication #EB0210</t>
        </r>
      </text>
    </comment>
    <comment ref="A42" authorId="0" shapeId="0">
      <text>
        <r>
          <rPr>
            <b/>
            <sz val="9"/>
            <color indexed="81"/>
            <rFont val="Tahoma"/>
            <family val="2"/>
          </rPr>
          <t>Youngberg, Travis - NRCS, Boise, ID:</t>
        </r>
        <r>
          <rPr>
            <sz val="9"/>
            <color indexed="81"/>
            <rFont val="Tahoma"/>
            <family val="2"/>
          </rPr>
          <t xml:space="preserve">
N, P2O5, and K2O values were taken from NRCS Crop Nutrient Tool in the Plants Database.  Values were adjusted to reflect yield of a ton of harvested stover per acre.</t>
        </r>
      </text>
    </comment>
    <comment ref="A46" authorId="0" shapeId="0">
      <text>
        <r>
          <rPr>
            <b/>
            <sz val="9"/>
            <color indexed="81"/>
            <rFont val="Tahoma"/>
            <family val="2"/>
          </rPr>
          <t>Youngberg, Travis - NRCS, Boise, ID:</t>
        </r>
        <r>
          <rPr>
            <sz val="9"/>
            <color indexed="81"/>
            <rFont val="Tahoma"/>
            <family val="2"/>
          </rPr>
          <t xml:space="preserve">
Based on Radish, for root, cultivar 'Icicle' in NRCS Crop Nutrient Tool.</t>
        </r>
      </text>
    </comment>
    <comment ref="A59" authorId="0" shapeId="0">
      <text>
        <r>
          <rPr>
            <b/>
            <sz val="9"/>
            <color indexed="81"/>
            <rFont val="Tahoma"/>
            <family val="2"/>
          </rPr>
          <t>Youngberg, Travis - NRCS, Boise, ID:</t>
        </r>
        <r>
          <rPr>
            <sz val="9"/>
            <color indexed="81"/>
            <rFont val="Tahoma"/>
            <family val="2"/>
          </rPr>
          <t xml:space="preserve">
Based on Bromegrass seed on NRCS Crop Nutrient Tool.</t>
        </r>
      </text>
    </comment>
    <comment ref="A60" authorId="0" shapeId="0">
      <text>
        <r>
          <rPr>
            <b/>
            <sz val="9"/>
            <color indexed="81"/>
            <rFont val="Tahoma"/>
            <family val="2"/>
          </rPr>
          <t>Youngberg, Travis - NRCS, Boise, ID:</t>
        </r>
        <r>
          <rPr>
            <sz val="9"/>
            <color indexed="81"/>
            <rFont val="Tahoma"/>
            <family val="2"/>
          </rPr>
          <t xml:space="preserve">
N,P2O5, and K2O removal rates were calculated based on the Oregon State University Hops Fertilizer Guide: FG79; Published 1994,  Reprinted January 2000; Gingrich, Hart, and Christensen.</t>
        </r>
      </text>
    </comment>
    <comment ref="A63" authorId="0" shapeId="0">
      <text>
        <r>
          <rPr>
            <b/>
            <sz val="9"/>
            <color indexed="81"/>
            <rFont val="Tahoma"/>
            <family val="2"/>
          </rPr>
          <t>Youngberg, Travis - NRCS, Boise, ID:</t>
        </r>
        <r>
          <rPr>
            <sz val="9"/>
            <color indexed="81"/>
            <rFont val="Tahoma"/>
            <family val="2"/>
          </rPr>
          <t xml:space="preserve">
N, P2O5, and K2O crop removal values for Mint oil were taken from Plant Calc application produced by the International Plant Nutrition Institute (IPNI).</t>
        </r>
      </text>
    </comment>
    <comment ref="A101" authorId="0" shapeId="0">
      <text>
        <r>
          <rPr>
            <b/>
            <sz val="9"/>
            <color indexed="81"/>
            <rFont val="Tahoma"/>
            <family val="2"/>
          </rPr>
          <t>Youngberg, Travis - NRCS, Boise, ID:</t>
        </r>
        <r>
          <rPr>
            <sz val="9"/>
            <color indexed="81"/>
            <rFont val="Tahoma"/>
            <family val="2"/>
          </rPr>
          <t xml:space="preserve">
N, P2O5, and K2O values were taken from NRCS Crop Nutrient Tool in the Plants Database.  Values were adjusted to reflect yield of a ton of harvested straw per acre.</t>
        </r>
      </text>
    </comment>
    <comment ref="A102" authorId="0" shapeId="0">
      <text>
        <r>
          <rPr>
            <b/>
            <sz val="9"/>
            <color indexed="81"/>
            <rFont val="Tahoma"/>
            <family val="2"/>
          </rPr>
          <t>Youngberg, Travis - NRCS, Boise, ID:</t>
        </r>
        <r>
          <rPr>
            <sz val="9"/>
            <color indexed="81"/>
            <rFont val="Tahoma"/>
            <family val="2"/>
          </rPr>
          <t xml:space="preserve">
N, P2O5, and K2O values for winter wheat straw came from International Plant Nutrition Institute (IPNI) PlantCalc software application.</t>
        </r>
      </text>
    </comment>
  </commentList>
</comments>
</file>

<file path=xl/sharedStrings.xml><?xml version="1.0" encoding="utf-8"?>
<sst xmlns="http://schemas.openxmlformats.org/spreadsheetml/2006/main" count="986" uniqueCount="359">
  <si>
    <t>Producer:</t>
  </si>
  <si>
    <t>Planner:</t>
  </si>
  <si>
    <t>Date:</t>
  </si>
  <si>
    <t>Previous Crop</t>
  </si>
  <si>
    <t>Current Crop</t>
  </si>
  <si>
    <t>Crop Yield</t>
  </si>
  <si>
    <t>N Needed for Crop (FG)</t>
  </si>
  <si>
    <t>Soil Test P (Method) ppm</t>
  </si>
  <si>
    <r>
      <t>Total                                    P</t>
    </r>
    <r>
      <rPr>
        <b/>
        <vertAlign val="subscript"/>
        <sz val="16"/>
        <rFont val="Times New Roman"/>
        <family val="1"/>
      </rPr>
      <t>2</t>
    </r>
    <r>
      <rPr>
        <b/>
        <sz val="16"/>
        <rFont val="Times New Roman"/>
        <family val="1"/>
      </rPr>
      <t>O</t>
    </r>
    <r>
      <rPr>
        <b/>
        <vertAlign val="subscript"/>
        <sz val="16"/>
        <rFont val="Times New Roman"/>
        <family val="1"/>
      </rPr>
      <t>5</t>
    </r>
    <r>
      <rPr>
        <b/>
        <sz val="16"/>
        <rFont val="Times New Roman"/>
        <family val="1"/>
      </rPr>
      <t xml:space="preserve">                                      Recommendation</t>
    </r>
  </si>
  <si>
    <r>
      <t>Total                                      K</t>
    </r>
    <r>
      <rPr>
        <b/>
        <vertAlign val="subscript"/>
        <sz val="16"/>
        <rFont val="Times New Roman"/>
        <family val="1"/>
      </rPr>
      <t>2</t>
    </r>
    <r>
      <rPr>
        <b/>
        <sz val="16"/>
        <rFont val="Times New Roman"/>
        <family val="1"/>
      </rPr>
      <t>O                                               Recommendation</t>
    </r>
  </si>
  <si>
    <t>Example Field</t>
  </si>
  <si>
    <t>Peas</t>
  </si>
  <si>
    <t>Winter Wheat</t>
  </si>
  <si>
    <t>120 Bu/Ac</t>
  </si>
  <si>
    <t>Olson       12</t>
  </si>
  <si>
    <t>Grower's Planned Nutrient Application Plan</t>
  </si>
  <si>
    <t>Date</t>
  </si>
  <si>
    <t>Products</t>
  </si>
  <si>
    <t>Rate</t>
  </si>
  <si>
    <r>
      <t xml:space="preserve">Units/Ac        </t>
    </r>
    <r>
      <rPr>
        <sz val="18"/>
        <rFont val="Times New Roman"/>
        <family val="1"/>
      </rPr>
      <t xml:space="preserve"> </t>
    </r>
    <r>
      <rPr>
        <sz val="16"/>
        <rFont val="Times New Roman"/>
        <family val="1"/>
      </rPr>
      <t>(tons, lbs, gals, etc.)</t>
    </r>
  </si>
  <si>
    <t>lbs-N/Ac</t>
  </si>
  <si>
    <t>=</t>
  </si>
  <si>
    <t>INTRA Mitigating Plan Factors</t>
  </si>
  <si>
    <t>INTRA RATINGS</t>
  </si>
  <si>
    <t>Producer's Agreed to Mitigating Practices</t>
  </si>
  <si>
    <t>Certification</t>
  </si>
  <si>
    <t>Client:</t>
  </si>
  <si>
    <t>This Nutrient Plan was planned according to NRCS Standards and Specifications.</t>
  </si>
  <si>
    <t>Conservationist:</t>
  </si>
  <si>
    <t>Certified by:</t>
  </si>
  <si>
    <t>Soil Test N 0-12" NH4+NO3 (ppm)</t>
  </si>
  <si>
    <t>Soil Test N 12-24" NH4+NO3 (ppm)</t>
  </si>
  <si>
    <t>Soil Test K (Method) ppm</t>
  </si>
  <si>
    <t>Olson   62</t>
  </si>
  <si>
    <t>Tract/ Field</t>
  </si>
  <si>
    <r>
      <t>Total Nutrient Needed N, P</t>
    </r>
    <r>
      <rPr>
        <vertAlign val="subscript"/>
        <sz val="30"/>
        <rFont val="Times New Roman"/>
        <family val="1"/>
      </rPr>
      <t>2</t>
    </r>
    <r>
      <rPr>
        <sz val="30"/>
        <rFont val="Times New Roman"/>
        <family val="1"/>
      </rPr>
      <t>O</t>
    </r>
    <r>
      <rPr>
        <vertAlign val="subscript"/>
        <sz val="30"/>
        <rFont val="Times New Roman"/>
        <family val="1"/>
      </rPr>
      <t>5</t>
    </r>
    <r>
      <rPr>
        <sz val="30"/>
        <rFont val="Times New Roman"/>
        <family val="1"/>
      </rPr>
      <t>, K</t>
    </r>
    <r>
      <rPr>
        <vertAlign val="subscript"/>
        <sz val="30"/>
        <rFont val="Times New Roman"/>
        <family val="1"/>
      </rPr>
      <t>2</t>
    </r>
    <r>
      <rPr>
        <sz val="30"/>
        <rFont val="Times New Roman"/>
        <family val="1"/>
      </rPr>
      <t>O</t>
    </r>
  </si>
  <si>
    <t>23*4 = 92</t>
  </si>
  <si>
    <t>Soil Test N Credit 12-24" [Soil Test N 12-24"x S]  (Lbs-N/ac)</t>
  </si>
  <si>
    <t>Soil Test N Credit 0-12" [Soil Test N 0-12"x S]   (Lbs-N/ac)</t>
  </si>
  <si>
    <t>240-40+0-45-92 = 63</t>
  </si>
  <si>
    <t>ALL NUMBERS ENTERED SHOULD BE WHOLE NUMBERS (NO NEGATIVES)</t>
  </si>
  <si>
    <t xml:space="preserve">Previous Crop N Residue Legume   </t>
  </si>
  <si>
    <t>Previous Crop N Residue Straw (FG)</t>
  </si>
  <si>
    <t xml:space="preserve"> Mineralized N Soil Organic Matter Credit (SOM)      (FG)</t>
  </si>
  <si>
    <t>Soil Test N Credit               [0-12" + 12-24"]  (Lbs-N/ac)</t>
  </si>
  <si>
    <t>S = Soil Conversion Factor (weight of 1ft of soil in million lbs of soil per acre)</t>
  </si>
  <si>
    <t>N supplied from other sources (irr. Water and other misc.)</t>
  </si>
  <si>
    <t>Excess or deficient of N Needed                                          (2) - (3) + (4) - (5) - (6) - (12) =                      N Recommendation</t>
  </si>
  <si>
    <t>Total Nutrient Needed N, P2O5, K2O</t>
  </si>
  <si>
    <t>White cells are for entering data, and grey cells contain examples or formulas that will be calculated by the spreadsheet.</t>
  </si>
  <si>
    <t>Column #</t>
  </si>
  <si>
    <t>Explanation</t>
  </si>
  <si>
    <t>Your realistic crop yield goal should be entered here.  This is the yield that the fertilizer budget is being developed for.  Also referred to as your target yield.</t>
  </si>
  <si>
    <t>Enter how many lbs-N/ac need to be subtracted from the budget when the past crop was a legume.  See U of I fertilizer guide for past crop guidance.</t>
  </si>
  <si>
    <t>Enter how many lbs-N/ac need to be added to the budget when the past crop was a mature grain or corn.  See U of I fertilizer guide for past crop guidance.</t>
  </si>
  <si>
    <t>Enter how many lbs-N/ac need to be subtracted from the budget for N that naturally exists in the irrigation water or other miscellaneous contributions that will otherwise be accounted for.  Do not enter anything here unless you have known/calculated values that should be subtracted from the N budget.</t>
  </si>
  <si>
    <t>Enter how many lbs-N/ac need to be subtracted from the N budget for mineralization as the organic matter breaks down.  Only enter an amount if the fertilizer guide you are using tells you to adjust for mineralization.</t>
  </si>
  <si>
    <t>Enter your total nitrate and ammonium from the 2nd foot in ppm.  This number comes off of your soils test.</t>
  </si>
  <si>
    <t>Enter your total nitrate and ammonium from the 1st foot in ppm.  This number comes off of your soils test.</t>
  </si>
  <si>
    <t>Enter the conversion factor to be used to convert your soil test amonium and nitrate into lbs-N/ac.  In a lot of southern Idaho this conversion factor is 4.  However, several guides in Idaho use a different conversion factor.  Always refer to the fertilizer guide to see what factor was being used to convert ppm to lbs-N/ac when they developed the guide.</t>
  </si>
  <si>
    <t>Auto-calculated, this column calculates how many lbs-N/acre are in the 1st foot.</t>
  </si>
  <si>
    <t>Auto-calculated, this column calculates how many lbs-N/acre are in the 2nd foot.</t>
  </si>
  <si>
    <t>Auto-calculated, this column adds up columns 10 and 11 to get the total lbs-N/acre in the soil.</t>
  </si>
  <si>
    <t>Auto-calculated, this column gives the final recommendation for lbs-N/ac needed to grow the crop.  This is the final N budget.  However, this value does not include any starter or rotational N.  Any starter or rotational N budgeted will need to be noted by hand somewhere on this sheet.  In the future this ability will be added to this spreadsheet.</t>
  </si>
  <si>
    <t>Enter the soil test phosphorus in ppm and the type of test that was used to get this value.</t>
  </si>
  <si>
    <t>Enter the soil test potassium in ppm and the type of test that was used to get this value.  (Caution - Many of the fertilizer guides only provide a recommendation for a sodium bicarbinate test, and many labs only run an ammonium acetate test.  If this is the case, you will need to convert the acetate test to a bicarb test.  This can be done by dividing the ppm of K by 1.2)</t>
  </si>
  <si>
    <t>Enter the final Phosphorus recommendation in lbs-P205/ac.  This value can be interpolated from the table found in the U of I fertilizer guide.  Make sure to make any yield adjustments mentioned in the actual fertilizer guide.  Often, these are not listed on the chart.</t>
  </si>
  <si>
    <t>Enter the final Potassium recommendation in lbs-K2O/ac.  This value can be interpolated from the table found in the U of I fertilizer guide.</t>
  </si>
  <si>
    <t>All values entered in the fertilizer budget spreadsheet should be whole numbers.  Negative values are not needed.</t>
  </si>
  <si>
    <t>For questions regarding the use of this spreadsheet call Travis Younberg Idaho State Agronomist</t>
  </si>
  <si>
    <t>(208) 378-5730</t>
  </si>
  <si>
    <r>
      <t xml:space="preserve">This is where you would enter lbs-N/ac needed to achieve your yield goal.  This number comes directly from the fertilizer guide.  It is usually found on a chart or table within the nitrogen section of the University of Idaho (U of I) fertilizer guide.  This number should include the total N needed to grow the crop before any additions or subtractions have been made for soil test N, past crop residues, mineralization, etc..  However, in some cases the value from the table in the fertilizer guide has already accounted for some of these deductions/additions.  </t>
    </r>
    <r>
      <rPr>
        <b/>
        <u/>
        <sz val="12"/>
        <rFont val="Times New Roman"/>
        <family val="1"/>
      </rPr>
      <t>Where some of these adjustments have already been included in the chart, "DO NOT" deduct or add them again.</t>
    </r>
    <r>
      <rPr>
        <sz val="12"/>
        <rFont val="Times New Roman"/>
        <family val="1"/>
      </rPr>
      <t xml:space="preserve">  To determine what has or has not been included, refer to the N recommendation paragraph that is usually found at the end of the nitrogen section of the ferilizer guide. The U of I fertilizer guides can be found at http://www.extension.uidaho.edu/nutrient/index.html.  </t>
    </r>
  </si>
  <si>
    <t>Fertilizer Sources</t>
  </si>
  <si>
    <t>lb/cu.ft.</t>
  </si>
  <si>
    <t>lb/gal</t>
  </si>
  <si>
    <t>N</t>
  </si>
  <si>
    <t>P2O5</t>
  </si>
  <si>
    <t>K2O</t>
  </si>
  <si>
    <t>SO4-S</t>
  </si>
  <si>
    <t>ES</t>
  </si>
  <si>
    <t>Ca</t>
  </si>
  <si>
    <t>Mg</t>
  </si>
  <si>
    <t>None</t>
  </si>
  <si>
    <t>Water</t>
  </si>
  <si>
    <t xml:space="preserve"> </t>
  </si>
  <si>
    <t>Anhydrous Ammonia (82-0-0)</t>
  </si>
  <si>
    <t>Liquid Aqua Ammonia (20-0-0)</t>
  </si>
  <si>
    <t>Urea (46-0-0)</t>
  </si>
  <si>
    <t>Ammonium Sulfate (21-0-0-24S)</t>
  </si>
  <si>
    <t>Liquid AN (20-0-0)</t>
  </si>
  <si>
    <t>26-0-0-6</t>
  </si>
  <si>
    <t>MonoAmmonium Phosphate (11-52-0)</t>
  </si>
  <si>
    <t>MonoAmmonium Phosphate (11-48-0)</t>
  </si>
  <si>
    <t>DiAmmonium Phosphate (18-46-0)</t>
  </si>
  <si>
    <t>Liquid Ammonium Polyphosphate (10-34-0)</t>
  </si>
  <si>
    <t>Liquid Ammonium Phosphate (8-24-0)</t>
  </si>
  <si>
    <t>Triple Phosphate (0-45-0)</t>
  </si>
  <si>
    <t>Ammonium Phosphate Sulfate (12-40-00-6.5S-1Zn)</t>
  </si>
  <si>
    <t>Potassium Chloride (0-0-60)</t>
  </si>
  <si>
    <t>Potassium Chloride (0-0-61)</t>
  </si>
  <si>
    <t>Potassium Chloride (0-0-62)</t>
  </si>
  <si>
    <t>Potassium Sulfate (0-0-50-18S)</t>
  </si>
  <si>
    <t>Liquid Ammonium Thiosul (12-0-0-26S</t>
  </si>
  <si>
    <t>Elemental Sulfur</t>
  </si>
  <si>
    <t>lbs/cu.ft.</t>
  </si>
  <si>
    <t>lbs/gal</t>
  </si>
  <si>
    <t>P205</t>
  </si>
  <si>
    <t>lbs-Mg</t>
  </si>
  <si>
    <t>lbs-N</t>
  </si>
  <si>
    <t>lbs-P2O5</t>
  </si>
  <si>
    <t>lbs-K2O</t>
  </si>
  <si>
    <t>lbs-SO4</t>
  </si>
  <si>
    <t>lbs-ES</t>
  </si>
  <si>
    <t>lbs-Ca</t>
  </si>
  <si>
    <t>Units</t>
  </si>
  <si>
    <t>Unit type</t>
  </si>
  <si>
    <t>gal</t>
  </si>
  <si>
    <t>lbs</t>
  </si>
  <si>
    <t>Liquid UAN (32-0-0)</t>
  </si>
  <si>
    <t>Liquid UAN (28-0-0)</t>
  </si>
  <si>
    <t>Liquid Urea (23-0-0)</t>
  </si>
  <si>
    <t>Liquid CAN (17-0-0-0S-8.8Ca)</t>
  </si>
  <si>
    <t>Liquid Ammonium Polyphosphate (11-37-0)</t>
  </si>
  <si>
    <t>Calcium Nitrate (15.5-0-0-0S-19Ca)</t>
  </si>
  <si>
    <t>Isobutylidene diurea (IBDU) (31-0-0)</t>
  </si>
  <si>
    <t>Polymer coated Urea (PCU) (44-0-0)</t>
  </si>
  <si>
    <t>Sulfur coated Urea (37-0-0-16S)</t>
  </si>
  <si>
    <t>Urea formaldehyde (UF) (39-0-0)</t>
  </si>
  <si>
    <t>Liquid Potassium Chloride (0-0-21)</t>
  </si>
  <si>
    <t>Liquid Potash (0-0-27)</t>
  </si>
  <si>
    <t>Potassium Nitrate (13.7-0-46.3)</t>
  </si>
  <si>
    <t>Potassium-Magnesium Sulfate (0-0-22-22S-0Ca-11Mg)</t>
  </si>
  <si>
    <t>Calcium Sulfate (Gypsum) (0-0-0-19S-23Ca)</t>
  </si>
  <si>
    <t>Liquid Ammonium Nitrosul (20-0-0-40S)</t>
  </si>
  <si>
    <t>Calcium Thiosulfate (0-0-0-10S-6Ca)</t>
  </si>
  <si>
    <t>Calcium Chloride SoilCal (0-0-0-0S-12Ca)</t>
  </si>
  <si>
    <t>Calcite Lime (0-0-0-0S-36Ca)</t>
  </si>
  <si>
    <t>cu.ft.</t>
  </si>
  <si>
    <t>Measurement unit type</t>
  </si>
  <si>
    <t>ton</t>
  </si>
  <si>
    <t>Amount applied per ac (lbs, gal, cu. Ft., ton)</t>
  </si>
  <si>
    <t>Type</t>
  </si>
  <si>
    <t>Broiler with litter</t>
  </si>
  <si>
    <t>Laying hen</t>
  </si>
  <si>
    <t>Turkey</t>
  </si>
  <si>
    <t>Rabbit</t>
  </si>
  <si>
    <t>Sheep</t>
  </si>
  <si>
    <t>Goat</t>
  </si>
  <si>
    <t>Beef</t>
  </si>
  <si>
    <t>Llama</t>
  </si>
  <si>
    <t>Alpaca</t>
  </si>
  <si>
    <t>Stockpiled dairy manure</t>
  </si>
  <si>
    <t>Horse no bedding</t>
  </si>
  <si>
    <t>Horse with bedding</t>
  </si>
  <si>
    <t>Dairy cow separated solids</t>
  </si>
  <si>
    <t>Table 2 (Uncomposted animal manures)</t>
  </si>
  <si>
    <t>Table 3 (Manure Composts)</t>
  </si>
  <si>
    <t>Compost (Broiler litter)</t>
  </si>
  <si>
    <t>Compost (Rabbit manure)</t>
  </si>
  <si>
    <t>Compost (Beef manure)</t>
  </si>
  <si>
    <t>Compost (Separated dairy solids)</t>
  </si>
  <si>
    <t>Table 4 (Other organic soil amendments)</t>
  </si>
  <si>
    <t>Fresh shrimp waste</t>
  </si>
  <si>
    <t>Corvallis coffee grounds</t>
  </si>
  <si>
    <t>Uncomposted peppermint hay</t>
  </si>
  <si>
    <t>Compost (Peppermint hay)</t>
  </si>
  <si>
    <t>Compost (Yard debris)</t>
  </si>
  <si>
    <t>Table 5 (Organic-based specialty products)</t>
  </si>
  <si>
    <t>Feather meal</t>
  </si>
  <si>
    <t>Blood meal</t>
  </si>
  <si>
    <t>Fish meal</t>
  </si>
  <si>
    <t>Fish emulsion</t>
  </si>
  <si>
    <t>Canola meal</t>
  </si>
  <si>
    <t>Dried, pelletized poultry manure</t>
  </si>
  <si>
    <t>Enter desired N application rate</t>
  </si>
  <si>
    <t>lb N/acre</t>
  </si>
  <si>
    <t>Manure N concentration from lab analysis</t>
  </si>
  <si>
    <t>Value</t>
  </si>
  <si>
    <t>lb N/ton as-is</t>
  </si>
  <si>
    <t>Type of Manure or Organic Fertilizer</t>
  </si>
  <si>
    <t>% of total N available in 1st year</t>
  </si>
  <si>
    <t>percentage</t>
  </si>
  <si>
    <t>Plant Available N per ton of manure (as-is)</t>
  </si>
  <si>
    <t>Manure application amount (as-is)</t>
  </si>
  <si>
    <t>ton manure/acre as-is</t>
  </si>
  <si>
    <t>Enter desired P2O5 application rate</t>
  </si>
  <si>
    <t>lb P2O5/acre</t>
  </si>
  <si>
    <t>Manure P concentration from lab analysis</t>
  </si>
  <si>
    <t>lb P/ton as-is</t>
  </si>
  <si>
    <t>Conversion factor (P to P2O5)</t>
  </si>
  <si>
    <t>Plant Available N in 1st year</t>
  </si>
  <si>
    <t>Plant Available P in 1st year</t>
  </si>
  <si>
    <t>Plant Available P2O5 per ton of manure (as-is)</t>
  </si>
  <si>
    <t>lb P2O5/ton as-is</t>
  </si>
  <si>
    <t>Enter desired K2O application rate</t>
  </si>
  <si>
    <t>Manure K concentration from lab analysis</t>
  </si>
  <si>
    <t>% N in manure</t>
  </si>
  <si>
    <t>%P2O5 in manure</t>
  </si>
  <si>
    <t>%K2O in manure</t>
  </si>
  <si>
    <t>Conversion factor (K to K2O)</t>
  </si>
  <si>
    <t>Plant Available K in 1st year</t>
  </si>
  <si>
    <t>Plant Available K20 per ton of manure (as-is)</t>
  </si>
  <si>
    <t>lb K20/ton as-is</t>
  </si>
  <si>
    <t>lb K/ton as-is</t>
  </si>
  <si>
    <t>lb K20/acre</t>
  </si>
  <si>
    <t>Crop</t>
  </si>
  <si>
    <t>Alfalfa-Hay</t>
  </si>
  <si>
    <t>Buckwheat, Seed</t>
  </si>
  <si>
    <t>Canola-Spring (Mustard)</t>
  </si>
  <si>
    <t>Chickpeas (Garbanzo Beans)</t>
  </si>
  <si>
    <t>Lentils</t>
  </si>
  <si>
    <t>Rapeseed-Winter (Mustard)</t>
  </si>
  <si>
    <t>Wheat-Winter, Soft White</t>
  </si>
  <si>
    <t>typical % moisture at harvest</t>
  </si>
  <si>
    <t>Fallow</t>
  </si>
  <si>
    <t>Yield units</t>
  </si>
  <si>
    <t>N - Removal Rate (lbs/unit/acre)</t>
  </si>
  <si>
    <t>P2O5 - Removal Rate (lbs/unit/acre)</t>
  </si>
  <si>
    <t>K2O - Removal Rate (lbs/unit/acre)</t>
  </si>
  <si>
    <t>Alfalfa-Hay (pre-bloom)</t>
  </si>
  <si>
    <t>lbs/yield unit</t>
  </si>
  <si>
    <t>Barley-Spring, Malting (2-row, for grain)</t>
  </si>
  <si>
    <t>Barley-Spring, Malting (6-row, for grain)</t>
  </si>
  <si>
    <t>Barley-Spring (2-row, for grain)</t>
  </si>
  <si>
    <t>Barley-Spring (6-row, for grain)</t>
  </si>
  <si>
    <t>bu</t>
  </si>
  <si>
    <t>Barley-Winter, Malting (2-row, for grain)</t>
  </si>
  <si>
    <t>Barley-Winter, Malting (6-row, for grain)</t>
  </si>
  <si>
    <t>Barley-Winter, (2-row, for grain)</t>
  </si>
  <si>
    <t>Barley-Winter, (6-row, for grain)</t>
  </si>
  <si>
    <t>Barley-Spring (6-row, for hay)</t>
  </si>
  <si>
    <t>Barley-Winter (6-row, for hay)</t>
  </si>
  <si>
    <t>Barley-Spring (6-row, for green chop, boot)</t>
  </si>
  <si>
    <t>Barley-Winter (6-row, for green chop, boot)</t>
  </si>
  <si>
    <t>Barley-Spring (2-row, for straw)</t>
  </si>
  <si>
    <t>Barley-Spring (6-row, for straw)</t>
  </si>
  <si>
    <t>lb straw/bu grain</t>
  </si>
  <si>
    <t>Barley-Winter (2-row, for straw)</t>
  </si>
  <si>
    <t>Barley-Winter (6-row, for straw)</t>
  </si>
  <si>
    <t>cwt</t>
  </si>
  <si>
    <t>Clover-Alsike, for green chop</t>
  </si>
  <si>
    <t>Clover-Alsike, for hay</t>
  </si>
  <si>
    <t xml:space="preserve">Clover-Crimson, for green chop </t>
  </si>
  <si>
    <t>Clover-Crimson, for hay</t>
  </si>
  <si>
    <t>Clover-Red, for green chop</t>
  </si>
  <si>
    <t>Clover-Red, for hay</t>
  </si>
  <si>
    <t>Clover-White, for green chop</t>
  </si>
  <si>
    <t>Clover-White, for hay</t>
  </si>
  <si>
    <t>Clover-White-Ladino, for green chop</t>
  </si>
  <si>
    <t>Clover-White-Ladino, for hay</t>
  </si>
  <si>
    <t>Radish, for root</t>
  </si>
  <si>
    <t>lb of root</t>
  </si>
  <si>
    <t>Flax, for Seed</t>
  </si>
  <si>
    <t>Flax, for Straw</t>
  </si>
  <si>
    <t>Grass-Bromegrass, for green chop</t>
  </si>
  <si>
    <t>Grass-Bromegrass, for hay</t>
  </si>
  <si>
    <t>Grass-Smooth Bromegrass, for green chop</t>
  </si>
  <si>
    <t>Grass-Smooth Bromegrass, for hay</t>
  </si>
  <si>
    <t>Grass-Orchardgrass, for green chop</t>
  </si>
  <si>
    <t>Grass-Orchardgrass, for hay</t>
  </si>
  <si>
    <t>Sorghum/Sudangrass, for grain</t>
  </si>
  <si>
    <t>Sorghum/Sudangrass, for green chop</t>
  </si>
  <si>
    <t>Sorghum/Sudangrass, for hay</t>
  </si>
  <si>
    <t>Sorghum/Sudangrass, for silage</t>
  </si>
  <si>
    <t>lb</t>
  </si>
  <si>
    <t>Oats-for grain</t>
  </si>
  <si>
    <t>Oats-for green chop</t>
  </si>
  <si>
    <t>Oats-for hay</t>
  </si>
  <si>
    <t>Peas-Garden, for seed (dry)</t>
  </si>
  <si>
    <t>Peas-Field, for seed (dry)</t>
  </si>
  <si>
    <t>Safflower, for Seed</t>
  </si>
  <si>
    <t>Wheat, for Hay</t>
  </si>
  <si>
    <t>Sweetclover, for Silage</t>
  </si>
  <si>
    <t>Sweetclover, for Seed</t>
  </si>
  <si>
    <t>Turnips, for Root</t>
  </si>
  <si>
    <t>Vetch-Common, for Hay</t>
  </si>
  <si>
    <t>Vetch-Hairy, for Hay</t>
  </si>
  <si>
    <t>Vineyards, Grape-American</t>
  </si>
  <si>
    <t>Vineyards, Grape-European</t>
  </si>
  <si>
    <t>Wheat, for Green Chop</t>
  </si>
  <si>
    <t>Wheat-Winter, Hard Red, for Grain</t>
  </si>
  <si>
    <t>Wheat-Spring, Hard Red, for Grain</t>
  </si>
  <si>
    <t>Wheat-Durum, for Grain</t>
  </si>
  <si>
    <t>Alfalfa-for Seed</t>
  </si>
  <si>
    <t>Alfalfa-for Green Chop</t>
  </si>
  <si>
    <t>Bean, for Seed (dry)</t>
  </si>
  <si>
    <t>Bean-Navy, for Seed (dry)</t>
  </si>
  <si>
    <t>Bean-Snap, for Seed (dry)</t>
  </si>
  <si>
    <t>Corn-Field, for Grain</t>
  </si>
  <si>
    <t>Corn-Field, for Silage (dough stage)</t>
  </si>
  <si>
    <t>Corn-Field, for Stover (dry)</t>
  </si>
  <si>
    <t>lb stover/bu grain</t>
  </si>
  <si>
    <t>Corn-Sweet, for Ears with Husk (immature)</t>
  </si>
  <si>
    <t>Corn-Sweet, for Grain (dry)</t>
  </si>
  <si>
    <t>Corn-Sweet, for Stover (without ear and husk, very dry)</t>
  </si>
  <si>
    <t>Alfalfa + Orchardgrass, for hay</t>
  </si>
  <si>
    <t>Oats-for straw</t>
  </si>
  <si>
    <t>Onion-Dry (bulb) Sweet Spanish</t>
  </si>
  <si>
    <t>Mint, for Hay</t>
  </si>
  <si>
    <t>Potato- Irish, for Tuber</t>
  </si>
  <si>
    <t>Sorghum, for stover</t>
  </si>
  <si>
    <t>Sorghum, for Grain</t>
  </si>
  <si>
    <t>Sorghum, for Green Chop</t>
  </si>
  <si>
    <t>Sorghum, for Silage</t>
  </si>
  <si>
    <t>Sugarbeet, root without crown</t>
  </si>
  <si>
    <t>Triticale, for Grain</t>
  </si>
  <si>
    <t>Grass, for Seed (all varieties)</t>
  </si>
  <si>
    <t>Grass-Bluegrass-Kentucky, for Hay</t>
  </si>
  <si>
    <t>Mint, for Oil</t>
  </si>
  <si>
    <t>lb (oil)</t>
  </si>
  <si>
    <t>unknown</t>
  </si>
  <si>
    <t>bale</t>
  </si>
  <si>
    <t>Crop Removal N (lb/ac)</t>
  </si>
  <si>
    <t>Crop Removal P2O5 (lb/ac)</t>
  </si>
  <si>
    <t>Crop Removal K2O (lb/ac)</t>
  </si>
  <si>
    <t>Year of Rotation</t>
  </si>
  <si>
    <t>Wheat-Spring, including Duram for Straw</t>
  </si>
  <si>
    <t>Wheat-Winter, for Straw</t>
  </si>
  <si>
    <t>Hops (cones and above ground biomass removed)</t>
  </si>
  <si>
    <t>Yield</t>
  </si>
  <si>
    <t>Total</t>
  </si>
  <si>
    <t>Automated Rotation Table</t>
  </si>
  <si>
    <t>Custom/Manual Rotation Table</t>
  </si>
  <si>
    <t>lbs-N removed/unit/acre</t>
  </si>
  <si>
    <t>lbs-P2O5 removed/unit/acre</t>
  </si>
  <si>
    <t>lbs-K2O removed/unit/acre</t>
  </si>
  <si>
    <t>Calculations in these tables are based on Worksheet C on page 17 in PNW533 publication "Fertilizing with Manure and Other Organic Amendments"</t>
  </si>
  <si>
    <r>
      <t xml:space="preserve">Values for %  Plant Available P and Plant Available K came from Table 3 on page 4 of PNW673 publication </t>
    </r>
    <r>
      <rPr>
        <b/>
        <u/>
        <sz val="12"/>
        <rFont val="Times New Roman"/>
        <family val="1"/>
      </rPr>
      <t>"Sampling Dairy Manure and Compost for Nutrient Analysis"</t>
    </r>
    <r>
      <rPr>
        <b/>
        <sz val="12"/>
        <rFont val="Times New Roman"/>
        <family val="1"/>
      </rPr>
      <t>.</t>
    </r>
  </si>
  <si>
    <t>&lt;Select Product&gt;</t>
  </si>
  <si>
    <t>TOTAL</t>
  </si>
  <si>
    <t>Field Name/ID:</t>
  </si>
  <si>
    <t>I certify that I will apply all nutrients to the fields Identified in this plan according to my Nutrient Management Plan.</t>
  </si>
  <si>
    <t>This Nutrient Management Plan was completed and certified according to NRCS practice standards and specifications.</t>
  </si>
  <si>
    <t>lbs-K2O/Ac</t>
  </si>
  <si>
    <t>Field/ID:</t>
  </si>
  <si>
    <t>lbs-P2O5/Ac</t>
  </si>
  <si>
    <t>Application Method (broadcast, sidedressed, tilled-in, etc.)</t>
  </si>
  <si>
    <t>NUTRIENT BUDGET WORKSHEET FOR NUTRIENT APPLICATIONS ON CROPLAND</t>
  </si>
  <si>
    <t>Totals:</t>
  </si>
  <si>
    <t>UofI Guide:</t>
  </si>
  <si>
    <t>Pasture-Grass/Clover mix (based on red-clover)</t>
  </si>
  <si>
    <t>AUM</t>
  </si>
  <si>
    <t>Pasture-Bromegrass</t>
  </si>
  <si>
    <t>Pasture - Grass-Smooth Bromegrass</t>
  </si>
  <si>
    <t>Pasture - Grass-Orchardgrass</t>
  </si>
  <si>
    <t>Grass +Clover-White-Ladino, for hay</t>
  </si>
  <si>
    <t>Grass +Clover-Red, for hay</t>
  </si>
  <si>
    <t>Surface Water Quality Risk - Phosphorus</t>
  </si>
  <si>
    <t>Surface Water Quality Risk - Nitrogen</t>
  </si>
  <si>
    <t>Overall Ground Water Quality Risk</t>
  </si>
  <si>
    <t>26-0-0-14S</t>
  </si>
  <si>
    <t>Polymer coated Urea (PCU) (42-0-0)</t>
  </si>
  <si>
    <t>Polymer coated Urea (PCU) (43-0-0)</t>
  </si>
  <si>
    <t>Phosphoric Acid (0-53-0)</t>
  </si>
  <si>
    <t>Ammonium Phosphate Sulfate (16-20-0-13S)</t>
  </si>
  <si>
    <t>Phosphoric Acid [MGA] (0-52-0)</t>
  </si>
  <si>
    <t>Calcium Chloride (0-0-0-0S-34Ca)</t>
  </si>
  <si>
    <t>Dolomite (0-0-0-0S-24Ca-10Mg)</t>
  </si>
  <si>
    <t>Magnesium Sulfate (Epsom Salts) (0-0-0-15S-0Ca-14Mg)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</si>
</sst>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_);\(0\)"/>
    <numFmt numFmtId="165" formatCode="0;;;@"/>
    <numFmt numFmtId="166" formatCode="0.0%"/>
    <numFmt numFmtId="167" formatCode="0.000%"/>
    <numFmt numFmtId="168" formatCode="0.0"/>
  </numFmts>
  <fonts count="29" x14ac:knownFonts="1">
    <font>
      <sz val="12"/>
      <name val="Times New Roman"/>
    </font>
    <font>
      <sz val="24"/>
      <name val="Times New Roman"/>
      <family val="1"/>
    </font>
    <font>
      <sz val="36"/>
      <name val="Times New Roman"/>
      <family val="1"/>
    </font>
    <font>
      <b/>
      <sz val="16"/>
      <name val="Times New Roman"/>
      <family val="1"/>
    </font>
    <font>
      <sz val="16"/>
      <name val="Times New Roman"/>
      <family val="1"/>
    </font>
    <font>
      <b/>
      <vertAlign val="subscript"/>
      <sz val="16"/>
      <name val="Times New Roman"/>
      <family val="1"/>
    </font>
    <font>
      <sz val="20"/>
      <name val="Times New Roman"/>
      <family val="1"/>
    </font>
    <font>
      <sz val="18"/>
      <name val="Times New Roman"/>
      <family val="1"/>
    </font>
    <font>
      <b/>
      <sz val="20"/>
      <name val="Times New Roman"/>
      <family val="1"/>
    </font>
    <font>
      <sz val="11"/>
      <name val="Arial"/>
      <family val="2"/>
    </font>
    <font>
      <b/>
      <sz val="36"/>
      <name val="Arial"/>
      <family val="2"/>
    </font>
    <font>
      <b/>
      <sz val="14"/>
      <name val="Arial"/>
      <family val="2"/>
    </font>
    <font>
      <sz val="30"/>
      <name val="Times New Roman"/>
      <family val="1"/>
    </font>
    <font>
      <vertAlign val="subscript"/>
      <sz val="30"/>
      <name val="Times New Roman"/>
      <family val="1"/>
    </font>
    <font>
      <sz val="16"/>
      <color rgb="FFFF0000"/>
      <name val="Times New Roman"/>
      <family val="1"/>
    </font>
    <font>
      <sz val="12"/>
      <name val="Times New Roman"/>
      <family val="1"/>
    </font>
    <font>
      <b/>
      <sz val="12"/>
      <name val="Times New Roman"/>
      <family val="1"/>
    </font>
    <font>
      <sz val="12"/>
      <color rgb="FFFF0000"/>
      <name val="Times New Roman"/>
      <family val="1"/>
    </font>
    <font>
      <b/>
      <i/>
      <sz val="12"/>
      <name val="Times New Roman"/>
      <family val="1"/>
    </font>
    <font>
      <b/>
      <u/>
      <sz val="12"/>
      <name val="Times New Roman"/>
      <family val="1"/>
    </font>
    <font>
      <sz val="12"/>
      <name val="Times New Roman"/>
      <family val="1"/>
    </font>
    <font>
      <sz val="10"/>
      <color indexed="8"/>
      <name val="Arial"/>
      <family val="2"/>
    </font>
    <font>
      <sz val="12"/>
      <color indexed="8"/>
      <name val="Arial"/>
      <family val="2"/>
    </font>
    <font>
      <sz val="9"/>
      <color indexed="81"/>
      <name val="Tahoma"/>
      <family val="2"/>
    </font>
    <font>
      <b/>
      <sz val="9"/>
      <color indexed="81"/>
      <name val="Tahoma"/>
      <family val="2"/>
    </font>
    <font>
      <sz val="12"/>
      <color theme="1"/>
      <name val="Times New Roman"/>
      <family val="1"/>
    </font>
    <font>
      <u/>
      <sz val="9"/>
      <color indexed="81"/>
      <name val="Tahoma"/>
      <family val="2"/>
    </font>
    <font>
      <b/>
      <sz val="18"/>
      <name val="Times New Roman"/>
      <family val="1"/>
    </font>
    <font>
      <b/>
      <sz val="14"/>
      <color theme="9" tint="-0.24994659260841701"/>
      <name val="Times New Roman"/>
      <family val="1"/>
    </font>
  </fonts>
  <fills count="18">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indexed="55"/>
        <bgColor indexed="64"/>
      </patternFill>
    </fill>
    <fill>
      <patternFill patternType="solid">
        <fgColor indexed="2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indexed="27"/>
        <bgColor indexed="64"/>
      </patternFill>
    </fill>
    <fill>
      <patternFill patternType="solid">
        <fgColor indexed="22"/>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ck">
        <color indexed="64"/>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slantDashDot">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right/>
      <top style="thin">
        <color indexed="64"/>
      </top>
      <bottom style="slantDashDot">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0" fontId="9" fillId="0" borderId="0"/>
    <xf numFmtId="9" fontId="20" fillId="0" borderId="0" applyFont="0" applyFill="0" applyBorder="0" applyAlignment="0" applyProtection="0"/>
    <xf numFmtId="0" fontId="21" fillId="0" borderId="0"/>
    <xf numFmtId="0" fontId="21" fillId="0" borderId="0"/>
  </cellStyleXfs>
  <cellXfs count="357">
    <xf numFmtId="0" fontId="0" fillId="0" borderId="0" xfId="0"/>
    <xf numFmtId="0" fontId="0" fillId="2" borderId="1" xfId="0" applyFill="1" applyBorder="1" applyProtection="1"/>
    <xf numFmtId="0" fontId="0" fillId="2" borderId="2" xfId="0" applyFill="1" applyBorder="1" applyProtection="1"/>
    <xf numFmtId="0" fontId="0" fillId="2" borderId="4" xfId="0" applyFill="1" applyBorder="1" applyProtection="1"/>
    <xf numFmtId="0" fontId="0" fillId="3" borderId="10" xfId="0" applyFill="1" applyBorder="1" applyProtection="1"/>
    <xf numFmtId="0" fontId="0" fillId="4" borderId="12" xfId="0" applyFill="1" applyBorder="1" applyProtection="1"/>
    <xf numFmtId="164" fontId="0" fillId="2" borderId="11" xfId="0" applyNumberFormat="1" applyFill="1" applyBorder="1" applyAlignment="1" applyProtection="1">
      <alignment horizontal="center"/>
    </xf>
    <xf numFmtId="0" fontId="0" fillId="4" borderId="11" xfId="0" applyFill="1" applyBorder="1" applyProtection="1"/>
    <xf numFmtId="0" fontId="0" fillId="5" borderId="11" xfId="0" applyFill="1" applyBorder="1" applyProtection="1"/>
    <xf numFmtId="164" fontId="0" fillId="2" borderId="13" xfId="0" applyNumberFormat="1" applyFill="1" applyBorder="1" applyAlignment="1" applyProtection="1">
      <alignment horizontal="center"/>
    </xf>
    <xf numFmtId="0" fontId="3" fillId="2" borderId="14" xfId="0" applyFont="1" applyFill="1" applyBorder="1" applyAlignment="1" applyProtection="1">
      <alignment horizontal="center" wrapText="1"/>
    </xf>
    <xf numFmtId="0" fontId="4" fillId="3" borderId="15" xfId="0" applyFont="1" applyFill="1" applyBorder="1" applyAlignment="1" applyProtection="1">
      <alignment horizontal="center" wrapText="1"/>
    </xf>
    <xf numFmtId="0" fontId="3" fillId="4" borderId="16" xfId="0" applyFont="1" applyFill="1" applyBorder="1" applyAlignment="1" applyProtection="1">
      <alignment horizontal="center" wrapText="1"/>
    </xf>
    <xf numFmtId="0" fontId="3" fillId="2" borderId="18" xfId="0" applyFont="1" applyFill="1" applyBorder="1" applyAlignment="1" applyProtection="1">
      <alignment horizontal="center" vertical="center" wrapText="1"/>
    </xf>
    <xf numFmtId="0" fontId="3" fillId="5" borderId="18" xfId="0" applyFont="1" applyFill="1" applyBorder="1" applyAlignment="1" applyProtection="1">
      <alignment horizontal="center" wrapText="1"/>
    </xf>
    <xf numFmtId="0" fontId="3" fillId="2" borderId="18" xfId="0" applyFont="1" applyFill="1" applyBorder="1" applyAlignment="1" applyProtection="1">
      <alignment horizontal="center" vertical="center" textRotation="180" wrapText="1"/>
    </xf>
    <xf numFmtId="0" fontId="3" fillId="2" borderId="20" xfId="0" applyFont="1" applyFill="1" applyBorder="1" applyAlignment="1" applyProtection="1">
      <alignment horizontal="center" vertical="center" textRotation="180" wrapText="1"/>
    </xf>
    <xf numFmtId="0" fontId="0" fillId="7" borderId="22" xfId="0" applyFill="1" applyBorder="1" applyProtection="1">
      <protection locked="0"/>
    </xf>
    <xf numFmtId="0" fontId="1" fillId="7" borderId="27" xfId="0" applyFont="1" applyFill="1" applyBorder="1" applyProtection="1">
      <protection locked="0"/>
    </xf>
    <xf numFmtId="0" fontId="1" fillId="7" borderId="28" xfId="0" applyFont="1" applyFill="1" applyBorder="1" applyAlignment="1" applyProtection="1">
      <alignment horizontal="center" vertical="center"/>
      <protection locked="0"/>
    </xf>
    <xf numFmtId="0" fontId="1" fillId="7" borderId="30" xfId="0" applyFont="1" applyFill="1" applyBorder="1" applyAlignment="1" applyProtection="1">
      <alignment horizontal="center" vertical="center"/>
      <protection locked="0"/>
    </xf>
    <xf numFmtId="0" fontId="11" fillId="2" borderId="0" xfId="1" applyFont="1" applyFill="1" applyBorder="1" applyAlignment="1" applyProtection="1">
      <alignment horizontal="right" vertical="center"/>
    </xf>
    <xf numFmtId="0" fontId="11" fillId="2" borderId="29" xfId="1" applyFont="1" applyFill="1" applyBorder="1" applyAlignment="1" applyProtection="1">
      <alignment horizontal="right" vertical="center"/>
    </xf>
    <xf numFmtId="0" fontId="0" fillId="7" borderId="39" xfId="0" applyFill="1" applyBorder="1" applyAlignment="1" applyProtection="1">
      <alignment horizontal="center" vertical="center"/>
    </xf>
    <xf numFmtId="0" fontId="1" fillId="7" borderId="40" xfId="0" applyFont="1" applyFill="1" applyBorder="1" applyAlignment="1" applyProtection="1">
      <alignment horizontal="center" vertical="center"/>
    </xf>
    <xf numFmtId="0" fontId="1" fillId="7" borderId="19" xfId="0" applyFont="1" applyFill="1" applyBorder="1" applyAlignment="1" applyProtection="1">
      <alignment horizontal="center" vertical="center"/>
    </xf>
    <xf numFmtId="0" fontId="1" fillId="7" borderId="39" xfId="0" applyFont="1" applyFill="1" applyBorder="1" applyAlignment="1" applyProtection="1">
      <alignment horizontal="center" vertical="center"/>
    </xf>
    <xf numFmtId="0" fontId="1" fillId="12" borderId="6" xfId="0" applyFont="1" applyFill="1" applyBorder="1" applyAlignment="1" applyProtection="1"/>
    <xf numFmtId="0" fontId="1" fillId="12" borderId="6" xfId="0" applyFont="1" applyFill="1" applyBorder="1" applyAlignment="1" applyProtection="1">
      <alignment horizontal="center"/>
    </xf>
    <xf numFmtId="0" fontId="0" fillId="12" borderId="0" xfId="0" applyFill="1" applyBorder="1" applyProtection="1"/>
    <xf numFmtId="0" fontId="0" fillId="7" borderId="22" xfId="0" applyFill="1" applyBorder="1" applyAlignment="1" applyProtection="1">
      <alignment horizontal="center" vertical="center"/>
    </xf>
    <xf numFmtId="0" fontId="0" fillId="7" borderId="27" xfId="0" applyFill="1" applyBorder="1" applyAlignment="1" applyProtection="1">
      <alignment horizontal="center" vertical="center"/>
    </xf>
    <xf numFmtId="164" fontId="0" fillId="13" borderId="11" xfId="0" applyNumberFormat="1" applyFill="1" applyBorder="1" applyAlignment="1" applyProtection="1">
      <alignment horizontal="center"/>
    </xf>
    <xf numFmtId="0" fontId="1" fillId="7" borderId="23" xfId="0" applyFont="1" applyFill="1" applyBorder="1" applyAlignment="1" applyProtection="1">
      <alignment vertical="center"/>
      <protection locked="0"/>
    </xf>
    <xf numFmtId="0" fontId="1" fillId="7" borderId="24" xfId="0" applyFont="1" applyFill="1" applyBorder="1" applyAlignment="1" applyProtection="1">
      <alignment vertical="center"/>
      <protection locked="0"/>
    </xf>
    <xf numFmtId="0" fontId="1" fillId="7" borderId="22" xfId="0" applyFont="1" applyFill="1" applyBorder="1" applyAlignment="1" applyProtection="1">
      <alignment vertical="center"/>
      <protection locked="0"/>
    </xf>
    <xf numFmtId="0" fontId="6" fillId="8" borderId="6" xfId="0" applyFont="1" applyFill="1" applyBorder="1" applyAlignment="1" applyProtection="1">
      <alignment horizontal="center" vertical="center"/>
      <protection locked="0"/>
    </xf>
    <xf numFmtId="0" fontId="6" fillId="3" borderId="33" xfId="0" applyFont="1" applyFill="1" applyBorder="1" applyAlignment="1" applyProtection="1">
      <alignment horizontal="center" vertical="center"/>
    </xf>
    <xf numFmtId="0" fontId="6" fillId="8" borderId="34"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xf>
    <xf numFmtId="0" fontId="6" fillId="3" borderId="32" xfId="0" applyFont="1" applyFill="1" applyBorder="1" applyAlignment="1" applyProtection="1">
      <alignment horizontal="center" vertical="center"/>
    </xf>
    <xf numFmtId="0" fontId="6" fillId="6" borderId="6" xfId="0" applyFont="1" applyFill="1" applyBorder="1" applyAlignment="1" applyProtection="1">
      <alignment horizontal="center" vertical="center"/>
      <protection locked="0"/>
    </xf>
    <xf numFmtId="14" fontId="6" fillId="8" borderId="6" xfId="0" applyNumberFormat="1" applyFont="1" applyFill="1" applyBorder="1" applyAlignment="1" applyProtection="1">
      <alignment horizontal="center" vertical="center"/>
      <protection locked="0"/>
    </xf>
    <xf numFmtId="0" fontId="3" fillId="4" borderId="19" xfId="0" applyFont="1" applyFill="1" applyBorder="1" applyAlignment="1" applyProtection="1">
      <alignment vertical="center"/>
    </xf>
    <xf numFmtId="0" fontId="4" fillId="4" borderId="11" xfId="0" applyFont="1" applyFill="1" applyBorder="1" applyAlignment="1" applyProtection="1">
      <alignment vertical="center"/>
    </xf>
    <xf numFmtId="0" fontId="3" fillId="4" borderId="18" xfId="0" applyFont="1" applyFill="1" applyBorder="1" applyAlignment="1" applyProtection="1">
      <alignment vertical="center" wrapText="1"/>
    </xf>
    <xf numFmtId="0" fontId="3" fillId="5" borderId="18" xfId="0" applyFont="1" applyFill="1" applyBorder="1" applyAlignment="1" applyProtection="1">
      <alignment vertical="center" wrapText="1"/>
    </xf>
    <xf numFmtId="0" fontId="3" fillId="8" borderId="19" xfId="0" applyFont="1" applyFill="1" applyBorder="1" applyAlignment="1" applyProtection="1">
      <alignment horizontal="center" vertical="center" textRotation="180" wrapText="1"/>
    </xf>
    <xf numFmtId="0" fontId="1" fillId="7" borderId="24" xfId="0" applyFont="1" applyFill="1" applyBorder="1" applyAlignment="1" applyProtection="1">
      <alignment horizontal="center" vertical="center"/>
    </xf>
    <xf numFmtId="0" fontId="1" fillId="7" borderId="30" xfId="0" applyFont="1" applyFill="1" applyBorder="1" applyAlignment="1" applyProtection="1">
      <alignment horizontal="center" vertical="center"/>
    </xf>
    <xf numFmtId="0" fontId="1" fillId="7" borderId="23" xfId="0" applyFont="1" applyFill="1" applyBorder="1" applyAlignment="1" applyProtection="1">
      <alignment horizontal="center" vertical="center"/>
    </xf>
    <xf numFmtId="0" fontId="1" fillId="7" borderId="28"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7" borderId="27" xfId="0" applyFont="1" applyFill="1" applyBorder="1" applyAlignment="1" applyProtection="1">
      <alignment horizontal="center" vertical="center"/>
    </xf>
    <xf numFmtId="0" fontId="0" fillId="2" borderId="0" xfId="0" applyFill="1" applyBorder="1" applyProtection="1"/>
    <xf numFmtId="0" fontId="3" fillId="8" borderId="19" xfId="0" applyFont="1" applyFill="1" applyBorder="1" applyAlignment="1" applyProtection="1">
      <alignment horizontal="center" vertical="center" wrapText="1"/>
    </xf>
    <xf numFmtId="0" fontId="0" fillId="0" borderId="0" xfId="0" applyProtection="1"/>
    <xf numFmtId="0" fontId="0" fillId="0" borderId="42" xfId="0" applyBorder="1" applyProtection="1"/>
    <xf numFmtId="0" fontId="0" fillId="0" borderId="0" xfId="0" applyAlignment="1" applyProtection="1">
      <alignment wrapText="1"/>
    </xf>
    <xf numFmtId="0" fontId="0" fillId="0" borderId="0" xfId="0" applyAlignment="1">
      <alignment wrapText="1"/>
    </xf>
    <xf numFmtId="0" fontId="15" fillId="0" borderId="0" xfId="0" applyFont="1" applyAlignment="1">
      <alignment horizontal="left" vertical="top"/>
    </xf>
    <xf numFmtId="0" fontId="0" fillId="0" borderId="0" xfId="0" applyAlignment="1">
      <alignment horizontal="left" vertical="top"/>
    </xf>
    <xf numFmtId="0" fontId="16" fillId="0" borderId="0" xfId="0" applyFont="1" applyAlignment="1">
      <alignment horizontal="center" vertical="top"/>
    </xf>
    <xf numFmtId="0" fontId="15" fillId="0" borderId="0" xfId="0" applyFont="1"/>
    <xf numFmtId="0" fontId="19" fillId="0" borderId="0" xfId="0" applyFont="1"/>
    <xf numFmtId="166" fontId="0" fillId="0" borderId="0" xfId="0" applyNumberFormat="1"/>
    <xf numFmtId="0" fontId="0" fillId="0" borderId="0" xfId="0" applyBorder="1"/>
    <xf numFmtId="0" fontId="15" fillId="11" borderId="0" xfId="0" applyFont="1" applyFill="1"/>
    <xf numFmtId="0" fontId="15" fillId="11" borderId="0" xfId="0" applyFont="1" applyFill="1" applyAlignment="1">
      <alignment wrapText="1"/>
    </xf>
    <xf numFmtId="0" fontId="0" fillId="11" borderId="0" xfId="0" applyFill="1"/>
    <xf numFmtId="0" fontId="15" fillId="14" borderId="0" xfId="0" applyFont="1" applyFill="1"/>
    <xf numFmtId="0" fontId="15" fillId="15" borderId="0" xfId="0" applyFont="1" applyFill="1"/>
    <xf numFmtId="0" fontId="15" fillId="16" borderId="0" xfId="0" applyFont="1" applyFill="1"/>
    <xf numFmtId="166" fontId="0" fillId="11" borderId="0" xfId="0" applyNumberFormat="1" applyFill="1"/>
    <xf numFmtId="166" fontId="0" fillId="14" borderId="0" xfId="0" applyNumberFormat="1" applyFill="1"/>
    <xf numFmtId="166" fontId="0" fillId="15" borderId="0" xfId="0" applyNumberFormat="1" applyFill="1"/>
    <xf numFmtId="166" fontId="0" fillId="16" borderId="0" xfId="0" applyNumberFormat="1" applyFill="1"/>
    <xf numFmtId="166" fontId="15" fillId="11" borderId="0" xfId="0" applyNumberFormat="1" applyFont="1" applyFill="1" applyAlignment="1">
      <alignment wrapText="1"/>
    </xf>
    <xf numFmtId="0" fontId="15" fillId="11" borderId="6" xfId="0" applyFont="1" applyFill="1" applyBorder="1" applyAlignment="1">
      <alignment horizontal="center" vertical="center"/>
    </xf>
    <xf numFmtId="0" fontId="0" fillId="11" borderId="6" xfId="0" applyFill="1" applyBorder="1" applyAlignment="1">
      <alignment horizontal="center" vertical="center"/>
    </xf>
    <xf numFmtId="0" fontId="16" fillId="11" borderId="6" xfId="0" applyFont="1" applyFill="1" applyBorder="1" applyAlignment="1">
      <alignment horizontal="center" vertical="center"/>
    </xf>
    <xf numFmtId="0" fontId="16" fillId="11" borderId="6" xfId="0" applyFont="1" applyFill="1" applyBorder="1" applyAlignment="1">
      <alignment horizontal="center" vertical="center" wrapText="1"/>
    </xf>
    <xf numFmtId="0" fontId="0" fillId="11" borderId="6" xfId="0" applyFont="1" applyFill="1" applyBorder="1" applyAlignment="1">
      <alignment horizontal="center" vertical="center"/>
    </xf>
    <xf numFmtId="0" fontId="22" fillId="0" borderId="43" xfId="4" applyFont="1" applyFill="1" applyBorder="1" applyAlignment="1"/>
    <xf numFmtId="0" fontId="22" fillId="0" borderId="43" xfId="3" applyFont="1" applyFill="1" applyBorder="1" applyAlignment="1"/>
    <xf numFmtId="0" fontId="22" fillId="0" borderId="0" xfId="3" applyFont="1" applyFill="1" applyBorder="1" applyAlignment="1"/>
    <xf numFmtId="0" fontId="16" fillId="0" borderId="0" xfId="0" applyFont="1" applyAlignment="1">
      <alignment horizontal="center" vertical="center" wrapText="1"/>
    </xf>
    <xf numFmtId="0" fontId="0" fillId="0" borderId="0" xfId="0" applyAlignment="1">
      <alignment horizontal="center" vertical="center"/>
    </xf>
    <xf numFmtId="10" fontId="0" fillId="0" borderId="0" xfId="2" applyNumberFormat="1" applyFont="1" applyAlignment="1">
      <alignment horizontal="center" vertical="center"/>
    </xf>
    <xf numFmtId="0" fontId="22" fillId="0" borderId="0" xfId="4" applyFont="1" applyFill="1" applyBorder="1" applyAlignment="1">
      <alignment horizontal="center" vertical="center"/>
    </xf>
    <xf numFmtId="0" fontId="22" fillId="0" borderId="0" xfId="3" applyFont="1" applyFill="1" applyBorder="1" applyAlignment="1">
      <alignment horizontal="center" vertical="center"/>
    </xf>
    <xf numFmtId="0" fontId="22" fillId="0" borderId="44" xfId="3" applyFont="1" applyFill="1" applyBorder="1" applyAlignment="1"/>
    <xf numFmtId="10" fontId="15" fillId="0" borderId="0" xfId="2" applyNumberFormat="1" applyFont="1" applyAlignment="1">
      <alignment horizontal="center" vertical="center"/>
    </xf>
    <xf numFmtId="0" fontId="25" fillId="0" borderId="45" xfId="0" applyFont="1" applyBorder="1" applyAlignment="1">
      <alignment horizontal="center" vertical="center"/>
    </xf>
    <xf numFmtId="0" fontId="22" fillId="0" borderId="0" xfId="3" applyFont="1" applyFill="1" applyAlignment="1">
      <alignment horizontal="center" vertical="center"/>
    </xf>
    <xf numFmtId="0" fontId="2" fillId="12" borderId="2" xfId="0" applyFont="1" applyFill="1" applyBorder="1" applyAlignment="1" applyProtection="1">
      <alignment horizontal="center"/>
    </xf>
    <xf numFmtId="0" fontId="2" fillId="12" borderId="0" xfId="0" applyFont="1" applyFill="1" applyBorder="1" applyAlignment="1" applyProtection="1">
      <alignment horizontal="center"/>
    </xf>
    <xf numFmtId="0" fontId="0" fillId="0" borderId="2" xfId="0" applyBorder="1"/>
    <xf numFmtId="0" fontId="0" fillId="0" borderId="2" xfId="0" applyFill="1" applyBorder="1"/>
    <xf numFmtId="0" fontId="0" fillId="17" borderId="6" xfId="0" applyFill="1" applyBorder="1"/>
    <xf numFmtId="0" fontId="0" fillId="17" borderId="6" xfId="0" applyFill="1" applyBorder="1" applyAlignment="1">
      <alignment horizontal="center" vertical="center"/>
    </xf>
    <xf numFmtId="166" fontId="0" fillId="17" borderId="6" xfId="0" applyNumberFormat="1" applyFill="1" applyBorder="1" applyAlignment="1">
      <alignment horizontal="center" vertical="center"/>
    </xf>
    <xf numFmtId="167" fontId="0" fillId="17" borderId="6" xfId="2" applyNumberFormat="1" applyFont="1" applyFill="1" applyBorder="1"/>
    <xf numFmtId="9" fontId="0" fillId="17" borderId="6" xfId="2" applyFont="1" applyFill="1" applyBorder="1" applyAlignment="1">
      <alignment horizontal="center" vertical="center"/>
    </xf>
    <xf numFmtId="168" fontId="27" fillId="17" borderId="6" xfId="0" applyNumberFormat="1" applyFont="1" applyFill="1" applyBorder="1" applyAlignment="1">
      <alignment horizontal="center" vertical="center"/>
    </xf>
    <xf numFmtId="0" fontId="16" fillId="0" borderId="0" xfId="0" applyFont="1" applyAlignment="1">
      <alignment horizontal="left" vertical="center"/>
    </xf>
    <xf numFmtId="0" fontId="15" fillId="8" borderId="6" xfId="0" applyFont="1" applyFill="1" applyBorder="1" applyAlignment="1" applyProtection="1">
      <alignment horizontal="center" vertical="center"/>
      <protection locked="0"/>
    </xf>
    <xf numFmtId="0" fontId="4" fillId="12" borderId="6" xfId="0" applyFont="1" applyFill="1" applyBorder="1" applyAlignment="1" applyProtection="1">
      <alignment horizontal="center"/>
    </xf>
    <xf numFmtId="0" fontId="4" fillId="12" borderId="6" xfId="0" applyFont="1" applyFill="1" applyBorder="1" applyAlignment="1" applyProtection="1">
      <alignment horizontal="center" wrapText="1"/>
    </xf>
    <xf numFmtId="0" fontId="4" fillId="12" borderId="6" xfId="0" applyFont="1" applyFill="1" applyBorder="1" applyProtection="1"/>
    <xf numFmtId="0" fontId="4" fillId="12" borderId="0" xfId="0" applyFont="1" applyFill="1" applyBorder="1" applyAlignment="1" applyProtection="1">
      <alignment wrapText="1"/>
    </xf>
    <xf numFmtId="0" fontId="4" fillId="12" borderId="34" xfId="0" applyFont="1" applyFill="1" applyBorder="1" applyAlignment="1" applyProtection="1">
      <alignment wrapText="1"/>
    </xf>
    <xf numFmtId="0" fontId="4" fillId="12" borderId="34" xfId="0" applyFont="1" applyFill="1" applyBorder="1" applyAlignment="1" applyProtection="1">
      <alignment horizontal="center" wrapText="1"/>
    </xf>
    <xf numFmtId="0" fontId="1" fillId="12" borderId="4" xfId="0" applyFont="1" applyFill="1" applyBorder="1" applyAlignment="1" applyProtection="1">
      <alignment horizontal="center"/>
    </xf>
    <xf numFmtId="0" fontId="6" fillId="0" borderId="6" xfId="0" applyFont="1" applyBorder="1" applyAlignment="1" applyProtection="1">
      <alignment horizontal="center" vertical="center"/>
      <protection locked="0"/>
    </xf>
    <xf numFmtId="0" fontId="6" fillId="3" borderId="6" xfId="0" quotePrefix="1" applyFont="1" applyFill="1" applyBorder="1" applyAlignment="1" applyProtection="1">
      <alignment horizontal="center" vertical="center"/>
    </xf>
    <xf numFmtId="0" fontId="6" fillId="3" borderId="29" xfId="0" applyFont="1" applyFill="1" applyBorder="1" applyAlignment="1" applyProtection="1">
      <alignment horizontal="center" vertical="center"/>
    </xf>
    <xf numFmtId="0" fontId="1" fillId="12" borderId="36" xfId="0" applyFont="1" applyFill="1" applyBorder="1" applyAlignment="1" applyProtection="1">
      <alignment horizontal="center"/>
    </xf>
    <xf numFmtId="0" fontId="1" fillId="12" borderId="35" xfId="0" applyFont="1" applyFill="1" applyBorder="1" applyAlignment="1" applyProtection="1">
      <alignment horizontal="center"/>
    </xf>
    <xf numFmtId="0" fontId="1" fillId="12" borderId="34" xfId="0" applyFont="1" applyFill="1" applyBorder="1" applyAlignment="1" applyProtection="1">
      <alignment horizontal="center"/>
    </xf>
    <xf numFmtId="0" fontId="1" fillId="12" borderId="34" xfId="0" applyFont="1" applyFill="1" applyBorder="1" applyProtection="1"/>
    <xf numFmtId="0" fontId="6" fillId="13" borderId="8" xfId="0" applyFont="1" applyFill="1" applyBorder="1" applyAlignment="1" applyProtection="1">
      <alignment horizontal="center" vertical="center"/>
      <protection locked="0"/>
    </xf>
    <xf numFmtId="0" fontId="6" fillId="13" borderId="29" xfId="0" applyFont="1" applyFill="1" applyBorder="1" applyAlignment="1" applyProtection="1">
      <alignment horizontal="center" vertical="center"/>
      <protection locked="0"/>
    </xf>
    <xf numFmtId="0" fontId="6" fillId="8" borderId="46"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xf>
    <xf numFmtId="0" fontId="6" fillId="13" borderId="48" xfId="0" applyFont="1" applyFill="1" applyBorder="1" applyAlignment="1" applyProtection="1">
      <alignment horizontal="center" vertical="center"/>
      <protection locked="0"/>
    </xf>
    <xf numFmtId="0" fontId="6" fillId="3" borderId="46" xfId="0" quotePrefix="1" applyFont="1" applyFill="1" applyBorder="1" applyAlignment="1" applyProtection="1">
      <alignment horizontal="center" vertical="center"/>
    </xf>
    <xf numFmtId="0" fontId="6" fillId="0" borderId="46" xfId="0" applyFont="1" applyBorder="1" applyAlignment="1" applyProtection="1">
      <alignment horizontal="center" vertical="center"/>
      <protection locked="0"/>
    </xf>
    <xf numFmtId="0" fontId="2" fillId="8" borderId="34" xfId="0" applyFont="1" applyFill="1" applyBorder="1" applyAlignment="1" applyProtection="1">
      <alignment horizontal="center"/>
    </xf>
    <xf numFmtId="0" fontId="2" fillId="12" borderId="29" xfId="0" applyFont="1" applyFill="1" applyBorder="1" applyAlignment="1" applyProtection="1"/>
    <xf numFmtId="0" fontId="1" fillId="12" borderId="0" xfId="0" applyFont="1" applyFill="1" applyBorder="1" applyAlignment="1" applyProtection="1">
      <alignment horizontal="center"/>
    </xf>
    <xf numFmtId="0" fontId="2" fillId="17" borderId="6" xfId="0" applyFont="1" applyFill="1" applyBorder="1" applyAlignment="1" applyProtection="1">
      <alignment horizontal="center"/>
    </xf>
    <xf numFmtId="0" fontId="2" fillId="17" borderId="34" xfId="0" applyFont="1" applyFill="1" applyBorder="1" applyAlignment="1" applyProtection="1">
      <alignment horizontal="center"/>
    </xf>
    <xf numFmtId="0" fontId="0" fillId="0" borderId="0" xfId="0" applyProtection="1">
      <protection locked="0"/>
    </xf>
    <xf numFmtId="0" fontId="0" fillId="0" borderId="6" xfId="0" applyBorder="1" applyProtection="1">
      <protection locked="0"/>
    </xf>
    <xf numFmtId="0" fontId="15" fillId="0" borderId="6" xfId="0" applyFont="1" applyBorder="1" applyProtection="1">
      <protection locked="0"/>
    </xf>
    <xf numFmtId="0" fontId="15" fillId="0" borderId="6" xfId="0" applyFont="1" applyBorder="1" applyAlignment="1" applyProtection="1">
      <alignment horizontal="center" vertical="center"/>
      <protection locked="0"/>
    </xf>
    <xf numFmtId="166" fontId="15" fillId="0" borderId="6" xfId="0" applyNumberFormat="1" applyFont="1" applyBorder="1" applyProtection="1">
      <protection locked="0"/>
    </xf>
    <xf numFmtId="0" fontId="15" fillId="0" borderId="0" xfId="0" applyFont="1" applyProtection="1">
      <protection locked="0"/>
    </xf>
    <xf numFmtId="0" fontId="28" fillId="0" borderId="0" xfId="0" applyFont="1" applyProtection="1">
      <protection locked="0"/>
    </xf>
    <xf numFmtId="0" fontId="0" fillId="0" borderId="0" xfId="0" applyBorder="1" applyProtection="1">
      <protection locked="0"/>
    </xf>
    <xf numFmtId="0" fontId="15" fillId="17" borderId="6" xfId="0" applyFont="1" applyFill="1" applyBorder="1" applyAlignment="1" applyProtection="1">
      <alignment horizontal="center" vertical="center"/>
    </xf>
    <xf numFmtId="166" fontId="15" fillId="17" borderId="6" xfId="0" applyNumberFormat="1" applyFont="1" applyFill="1" applyBorder="1" applyAlignment="1" applyProtection="1">
      <alignment horizontal="center" vertical="center"/>
    </xf>
    <xf numFmtId="0" fontId="15" fillId="12" borderId="6" xfId="0" applyFont="1" applyFill="1" applyBorder="1" applyAlignment="1" applyProtection="1">
      <alignment horizontal="center" vertical="center"/>
    </xf>
    <xf numFmtId="0" fontId="28" fillId="17" borderId="7" xfId="0" applyFont="1" applyFill="1" applyBorder="1" applyAlignment="1" applyProtection="1">
      <alignment horizontal="center" vertical="center"/>
    </xf>
    <xf numFmtId="0" fontId="28" fillId="17" borderId="6" xfId="0" applyFont="1" applyFill="1" applyBorder="1" applyAlignment="1" applyProtection="1">
      <alignment horizontal="center" vertical="center"/>
    </xf>
    <xf numFmtId="0" fontId="15" fillId="12" borderId="6" xfId="0" applyFont="1" applyFill="1" applyBorder="1" applyProtection="1"/>
    <xf numFmtId="0" fontId="0" fillId="12" borderId="6" xfId="0" applyFill="1" applyBorder="1" applyAlignment="1" applyProtection="1">
      <alignment horizontal="center" wrapText="1"/>
    </xf>
    <xf numFmtId="0" fontId="0" fillId="17" borderId="6" xfId="0" applyFill="1" applyBorder="1" applyAlignment="1" applyProtection="1">
      <alignment horizontal="center" wrapText="1"/>
    </xf>
    <xf numFmtId="0" fontId="15" fillId="17" borderId="0" xfId="0" applyFont="1" applyFill="1" applyProtection="1"/>
    <xf numFmtId="0" fontId="0" fillId="17" borderId="0" xfId="0" applyFill="1" applyProtection="1"/>
    <xf numFmtId="0" fontId="15" fillId="0" borderId="0" xfId="0" applyFont="1" applyProtection="1"/>
    <xf numFmtId="0" fontId="28" fillId="17" borderId="35" xfId="0" applyFont="1" applyFill="1" applyBorder="1" applyAlignment="1" applyProtection="1">
      <alignment horizontal="center" vertical="center"/>
    </xf>
    <xf numFmtId="0" fontId="0" fillId="0" borderId="6" xfId="0"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28" fillId="17" borderId="0" xfId="0" applyFont="1" applyFill="1" applyAlignment="1" applyProtection="1">
      <alignment horizontal="center"/>
    </xf>
    <xf numFmtId="0" fontId="28" fillId="0" borderId="0" xfId="0" applyFont="1" applyAlignment="1" applyProtection="1">
      <alignment horizontal="center"/>
    </xf>
    <xf numFmtId="0" fontId="4" fillId="12" borderId="34" xfId="0" applyFont="1" applyFill="1" applyBorder="1" applyAlignment="1" applyProtection="1">
      <alignment horizontal="center" wrapText="1"/>
      <protection locked="0"/>
    </xf>
    <xf numFmtId="0" fontId="15" fillId="8" borderId="0" xfId="0" applyFont="1" applyFill="1" applyBorder="1" applyAlignment="1" applyProtection="1">
      <alignment horizontal="center" wrapText="1"/>
    </xf>
    <xf numFmtId="0" fontId="15" fillId="8" borderId="4" xfId="0" applyFont="1" applyFill="1" applyBorder="1" applyAlignment="1" applyProtection="1">
      <alignment horizontal="center" wrapText="1"/>
    </xf>
    <xf numFmtId="0" fontId="0" fillId="8" borderId="4" xfId="0" applyFill="1" applyBorder="1" applyProtection="1">
      <protection locked="0"/>
    </xf>
    <xf numFmtId="0" fontId="0" fillId="17" borderId="7" xfId="0" applyFill="1" applyBorder="1" applyProtection="1"/>
    <xf numFmtId="0" fontId="15" fillId="8" borderId="1" xfId="0" applyFont="1" applyFill="1" applyBorder="1" applyAlignment="1" applyProtection="1">
      <alignment horizontal="center" wrapText="1"/>
    </xf>
    <xf numFmtId="0" fontId="0" fillId="8" borderId="35" xfId="0" applyFill="1" applyBorder="1" applyProtection="1">
      <protection locked="0"/>
    </xf>
    <xf numFmtId="0" fontId="4" fillId="12" borderId="0" xfId="0" applyFont="1" applyFill="1" applyBorder="1" applyAlignment="1" applyProtection="1">
      <alignment horizontal="center"/>
    </xf>
    <xf numFmtId="0" fontId="4" fillId="12" borderId="7" xfId="0" applyFont="1" applyFill="1" applyBorder="1" applyAlignment="1" applyProtection="1">
      <alignment horizontal="center"/>
    </xf>
    <xf numFmtId="0" fontId="15" fillId="8" borderId="9" xfId="0" applyFont="1" applyFill="1" applyBorder="1" applyAlignment="1" applyProtection="1">
      <alignment horizontal="center" vertical="center"/>
      <protection locked="0"/>
    </xf>
    <xf numFmtId="0" fontId="15" fillId="0" borderId="9" xfId="0" applyFont="1" applyBorder="1" applyProtection="1">
      <protection locked="0"/>
    </xf>
    <xf numFmtId="0" fontId="0" fillId="17" borderId="51" xfId="0" applyNumberFormat="1" applyFill="1" applyBorder="1" applyProtection="1"/>
    <xf numFmtId="0" fontId="0" fillId="12" borderId="51" xfId="0" applyFill="1" applyBorder="1" applyProtection="1"/>
    <xf numFmtId="0" fontId="0" fillId="12" borderId="52" xfId="0" applyFill="1" applyBorder="1" applyProtection="1"/>
    <xf numFmtId="0" fontId="4" fillId="12" borderId="34" xfId="0" applyFont="1" applyFill="1" applyBorder="1" applyAlignment="1" applyProtection="1">
      <alignment horizontal="center"/>
    </xf>
    <xf numFmtId="0" fontId="18" fillId="0" borderId="0" xfId="0" applyFont="1"/>
    <xf numFmtId="0" fontId="15" fillId="0" borderId="0" xfId="0" applyFont="1" applyAlignment="1">
      <alignment horizontal="left" vertical="top" wrapText="1"/>
    </xf>
    <xf numFmtId="0" fontId="17" fillId="0" borderId="0" xfId="0" applyFont="1" applyAlignment="1">
      <alignment wrapText="1"/>
    </xf>
    <xf numFmtId="0" fontId="16" fillId="0" borderId="0" xfId="0" applyFont="1"/>
    <xf numFmtId="0" fontId="0" fillId="0" borderId="0" xfId="0" applyAlignment="1">
      <alignment horizontal="left" vertical="top" wrapText="1"/>
    </xf>
    <xf numFmtId="0" fontId="1" fillId="0" borderId="38" xfId="0" applyNumberFormat="1" applyFont="1" applyBorder="1" applyAlignment="1" applyProtection="1">
      <alignment horizontal="center" vertical="center" wrapText="1"/>
      <protection locked="0"/>
    </xf>
    <xf numFmtId="0" fontId="1" fillId="0" borderId="26" xfId="0" applyNumberFormat="1" applyFont="1" applyBorder="1" applyAlignment="1" applyProtection="1">
      <alignment horizontal="center" vertical="center" wrapText="1"/>
      <protection locked="0"/>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8" borderId="19" xfId="0" applyFont="1" applyFill="1" applyBorder="1" applyAlignment="1" applyProtection="1">
      <alignment horizontal="center" vertical="center"/>
      <protection locked="0"/>
    </xf>
    <xf numFmtId="0" fontId="1" fillId="8" borderId="30" xfId="0" applyFont="1" applyFill="1" applyBorder="1" applyAlignment="1" applyProtection="1">
      <alignment horizontal="center" vertical="center"/>
      <protection locked="0"/>
    </xf>
    <xf numFmtId="165" fontId="1" fillId="17" borderId="24" xfId="0" applyNumberFormat="1" applyFont="1" applyFill="1" applyBorder="1" applyAlignment="1" applyProtection="1">
      <alignment horizontal="center" vertical="center"/>
    </xf>
    <xf numFmtId="165" fontId="1" fillId="17" borderId="30" xfId="0" applyNumberFormat="1" applyFont="1" applyFill="1" applyBorder="1" applyAlignment="1" applyProtection="1">
      <alignment horizontal="center" vertical="center"/>
    </xf>
    <xf numFmtId="165" fontId="1" fillId="17" borderId="24" xfId="0" quotePrefix="1" applyNumberFormat="1" applyFont="1" applyFill="1" applyBorder="1" applyAlignment="1" applyProtection="1">
      <alignment horizontal="center" vertical="center"/>
    </xf>
    <xf numFmtId="165" fontId="1" fillId="17" borderId="30" xfId="0" quotePrefix="1" applyNumberFormat="1" applyFont="1" applyFill="1" applyBorder="1" applyAlignment="1" applyProtection="1">
      <alignment horizontal="center" vertical="center"/>
    </xf>
    <xf numFmtId="165" fontId="1" fillId="17" borderId="24" xfId="0" applyNumberFormat="1" applyFont="1" applyFill="1" applyBorder="1" applyAlignment="1" applyProtection="1">
      <alignment horizontal="center" vertical="center" wrapText="1"/>
    </xf>
    <xf numFmtId="165" fontId="1" fillId="17" borderId="30" xfId="0" applyNumberFormat="1" applyFont="1" applyFill="1" applyBorder="1" applyAlignment="1" applyProtection="1">
      <alignment horizontal="center" vertical="center" wrapText="1"/>
    </xf>
    <xf numFmtId="0" fontId="1" fillId="8" borderId="24" xfId="0" applyFont="1" applyFill="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8" borderId="24" xfId="0" applyFont="1" applyFill="1" applyBorder="1" applyAlignment="1" applyProtection="1">
      <alignment horizontal="center" vertical="center" wrapText="1"/>
      <protection locked="0"/>
    </xf>
    <xf numFmtId="0" fontId="1" fillId="8" borderId="30"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8" borderId="25" xfId="0" applyFont="1" applyFill="1" applyBorder="1" applyAlignment="1" applyProtection="1">
      <alignment horizontal="center" vertical="center"/>
      <protection locked="0"/>
    </xf>
    <xf numFmtId="0" fontId="1" fillId="8" borderId="31" xfId="0" applyFont="1" applyFill="1" applyBorder="1" applyAlignment="1" applyProtection="1">
      <alignment horizontal="center" vertical="center"/>
      <protection locked="0"/>
    </xf>
    <xf numFmtId="165" fontId="1" fillId="17" borderId="24" xfId="0" quotePrefix="1" applyNumberFormat="1" applyFont="1" applyFill="1" applyBorder="1" applyAlignment="1" applyProtection="1">
      <alignment horizontal="center" vertical="center"/>
      <protection locked="0"/>
    </xf>
    <xf numFmtId="165" fontId="1" fillId="17" borderId="30" xfId="0" quotePrefix="1"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1" fillId="0" borderId="24" xfId="0" applyFont="1" applyBorder="1" applyAlignment="1" applyProtection="1">
      <alignment horizontal="center" vertical="center"/>
      <protection locked="0"/>
    </xf>
    <xf numFmtId="0" fontId="1" fillId="7" borderId="24" xfId="0" applyFont="1" applyFill="1" applyBorder="1" applyAlignment="1" applyProtection="1">
      <alignment horizontal="center" vertical="center"/>
    </xf>
    <xf numFmtId="0" fontId="1" fillId="7" borderId="30" xfId="0" applyFont="1" applyFill="1" applyBorder="1" applyAlignment="1" applyProtection="1">
      <alignment horizontal="center" vertical="center"/>
    </xf>
    <xf numFmtId="0" fontId="1" fillId="12" borderId="2" xfId="0" applyFont="1" applyFill="1" applyBorder="1" applyAlignment="1" applyProtection="1">
      <alignment horizontal="center" vertical="center" wrapText="1"/>
    </xf>
    <xf numFmtId="0" fontId="0" fillId="12" borderId="29" xfId="0" applyFill="1" applyBorder="1" applyAlignment="1" applyProtection="1">
      <alignment vertical="center" wrapText="1"/>
    </xf>
    <xf numFmtId="0" fontId="1" fillId="0" borderId="21" xfId="0" applyNumberFormat="1"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12" borderId="7" xfId="0" applyFont="1" applyFill="1" applyBorder="1" applyAlignment="1" applyProtection="1">
      <alignment horizontal="center"/>
    </xf>
    <xf numFmtId="0" fontId="1" fillId="12" borderId="8" xfId="0" applyFont="1" applyFill="1" applyBorder="1" applyAlignment="1" applyProtection="1">
      <alignment horizontal="center"/>
    </xf>
    <xf numFmtId="0" fontId="1" fillId="12" borderId="9" xfId="0" applyFont="1" applyFill="1" applyBorder="1" applyAlignment="1" applyProtection="1">
      <alignment horizontal="center"/>
    </xf>
    <xf numFmtId="0" fontId="1" fillId="12" borderId="6" xfId="0" applyFont="1" applyFill="1" applyBorder="1" applyAlignment="1" applyProtection="1">
      <alignment horizontal="center"/>
    </xf>
    <xf numFmtId="0" fontId="1" fillId="12" borderId="7" xfId="0" applyFont="1" applyFill="1" applyBorder="1" applyAlignment="1" applyProtection="1">
      <alignment horizontal="center" wrapText="1"/>
    </xf>
    <xf numFmtId="0" fontId="1" fillId="12" borderId="8" xfId="0" applyFont="1" applyFill="1" applyBorder="1" applyAlignment="1" applyProtection="1">
      <alignment horizontal="center" wrapText="1"/>
    </xf>
    <xf numFmtId="0" fontId="1" fillId="12" borderId="9" xfId="0" applyFont="1" applyFill="1" applyBorder="1" applyAlignment="1" applyProtection="1">
      <alignment horizontal="center" wrapText="1"/>
    </xf>
    <xf numFmtId="0" fontId="3" fillId="2" borderId="15" xfId="0" applyFont="1" applyFill="1" applyBorder="1" applyAlignment="1" applyProtection="1">
      <alignment horizontal="center" wrapText="1"/>
    </xf>
    <xf numFmtId="0" fontId="3" fillId="2" borderId="16" xfId="0" applyFont="1" applyFill="1" applyBorder="1" applyAlignment="1" applyProtection="1">
      <alignment horizontal="center" wrapText="1"/>
    </xf>
    <xf numFmtId="0" fontId="3" fillId="2" borderId="15" xfId="0" applyFont="1" applyFill="1" applyBorder="1" applyAlignment="1" applyProtection="1">
      <alignment horizontal="center" wrapText="1"/>
      <protection locked="0"/>
    </xf>
    <xf numFmtId="0" fontId="3" fillId="2" borderId="17" xfId="0" applyFont="1" applyFill="1" applyBorder="1" applyAlignment="1" applyProtection="1">
      <alignment horizontal="center" wrapText="1"/>
      <protection locked="0"/>
    </xf>
    <xf numFmtId="0" fontId="3" fillId="2" borderId="16" xfId="0" applyFont="1" applyFill="1" applyBorder="1" applyAlignment="1" applyProtection="1">
      <alignment horizontal="center" wrapText="1"/>
      <protection locked="0"/>
    </xf>
    <xf numFmtId="0" fontId="3" fillId="2" borderId="18" xfId="0" applyFont="1" applyFill="1" applyBorder="1" applyAlignment="1" applyProtection="1">
      <alignment horizontal="center" wrapText="1"/>
    </xf>
    <xf numFmtId="0" fontId="1" fillId="0" borderId="2" xfId="0" applyFont="1" applyBorder="1" applyAlignment="1" applyProtection="1">
      <alignment horizontal="center" vertical="center"/>
      <protection locked="0"/>
    </xf>
    <xf numFmtId="0" fontId="1" fillId="12" borderId="21" xfId="0" applyFont="1" applyFill="1" applyBorder="1" applyAlignment="1" applyProtection="1">
      <alignment horizontal="center" vertical="center" wrapText="1"/>
    </xf>
    <xf numFmtId="0" fontId="0" fillId="12" borderId="26" xfId="0" applyFill="1" applyBorder="1" applyAlignment="1" applyProtection="1">
      <alignment horizontal="center" vertical="center"/>
    </xf>
    <xf numFmtId="0" fontId="1" fillId="8" borderId="22" xfId="0" applyFont="1" applyFill="1" applyBorder="1" applyAlignment="1" applyProtection="1">
      <alignment horizontal="center" vertical="center"/>
      <protection locked="0"/>
    </xf>
    <xf numFmtId="0" fontId="1" fillId="8" borderId="23" xfId="0" applyFont="1" applyFill="1" applyBorder="1" applyAlignment="1" applyProtection="1">
      <alignment horizontal="center" vertical="center"/>
      <protection locked="0"/>
    </xf>
    <xf numFmtId="0" fontId="1" fillId="8" borderId="27" xfId="0" applyFont="1" applyFill="1" applyBorder="1" applyAlignment="1" applyProtection="1">
      <alignment horizontal="center" vertical="center"/>
      <protection locked="0"/>
    </xf>
    <xf numFmtId="0" fontId="1" fillId="8" borderId="28" xfId="0" applyFont="1" applyFill="1" applyBorder="1" applyAlignment="1" applyProtection="1">
      <alignment horizontal="center" vertical="center"/>
      <protection locked="0"/>
    </xf>
    <xf numFmtId="0" fontId="1" fillId="12" borderId="7" xfId="0" applyFont="1" applyFill="1" applyBorder="1" applyAlignment="1" applyProtection="1">
      <alignment horizontal="right"/>
    </xf>
    <xf numFmtId="0" fontId="1" fillId="12" borderId="8" xfId="0" applyFont="1" applyFill="1" applyBorder="1" applyAlignment="1" applyProtection="1">
      <alignment horizontal="right"/>
    </xf>
    <xf numFmtId="0" fontId="1" fillId="12" borderId="9" xfId="0" applyFont="1" applyFill="1" applyBorder="1" applyAlignment="1" applyProtection="1">
      <alignment horizontal="right"/>
    </xf>
    <xf numFmtId="164" fontId="0" fillId="2" borderId="11" xfId="0" quotePrefix="1" applyNumberFormat="1" applyFill="1" applyBorder="1" applyAlignment="1" applyProtection="1">
      <alignment horizontal="center"/>
    </xf>
    <xf numFmtId="0" fontId="1" fillId="12" borderId="24" xfId="0" applyFont="1" applyFill="1" applyBorder="1" applyAlignment="1" applyProtection="1">
      <alignment horizontal="center" vertical="center" wrapText="1"/>
    </xf>
    <xf numFmtId="0" fontId="0" fillId="12" borderId="30" xfId="0" applyFill="1" applyBorder="1" applyAlignment="1" applyProtection="1">
      <alignment vertical="center"/>
    </xf>
    <xf numFmtId="0" fontId="1" fillId="12" borderId="24" xfId="0" applyFont="1" applyFill="1" applyBorder="1" applyAlignment="1" applyProtection="1">
      <alignment horizontal="center" vertical="center"/>
    </xf>
    <xf numFmtId="0" fontId="1" fillId="12" borderId="30" xfId="0" applyFont="1" applyFill="1" applyBorder="1" applyAlignment="1" applyProtection="1">
      <alignment horizontal="center" vertical="center"/>
    </xf>
    <xf numFmtId="0" fontId="1" fillId="7" borderId="24" xfId="0" quotePrefix="1" applyFont="1" applyFill="1" applyBorder="1" applyAlignment="1" applyProtection="1">
      <alignment horizontal="center" vertical="center"/>
    </xf>
    <xf numFmtId="0" fontId="1" fillId="7" borderId="30" xfId="0" quotePrefix="1" applyFont="1" applyFill="1" applyBorder="1" applyAlignment="1" applyProtection="1">
      <alignment horizontal="center" vertical="center"/>
    </xf>
    <xf numFmtId="0" fontId="1" fillId="12" borderId="24" xfId="0" applyFont="1" applyFill="1" applyBorder="1" applyAlignment="1" applyProtection="1">
      <alignment horizontal="right" vertical="center" wrapText="1"/>
    </xf>
    <xf numFmtId="0" fontId="0" fillId="12" borderId="30" xfId="0" applyFill="1" applyBorder="1" applyAlignment="1" applyProtection="1">
      <alignment vertical="center" wrapText="1"/>
    </xf>
    <xf numFmtId="0" fontId="1" fillId="7" borderId="22" xfId="0" applyFont="1" applyFill="1" applyBorder="1" applyAlignment="1" applyProtection="1">
      <alignment horizontal="center" vertical="center"/>
    </xf>
    <xf numFmtId="0" fontId="1" fillId="7" borderId="27" xfId="0" applyFont="1" applyFill="1" applyBorder="1" applyAlignment="1" applyProtection="1">
      <alignment horizontal="center" vertical="center"/>
    </xf>
    <xf numFmtId="0" fontId="1" fillId="7" borderId="23" xfId="0" applyFont="1" applyFill="1" applyBorder="1" applyAlignment="1" applyProtection="1">
      <alignment horizontal="center" vertical="center"/>
    </xf>
    <xf numFmtId="0" fontId="1" fillId="7" borderId="28" xfId="0" applyFont="1" applyFill="1" applyBorder="1" applyAlignment="1" applyProtection="1">
      <alignment horizontal="center" vertical="center"/>
    </xf>
    <xf numFmtId="0" fontId="1" fillId="12" borderId="25" xfId="0" applyFont="1" applyFill="1" applyBorder="1" applyAlignment="1" applyProtection="1">
      <alignment horizontal="center" vertical="center" wrapText="1"/>
    </xf>
    <xf numFmtId="0" fontId="0" fillId="12" borderId="31" xfId="0" applyFill="1" applyBorder="1" applyAlignment="1" applyProtection="1">
      <alignment vertical="center"/>
    </xf>
    <xf numFmtId="0" fontId="0" fillId="7" borderId="24" xfId="0" applyFill="1" applyBorder="1" applyAlignment="1" applyProtection="1">
      <alignment horizontal="center" vertical="center"/>
    </xf>
    <xf numFmtId="0" fontId="0" fillId="7" borderId="30" xfId="0" applyFill="1" applyBorder="1" applyAlignment="1" applyProtection="1">
      <alignment horizontal="center" vertical="center"/>
    </xf>
    <xf numFmtId="0" fontId="1" fillId="12" borderId="22" xfId="0" applyFont="1" applyFill="1" applyBorder="1" applyAlignment="1" applyProtection="1">
      <alignment horizontal="center" vertical="center"/>
    </xf>
    <xf numFmtId="0" fontId="1" fillId="12" borderId="23" xfId="0" applyFont="1" applyFill="1" applyBorder="1" applyAlignment="1" applyProtection="1">
      <alignment horizontal="center" vertical="center"/>
    </xf>
    <xf numFmtId="0" fontId="0" fillId="12" borderId="27" xfId="0" applyFill="1" applyBorder="1" applyAlignment="1" applyProtection="1">
      <alignment horizontal="center" vertical="center"/>
    </xf>
    <xf numFmtId="0" fontId="0" fillId="12" borderId="28" xfId="0" applyFill="1" applyBorder="1" applyAlignment="1" applyProtection="1">
      <alignment horizontal="center" vertical="center"/>
    </xf>
    <xf numFmtId="0" fontId="1" fillId="12" borderId="22" xfId="0" applyFont="1" applyFill="1" applyBorder="1" applyAlignment="1" applyProtection="1">
      <alignment horizontal="center" vertical="center" wrapText="1"/>
    </xf>
    <xf numFmtId="0" fontId="1" fillId="12" borderId="23" xfId="0" applyFont="1" applyFill="1" applyBorder="1" applyAlignment="1" applyProtection="1">
      <alignment horizontal="center" vertical="center" wrapText="1"/>
    </xf>
    <xf numFmtId="0" fontId="0" fillId="12" borderId="29" xfId="0" applyFill="1" applyBorder="1" applyAlignment="1" applyProtection="1">
      <alignment horizontal="center" vertical="center"/>
    </xf>
    <xf numFmtId="0" fontId="1" fillId="12" borderId="4" xfId="0" applyFont="1" applyFill="1" applyBorder="1" applyAlignment="1" applyProtection="1">
      <alignment horizontal="center" vertical="center"/>
    </xf>
    <xf numFmtId="0" fontId="1" fillId="12" borderId="0" xfId="0" applyFont="1" applyFill="1" applyBorder="1" applyAlignment="1" applyProtection="1">
      <alignment horizontal="center" vertical="center"/>
    </xf>
    <xf numFmtId="14" fontId="1" fillId="8" borderId="7" xfId="0" applyNumberFormat="1" applyFont="1" applyFill="1" applyBorder="1" applyAlignment="1" applyProtection="1">
      <alignment horizontal="center" wrapText="1"/>
      <protection locked="0"/>
    </xf>
    <xf numFmtId="14" fontId="1" fillId="8" borderId="8" xfId="0" applyNumberFormat="1" applyFont="1" applyFill="1" applyBorder="1" applyAlignment="1" applyProtection="1">
      <alignment horizontal="center" wrapText="1"/>
      <protection locked="0"/>
    </xf>
    <xf numFmtId="14" fontId="1" fillId="8" borderId="9" xfId="0" applyNumberFormat="1" applyFont="1" applyFill="1" applyBorder="1" applyAlignment="1" applyProtection="1">
      <alignment horizontal="center" wrapText="1"/>
      <protection locked="0"/>
    </xf>
    <xf numFmtId="0" fontId="0" fillId="2" borderId="2" xfId="0" applyFill="1" applyBorder="1" applyProtection="1"/>
    <xf numFmtId="0" fontId="0" fillId="2" borderId="23" xfId="0" applyFill="1" applyBorder="1" applyProtection="1"/>
    <xf numFmtId="0" fontId="12" fillId="2" borderId="37" xfId="0" applyFont="1" applyFill="1" applyBorder="1" applyAlignment="1" applyProtection="1">
      <alignment horizontal="center"/>
    </xf>
    <xf numFmtId="0" fontId="1" fillId="8" borderId="7" xfId="0" applyFont="1" applyFill="1" applyBorder="1" applyAlignment="1" applyProtection="1">
      <alignment horizontal="left"/>
      <protection locked="0"/>
    </xf>
    <xf numFmtId="0" fontId="1" fillId="8" borderId="8" xfId="0" applyFont="1" applyFill="1" applyBorder="1" applyAlignment="1" applyProtection="1">
      <alignment horizontal="left"/>
      <protection locked="0"/>
    </xf>
    <xf numFmtId="0" fontId="1" fillId="8" borderId="9" xfId="0" applyFont="1" applyFill="1" applyBorder="1" applyAlignment="1" applyProtection="1">
      <alignment horizontal="left"/>
      <protection locked="0"/>
    </xf>
    <xf numFmtId="0" fontId="1" fillId="8" borderId="7" xfId="0" applyFont="1" applyFill="1" applyBorder="1" applyAlignment="1" applyProtection="1">
      <protection locked="0"/>
    </xf>
    <xf numFmtId="0" fontId="1" fillId="8" borderId="8" xfId="0" applyFont="1" applyFill="1" applyBorder="1" applyAlignment="1" applyProtection="1">
      <protection locked="0"/>
    </xf>
    <xf numFmtId="0" fontId="1" fillId="8" borderId="9" xfId="0" applyFont="1" applyFill="1" applyBorder="1" applyAlignment="1" applyProtection="1">
      <protection locked="0"/>
    </xf>
    <xf numFmtId="0" fontId="1" fillId="0" borderId="25" xfId="0" applyFont="1" applyBorder="1" applyAlignment="1" applyProtection="1">
      <alignment horizontal="center" vertical="center"/>
      <protection locked="0"/>
    </xf>
    <xf numFmtId="14" fontId="6" fillId="2" borderId="1" xfId="1" applyNumberFormat="1" applyFont="1" applyFill="1" applyBorder="1" applyAlignment="1" applyProtection="1">
      <alignment horizontal="left" vertical="center"/>
      <protection locked="0"/>
    </xf>
    <xf numFmtId="14" fontId="6" fillId="2" borderId="2" xfId="1" applyNumberFormat="1" applyFont="1" applyFill="1" applyBorder="1" applyAlignment="1" applyProtection="1">
      <alignment horizontal="left" vertical="center"/>
      <protection locked="0"/>
    </xf>
    <xf numFmtId="14" fontId="6" fillId="2" borderId="3" xfId="1" applyNumberFormat="1" applyFont="1" applyFill="1" applyBorder="1" applyAlignment="1" applyProtection="1">
      <alignment horizontal="left" vertical="center"/>
      <protection locked="0"/>
    </xf>
    <xf numFmtId="14" fontId="6" fillId="2" borderId="35" xfId="1" applyNumberFormat="1" applyFont="1" applyFill="1" applyBorder="1" applyAlignment="1" applyProtection="1">
      <alignment horizontal="left" vertical="center"/>
      <protection locked="0"/>
    </xf>
    <xf numFmtId="14" fontId="6" fillId="2" borderId="29" xfId="1" applyNumberFormat="1" applyFont="1" applyFill="1" applyBorder="1" applyAlignment="1" applyProtection="1">
      <alignment horizontal="left" vertical="center"/>
      <protection locked="0"/>
    </xf>
    <xf numFmtId="14" fontId="6" fillId="2" borderId="36" xfId="1" applyNumberFormat="1" applyFont="1" applyFill="1" applyBorder="1" applyAlignment="1" applyProtection="1">
      <alignment horizontal="left" vertical="center"/>
      <protection locked="0"/>
    </xf>
    <xf numFmtId="0" fontId="2" fillId="12" borderId="35" xfId="0" applyFont="1" applyFill="1" applyBorder="1" applyAlignment="1" applyProtection="1">
      <alignment horizontal="center"/>
    </xf>
    <xf numFmtId="0" fontId="2" fillId="12" borderId="29" xfId="0" applyFont="1" applyFill="1" applyBorder="1" applyAlignment="1" applyProtection="1">
      <alignment horizontal="center"/>
    </xf>
    <xf numFmtId="0" fontId="2" fillId="12" borderId="36" xfId="0" applyFont="1" applyFill="1" applyBorder="1" applyAlignment="1" applyProtection="1">
      <alignment horizontal="center"/>
    </xf>
    <xf numFmtId="0" fontId="6" fillId="8" borderId="7" xfId="0" quotePrefix="1" applyFont="1" applyFill="1" applyBorder="1" applyAlignment="1" applyProtection="1">
      <alignment horizontal="center" vertical="center"/>
      <protection locked="0"/>
    </xf>
    <xf numFmtId="0" fontId="6" fillId="8" borderId="8" xfId="0" quotePrefix="1" applyFont="1" applyFill="1" applyBorder="1" applyAlignment="1" applyProtection="1">
      <alignment horizontal="center" vertical="center"/>
      <protection locked="0"/>
    </xf>
    <xf numFmtId="0" fontId="6" fillId="8" borderId="9" xfId="0" quotePrefix="1" applyFont="1" applyFill="1" applyBorder="1" applyAlignment="1" applyProtection="1">
      <alignment horizontal="center" vertical="center"/>
      <protection locked="0"/>
    </xf>
    <xf numFmtId="0" fontId="10" fillId="9" borderId="7" xfId="1" applyFont="1" applyFill="1" applyBorder="1" applyAlignment="1" applyProtection="1">
      <alignment horizontal="center" vertical="center"/>
    </xf>
    <xf numFmtId="0" fontId="10" fillId="9" borderId="8" xfId="1" applyFont="1" applyFill="1" applyBorder="1" applyAlignment="1" applyProtection="1">
      <alignment horizontal="center" vertical="center"/>
    </xf>
    <xf numFmtId="0" fontId="10" fillId="9" borderId="9" xfId="1" applyFont="1" applyFill="1" applyBorder="1" applyAlignment="1" applyProtection="1">
      <alignment horizontal="center" vertical="center"/>
    </xf>
    <xf numFmtId="0" fontId="11" fillId="2" borderId="4" xfId="1" applyFont="1" applyFill="1" applyBorder="1" applyAlignment="1" applyProtection="1">
      <alignment horizontal="right" vertical="center"/>
    </xf>
    <xf numFmtId="0" fontId="11" fillId="2" borderId="5" xfId="1" applyFont="1" applyFill="1" applyBorder="1" applyAlignment="1" applyProtection="1">
      <alignment horizontal="right" vertical="center"/>
    </xf>
    <xf numFmtId="0" fontId="11" fillId="2" borderId="35" xfId="1" applyFont="1" applyFill="1" applyBorder="1" applyAlignment="1" applyProtection="1">
      <alignment horizontal="right" vertical="center"/>
    </xf>
    <xf numFmtId="0" fontId="11" fillId="2" borderId="36" xfId="1" applyFont="1" applyFill="1" applyBorder="1" applyAlignment="1" applyProtection="1">
      <alignment horizontal="right" vertical="center"/>
    </xf>
    <xf numFmtId="0" fontId="8" fillId="2" borderId="4" xfId="1" applyFont="1" applyFill="1" applyBorder="1" applyAlignment="1" applyProtection="1">
      <alignment horizontal="left" vertical="center"/>
      <protection locked="0"/>
    </xf>
    <xf numFmtId="0" fontId="8" fillId="2" borderId="0" xfId="1" applyFont="1" applyFill="1" applyBorder="1" applyAlignment="1" applyProtection="1">
      <alignment horizontal="left" vertical="center"/>
      <protection locked="0"/>
    </xf>
    <xf numFmtId="0" fontId="8" fillId="2" borderId="5" xfId="1" applyFont="1" applyFill="1" applyBorder="1" applyAlignment="1" applyProtection="1">
      <alignment horizontal="left" vertical="center"/>
      <protection locked="0"/>
    </xf>
    <xf numFmtId="0" fontId="8" fillId="2" borderId="35" xfId="1" applyFont="1" applyFill="1" applyBorder="1" applyAlignment="1" applyProtection="1">
      <alignment horizontal="left" vertical="center"/>
      <protection locked="0"/>
    </xf>
    <xf numFmtId="0" fontId="8" fillId="2" borderId="29" xfId="1" applyFont="1" applyFill="1" applyBorder="1" applyAlignment="1" applyProtection="1">
      <alignment horizontal="left" vertical="center"/>
      <protection locked="0"/>
    </xf>
    <xf numFmtId="0" fontId="8" fillId="2" borderId="36" xfId="1" applyFont="1" applyFill="1" applyBorder="1" applyAlignment="1" applyProtection="1">
      <alignment horizontal="left" vertical="center"/>
      <protection locked="0"/>
    </xf>
    <xf numFmtId="0" fontId="11" fillId="2" borderId="4" xfId="1" applyFont="1" applyFill="1" applyBorder="1" applyAlignment="1" applyProtection="1">
      <alignment horizontal="center" vertical="center"/>
    </xf>
    <xf numFmtId="0" fontId="11" fillId="2" borderId="5" xfId="1" applyFont="1" applyFill="1" applyBorder="1" applyAlignment="1" applyProtection="1">
      <alignment horizontal="center" vertical="center"/>
    </xf>
    <xf numFmtId="0" fontId="11" fillId="2" borderId="35" xfId="1" applyFont="1" applyFill="1" applyBorder="1" applyAlignment="1" applyProtection="1">
      <alignment horizontal="center" vertical="center"/>
    </xf>
    <xf numFmtId="0" fontId="11" fillId="2" borderId="36" xfId="1" applyFont="1" applyFill="1" applyBorder="1" applyAlignment="1" applyProtection="1">
      <alignment horizontal="center" vertical="center"/>
    </xf>
    <xf numFmtId="0" fontId="6" fillId="8" borderId="7" xfId="0" applyFont="1"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6" fillId="8" borderId="9" xfId="0" applyFont="1" applyFill="1" applyBorder="1" applyAlignment="1" applyProtection="1">
      <alignment horizontal="center" vertical="center"/>
      <protection locked="0"/>
    </xf>
    <xf numFmtId="0" fontId="11" fillId="10" borderId="1" xfId="1" applyFont="1" applyFill="1" applyBorder="1" applyAlignment="1" applyProtection="1">
      <alignment horizontal="left" vertical="center"/>
    </xf>
    <xf numFmtId="0" fontId="11" fillId="10" borderId="2" xfId="1" applyFont="1" applyFill="1" applyBorder="1" applyAlignment="1" applyProtection="1">
      <alignment horizontal="left" vertical="center"/>
    </xf>
    <xf numFmtId="14" fontId="6" fillId="0" borderId="1" xfId="0" applyNumberFormat="1" applyFont="1" applyBorder="1" applyAlignment="1" applyProtection="1">
      <alignment horizontal="left" vertical="center"/>
      <protection locked="0"/>
    </xf>
    <xf numFmtId="14" fontId="6" fillId="0" borderId="2" xfId="0" applyNumberFormat="1" applyFont="1" applyBorder="1" applyAlignment="1" applyProtection="1">
      <alignment horizontal="left" vertical="center"/>
      <protection locked="0"/>
    </xf>
    <xf numFmtId="14" fontId="6" fillId="0" borderId="3" xfId="0" applyNumberFormat="1" applyFont="1" applyBorder="1" applyAlignment="1" applyProtection="1">
      <alignment horizontal="left" vertical="center"/>
      <protection locked="0"/>
    </xf>
    <xf numFmtId="14" fontId="6" fillId="0" borderId="35" xfId="0" applyNumberFormat="1" applyFont="1" applyBorder="1" applyAlignment="1" applyProtection="1">
      <alignment horizontal="left" vertical="center"/>
      <protection locked="0"/>
    </xf>
    <xf numFmtId="14" fontId="6" fillId="0" borderId="29" xfId="0" applyNumberFormat="1" applyFont="1" applyBorder="1" applyAlignment="1" applyProtection="1">
      <alignment horizontal="left" vertical="center"/>
      <protection locked="0"/>
    </xf>
    <xf numFmtId="14" fontId="6" fillId="0" borderId="36" xfId="0" applyNumberFormat="1" applyFont="1" applyBorder="1" applyAlignment="1" applyProtection="1">
      <alignment horizontal="left" vertical="center"/>
      <protection locked="0"/>
    </xf>
    <xf numFmtId="0" fontId="11" fillId="10" borderId="7" xfId="1" applyFont="1" applyFill="1" applyBorder="1" applyAlignment="1" applyProtection="1">
      <alignment horizontal="left" vertical="center"/>
    </xf>
    <xf numFmtId="0" fontId="11" fillId="10" borderId="8" xfId="1" applyFont="1" applyFill="1" applyBorder="1" applyAlignment="1" applyProtection="1">
      <alignment horizontal="left" vertical="center"/>
    </xf>
    <xf numFmtId="0" fontId="11" fillId="10" borderId="9" xfId="1" applyFont="1" applyFill="1" applyBorder="1" applyAlignment="1" applyProtection="1">
      <alignment horizontal="left" vertical="center"/>
    </xf>
    <xf numFmtId="0" fontId="6" fillId="17" borderId="7" xfId="0" applyFont="1" applyFill="1" applyBorder="1" applyAlignment="1" applyProtection="1">
      <alignment horizontal="center" vertical="center"/>
    </xf>
    <xf numFmtId="0" fontId="6" fillId="17" borderId="8" xfId="0" applyFont="1" applyFill="1" applyBorder="1" applyAlignment="1" applyProtection="1">
      <alignment horizontal="center" vertical="center"/>
    </xf>
    <xf numFmtId="0" fontId="6" fillId="17" borderId="9" xfId="0" applyFont="1" applyFill="1" applyBorder="1" applyAlignment="1" applyProtection="1">
      <alignment horizontal="center" vertical="center"/>
    </xf>
    <xf numFmtId="0" fontId="8" fillId="12" borderId="35" xfId="0" applyFont="1" applyFill="1" applyBorder="1" applyAlignment="1" applyProtection="1">
      <alignment horizontal="center"/>
    </xf>
    <xf numFmtId="0" fontId="8" fillId="12" borderId="29" xfId="0" applyFont="1" applyFill="1" applyBorder="1" applyAlignment="1" applyProtection="1">
      <alignment horizontal="center"/>
    </xf>
    <xf numFmtId="0" fontId="8" fillId="12" borderId="36" xfId="0" applyFont="1" applyFill="1" applyBorder="1" applyAlignment="1" applyProtection="1">
      <alignment horizontal="center"/>
    </xf>
    <xf numFmtId="0" fontId="2" fillId="12" borderId="6" xfId="0" applyFont="1" applyFill="1" applyBorder="1" applyAlignment="1" applyProtection="1">
      <alignment horizontal="center"/>
    </xf>
    <xf numFmtId="0" fontId="6" fillId="8" borderId="6" xfId="0" applyFont="1" applyFill="1" applyBorder="1" applyAlignment="1" applyProtection="1">
      <alignment horizontal="center" vertical="center"/>
      <protection locked="0"/>
    </xf>
    <xf numFmtId="0" fontId="6" fillId="8" borderId="46" xfId="0" applyFont="1" applyFill="1" applyBorder="1" applyAlignment="1" applyProtection="1">
      <alignment horizontal="center" vertical="center"/>
      <protection locked="0"/>
    </xf>
    <xf numFmtId="0" fontId="6" fillId="8" borderId="47" xfId="0" applyFont="1" applyFill="1" applyBorder="1" applyAlignment="1" applyProtection="1">
      <alignment horizontal="center" vertical="center"/>
      <protection locked="0"/>
    </xf>
    <xf numFmtId="0" fontId="6" fillId="8" borderId="48" xfId="0" applyFont="1" applyFill="1" applyBorder="1" applyAlignment="1" applyProtection="1">
      <alignment horizontal="center" vertical="center"/>
      <protection locked="0"/>
    </xf>
    <xf numFmtId="0" fontId="6" fillId="8" borderId="49"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2" fillId="17" borderId="34" xfId="0" applyFont="1" applyFill="1" applyBorder="1" applyAlignment="1" applyProtection="1">
      <alignment horizontal="center"/>
    </xf>
    <xf numFmtId="0" fontId="2" fillId="17" borderId="35" xfId="0" applyFont="1" applyFill="1" applyBorder="1" applyAlignment="1" applyProtection="1">
      <alignment horizontal="center"/>
    </xf>
    <xf numFmtId="0" fontId="2" fillId="17" borderId="29" xfId="0" applyFont="1" applyFill="1" applyBorder="1" applyAlignment="1" applyProtection="1">
      <alignment horizontal="center"/>
    </xf>
    <xf numFmtId="0" fontId="2" fillId="17" borderId="36" xfId="0" applyFont="1" applyFill="1" applyBorder="1" applyAlignment="1" applyProtection="1">
      <alignment horizontal="center"/>
    </xf>
    <xf numFmtId="0" fontId="2" fillId="17" borderId="6" xfId="0" applyFont="1" applyFill="1" applyBorder="1" applyAlignment="1" applyProtection="1">
      <alignment horizontal="center"/>
    </xf>
    <xf numFmtId="0" fontId="2" fillId="8" borderId="34" xfId="0" applyFont="1" applyFill="1" applyBorder="1" applyAlignment="1" applyProtection="1">
      <alignment horizontal="center"/>
    </xf>
    <xf numFmtId="0" fontId="2" fillId="17" borderId="7" xfId="0" applyFont="1" applyFill="1" applyBorder="1" applyAlignment="1" applyProtection="1">
      <alignment horizontal="center"/>
    </xf>
    <xf numFmtId="0" fontId="2" fillId="17" borderId="8" xfId="0" applyFont="1" applyFill="1" applyBorder="1" applyAlignment="1" applyProtection="1">
      <alignment horizontal="center"/>
    </xf>
    <xf numFmtId="0" fontId="2" fillId="17" borderId="9" xfId="0" applyFont="1" applyFill="1" applyBorder="1" applyAlignment="1" applyProtection="1">
      <alignment horizontal="center"/>
    </xf>
    <xf numFmtId="0" fontId="2" fillId="8" borderId="35" xfId="0" applyFont="1" applyFill="1" applyBorder="1" applyAlignment="1" applyProtection="1">
      <alignment horizontal="center"/>
    </xf>
    <xf numFmtId="0" fontId="2" fillId="8" borderId="29" xfId="0" applyFont="1" applyFill="1" applyBorder="1" applyAlignment="1" applyProtection="1">
      <alignment horizontal="center"/>
    </xf>
    <xf numFmtId="0" fontId="2" fillId="8" borderId="36" xfId="0" applyFont="1" applyFill="1" applyBorder="1" applyAlignment="1" applyProtection="1">
      <alignment horizontal="center"/>
    </xf>
    <xf numFmtId="0" fontId="15" fillId="12" borderId="6" xfId="0" applyFont="1" applyFill="1" applyBorder="1" applyAlignment="1" applyProtection="1">
      <alignment horizontal="right"/>
    </xf>
    <xf numFmtId="0" fontId="0" fillId="12" borderId="6" xfId="0" applyFill="1" applyBorder="1" applyAlignment="1" applyProtection="1">
      <alignment horizontal="right"/>
    </xf>
    <xf numFmtId="0" fontId="0" fillId="12" borderId="7" xfId="0" applyFill="1" applyBorder="1" applyProtection="1"/>
    <xf numFmtId="0" fontId="0" fillId="12" borderId="9" xfId="0" applyFill="1" applyBorder="1" applyProtection="1"/>
    <xf numFmtId="0" fontId="16" fillId="8" borderId="0" xfId="0" applyFont="1" applyFill="1" applyBorder="1" applyAlignment="1">
      <alignment horizontal="left" vertical="center"/>
    </xf>
  </cellXfs>
  <cellStyles count="5">
    <cellStyle name="Normal" xfId="0" builtinId="0"/>
    <cellStyle name="Normal_Idaho Pest Management Worksheet_0607" xfId="1"/>
    <cellStyle name="Normal_Sheet1" xfId="3"/>
    <cellStyle name="Normal_Sheet3" xfId="4"/>
    <cellStyle name="Percent" xfId="2" builtinId="5"/>
  </cellStyles>
  <dxfs count="120">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92D050"/>
        </patternFill>
      </fill>
    </dxf>
    <dxf>
      <font>
        <b val="0"/>
        <i val="0"/>
        <strike val="0"/>
        <condense val="0"/>
        <extend val="0"/>
        <outline val="0"/>
        <shadow val="0"/>
        <u val="none"/>
        <vertAlign val="baseline"/>
        <sz val="12"/>
        <color auto="1"/>
        <name val="Times New Roman"/>
        <scheme val="none"/>
      </font>
      <numFmt numFmtId="14" formatCode="0.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alignment horizontal="center" vertical="center" textRotation="0" wrapText="0" indent="0" justifyLastLine="0" shrinkToFit="0" readingOrder="0"/>
    </dxf>
    <dxf>
      <font>
        <b/>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dxf>
    <dxf>
      <numFmt numFmtId="166" formatCode="0.0%"/>
      <fill>
        <patternFill patternType="solid">
          <fgColor indexed="64"/>
          <bgColor theme="9" tint="0.79998168889431442"/>
        </patternFill>
      </fill>
    </dxf>
    <dxf>
      <font>
        <b val="0"/>
        <i val="0"/>
        <strike val="0"/>
        <condense val="0"/>
        <extend val="0"/>
        <outline val="0"/>
        <shadow val="0"/>
        <u val="none"/>
        <vertAlign val="baseline"/>
        <sz val="12"/>
        <color auto="1"/>
        <name val="Times New Roman"/>
        <scheme val="none"/>
      </font>
      <fill>
        <patternFill patternType="solid">
          <fgColor indexed="64"/>
          <bgColor theme="9" tint="0.79998168889431442"/>
        </patternFill>
      </fill>
    </dxf>
    <dxf>
      <font>
        <b/>
        <i val="0"/>
        <strike val="0"/>
        <condense val="0"/>
        <extend val="0"/>
        <outline val="0"/>
        <shadow val="0"/>
        <u/>
        <vertAlign val="baseline"/>
        <sz val="12"/>
        <color auto="1"/>
        <name val="Times New Roman"/>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1358900</xdr:colOff>
      <xdr:row>2</xdr:row>
      <xdr:rowOff>32090</xdr:rowOff>
    </xdr:to>
    <xdr:pic>
      <xdr:nvPicPr>
        <xdr:cNvPr id="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730500" cy="63216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CFNMP%20Versions\Documents%20and%20Settings\dee.carlson\Local%20Settings\Temporary%20Internet%20Files\OLK44\Documents%20and%20Settings\dick.johnson\Local%20Settings\Temporary%20Internet%20Files\OLK29\S_ID_Commerical_(version_1)_(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utrient%20Mngmt/Spreadsheets/Haydn_Carson_Burley_Copy%20of%20Nut%20Man%2016%20cro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P &amp; SOIL TEST"/>
      <sheetName val="Sheet1"/>
      <sheetName val="SID"/>
      <sheetName val="RESIDUES"/>
      <sheetName val="CALC3"/>
      <sheetName val="COM FERT SCH'D"/>
      <sheetName val="CONS"/>
      <sheetName val="CALCS"/>
      <sheetName val="ROTATIONS"/>
      <sheetName val="FARM SUMMARY"/>
      <sheetName val="RISK SUMMARY"/>
      <sheetName val="DATA"/>
      <sheetName val="IRRIG"/>
      <sheetName val="MAPS"/>
      <sheetName val="CTR"/>
    </sheetNames>
    <sheetDataSet>
      <sheetData sheetId="0"/>
      <sheetData sheetId="1"/>
      <sheetData sheetId="2"/>
      <sheetData sheetId="3"/>
      <sheetData sheetId="4"/>
      <sheetData sheetId="5"/>
      <sheetData sheetId="6"/>
      <sheetData sheetId="7"/>
      <sheetData sheetId="8"/>
      <sheetData sheetId="9"/>
      <sheetData sheetId="10">
        <row r="94">
          <cell r="N94" t="str">
            <v>Band fertilizer</v>
          </cell>
        </row>
        <row r="95">
          <cell r="N95" t="str">
            <v>Foliar application of fertilizer</v>
          </cell>
          <cell r="O95" t="str">
            <v>Conservation Crop Rotation</v>
          </cell>
          <cell r="P95" t="str">
            <v>Anionic Polyacrylamide (PAM)</v>
          </cell>
        </row>
        <row r="96">
          <cell r="N96" t="str">
            <v>Split applications</v>
          </cell>
          <cell r="O96" t="str">
            <v>Irr. Sys. Microirrigation</v>
          </cell>
          <cell r="P96" t="str">
            <v>Conservation Cover</v>
          </cell>
        </row>
        <row r="97">
          <cell r="N97" t="str">
            <v>Apply N close to the growing season</v>
          </cell>
          <cell r="O97" t="str">
            <v>Irr. Sys. Sprinkler</v>
          </cell>
          <cell r="P97" t="str">
            <v>Conservation Crop Rotation</v>
          </cell>
        </row>
        <row r="98">
          <cell r="N98" t="str">
            <v>Use nitrification inhibitor for fall N application</v>
          </cell>
          <cell r="O98" t="str">
            <v>Irrigation Water Mgt.</v>
          </cell>
          <cell r="P98" t="str">
            <v>Constructed Wetland</v>
          </cell>
        </row>
        <row r="99">
          <cell r="N99" t="str">
            <v xml:space="preserve">Incorporate surface applied fertilizer greater than 3" </v>
          </cell>
          <cell r="O99" t="str">
            <v>No Mitigation Needed</v>
          </cell>
          <cell r="P99" t="str">
            <v>Contour Buffer Strip(s)</v>
          </cell>
        </row>
        <row r="100">
          <cell r="N100" t="str">
            <v>Row arrangement</v>
          </cell>
          <cell r="O100" t="str">
            <v>Riparian Herbaceous Buffer</v>
          </cell>
          <cell r="P100" t="str">
            <v>Contour Farming</v>
          </cell>
        </row>
        <row r="101">
          <cell r="N101" t="str">
            <v>Setback</v>
          </cell>
          <cell r="O101" t="str">
            <v>Tree and Shrub Establishment</v>
          </cell>
          <cell r="P101" t="str">
            <v>Contour Orchard</v>
          </cell>
        </row>
        <row r="102">
          <cell r="P102" t="str">
            <v>Contour Strip Cropping</v>
          </cell>
        </row>
        <row r="103">
          <cell r="P103" t="str">
            <v>Cover Crops</v>
          </cell>
        </row>
        <row r="104">
          <cell r="P104" t="str">
            <v>Cross Wind Stripcropping</v>
          </cell>
        </row>
        <row r="105">
          <cell r="P105" t="str">
            <v>Cross Wind Trap Strips</v>
          </cell>
        </row>
        <row r="106">
          <cell r="P106" t="str">
            <v xml:space="preserve">Field Border </v>
          </cell>
        </row>
        <row r="107">
          <cell r="P107" t="str">
            <v>Filter Strip</v>
          </cell>
        </row>
        <row r="108">
          <cell r="P108" t="str">
            <v>Grade Stabilization Structure</v>
          </cell>
        </row>
        <row r="109">
          <cell r="P109" t="str">
            <v>Grassed Waterway</v>
          </cell>
        </row>
        <row r="110">
          <cell r="P110" t="str">
            <v>Irrigation Land Leveling</v>
          </cell>
        </row>
        <row r="111">
          <cell r="P111" t="str">
            <v>Irr. Sys. Microirrigation</v>
          </cell>
        </row>
        <row r="112">
          <cell r="P112" t="str">
            <v>Irr. Sys. Sprinkler</v>
          </cell>
        </row>
        <row r="113">
          <cell r="P113" t="str">
            <v>Irr. Sys. Tailwater Recovery</v>
          </cell>
        </row>
        <row r="114">
          <cell r="P114" t="str">
            <v>Irrigation Water Mgt.</v>
          </cell>
        </row>
        <row r="115">
          <cell r="P115" t="str">
            <v>No Mitigation Needed</v>
          </cell>
        </row>
        <row r="116">
          <cell r="P116" t="str">
            <v>Residue Mgt. (Mulch-till)</v>
          </cell>
        </row>
        <row r="117">
          <cell r="P117" t="str">
            <v>Residue Mgt. (No-till/Direct Seed)</v>
          </cell>
        </row>
        <row r="118">
          <cell r="P118" t="str">
            <v>Residue Mgt. (Seasonal)</v>
          </cell>
        </row>
        <row r="119">
          <cell r="P119" t="str">
            <v>Riparian Forest Buffer</v>
          </cell>
        </row>
        <row r="120">
          <cell r="P120" t="str">
            <v>Riparian Herbaceous Cover</v>
          </cell>
        </row>
        <row r="121">
          <cell r="P121" t="str">
            <v>Row Arrangement</v>
          </cell>
        </row>
        <row r="122">
          <cell r="P122" t="str">
            <v>Sediment Basin</v>
          </cell>
        </row>
        <row r="123">
          <cell r="P123" t="str">
            <v>Structure for Water Control</v>
          </cell>
        </row>
        <row r="124">
          <cell r="P124" t="str">
            <v>Terraces</v>
          </cell>
        </row>
        <row r="125">
          <cell r="P125" t="str">
            <v>Tree and Shrub Establishment</v>
          </cell>
        </row>
        <row r="126">
          <cell r="P126" t="str">
            <v>Vegetative Barriers</v>
          </cell>
        </row>
        <row r="127">
          <cell r="P127" t="str">
            <v>Windbreak Establishment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OF TOOL"/>
      <sheetName val="START"/>
      <sheetName val="NMP"/>
      <sheetName val="RISK SUMMARY"/>
      <sheetName val="NMP Worksheet"/>
      <sheetName val="ROTATIONS"/>
      <sheetName val="DATA"/>
      <sheetName val="SOIL TEST SUMMARY"/>
      <sheetName val="UofI RECOMMENDATION"/>
      <sheetName val="FARM SUMMARY"/>
      <sheetName val="APPLICATIONS"/>
      <sheetName val="CERTIFICATION"/>
      <sheetName val="Sheet1"/>
      <sheetName val="CERT SUMMARY"/>
      <sheetName val="Nutrient Management"/>
      <sheetName val="Water Management"/>
      <sheetName val="Soils and Landform"/>
      <sheetName val="IRRIG"/>
      <sheetName val="CALCS"/>
      <sheetName val="CONS"/>
      <sheetName val="CTR"/>
      <sheetName val="RESIDUES"/>
      <sheetName val="CALCSI"/>
      <sheetName val="CALCNI"/>
      <sheetName val="SID"/>
      <sheetName val="NID"/>
      <sheetName val="CERTNMP"/>
      <sheetName val="CROPPING SUMMARY"/>
      <sheetName val="BIONUT CALCULATOR"/>
      <sheetName val="ORGANIC SUMMARY"/>
      <sheetName val="NUT CALCULATOR"/>
      <sheetName val="MAPS"/>
      <sheetName val="ICFNMP DATA COLLECTION"/>
      <sheetName val="FERT DATA"/>
      <sheetName val="ORGANIC NMP CALCULATOR"/>
      <sheetName val="Sheet2"/>
      <sheetName val="ORG-COVER CROP"/>
      <sheetName val="ECON"/>
      <sheetName val="CPS &amp; CSP"/>
    </sheetNames>
    <sheetDataSet>
      <sheetData sheetId="0" refreshError="1"/>
      <sheetData sheetId="1" refreshError="1"/>
      <sheetData sheetId="2" refreshError="1"/>
      <sheetData sheetId="3">
        <row r="85">
          <cell r="T85" t="str">
            <v xml:space="preserve"> </v>
          </cell>
        </row>
        <row r="86">
          <cell r="T86" t="str">
            <v>Conservation Crop Rotation</v>
          </cell>
          <cell r="U86" t="str">
            <v>Anionic Polyacrylamide (PAM)</v>
          </cell>
        </row>
        <row r="87">
          <cell r="T87" t="str">
            <v>Irr. Sys. Microirrigation</v>
          </cell>
          <cell r="U87" t="str">
            <v>Conservation Cover</v>
          </cell>
        </row>
        <row r="88">
          <cell r="T88" t="str">
            <v>Irr. Sys. Sprinkler</v>
          </cell>
          <cell r="U88" t="str">
            <v>Conservation Crop Rotation</v>
          </cell>
        </row>
        <row r="89">
          <cell r="T89" t="str">
            <v>Irrigation Water Mgt.</v>
          </cell>
          <cell r="U89" t="str">
            <v>Constructed Wetland</v>
          </cell>
        </row>
        <row r="90">
          <cell r="T90" t="str">
            <v>No Mitigation Needed</v>
          </cell>
          <cell r="U90" t="str">
            <v>Contour Buffer Strip(s)</v>
          </cell>
        </row>
        <row r="91">
          <cell r="T91" t="str">
            <v>Riparian Herbaceous Buffer</v>
          </cell>
          <cell r="U91" t="str">
            <v>Contour Farming</v>
          </cell>
        </row>
        <row r="92">
          <cell r="T92" t="str">
            <v>Tree and Shrub Establishment</v>
          </cell>
          <cell r="U92" t="str">
            <v>Contour Orchard</v>
          </cell>
        </row>
        <row r="93">
          <cell r="T93" t="str">
            <v xml:space="preserve"> </v>
          </cell>
          <cell r="U93" t="str">
            <v>Contour Strip Cropping</v>
          </cell>
        </row>
        <row r="94">
          <cell r="U94" t="str">
            <v>Cover Crops</v>
          </cell>
        </row>
        <row r="95">
          <cell r="U95" t="str">
            <v>Cross Wind Stripcropping</v>
          </cell>
        </row>
        <row r="96">
          <cell r="U96" t="str">
            <v>Cross Wind Trap Strips</v>
          </cell>
        </row>
        <row r="97">
          <cell r="U97" t="str">
            <v xml:space="preserve">Field Border </v>
          </cell>
        </row>
        <row r="98">
          <cell r="U98" t="str">
            <v>Filter Strip</v>
          </cell>
        </row>
        <row r="99">
          <cell r="U99" t="str">
            <v>Grade Stabilization Structure</v>
          </cell>
        </row>
        <row r="100">
          <cell r="U100" t="str">
            <v>Grassed Waterway</v>
          </cell>
        </row>
        <row r="101">
          <cell r="U101" t="str">
            <v>Irrigation Land Leveling</v>
          </cell>
        </row>
        <row r="102">
          <cell r="U102" t="str">
            <v>Irr. Sys. Microirrigation</v>
          </cell>
        </row>
        <row r="103">
          <cell r="U103" t="str">
            <v>Irr. Sys. Sprinkler</v>
          </cell>
        </row>
        <row r="104">
          <cell r="U104" t="str">
            <v>Irr. Sys. Tailwater Recovery</v>
          </cell>
        </row>
        <row r="105">
          <cell r="U105" t="str">
            <v>Irrigation Water Mgt.</v>
          </cell>
        </row>
        <row r="106">
          <cell r="U106" t="str">
            <v>No Mitigation Needed</v>
          </cell>
        </row>
        <row r="107">
          <cell r="U107" t="str">
            <v>Residue Mgt. (Mulch-till)</v>
          </cell>
        </row>
        <row r="108">
          <cell r="U108" t="str">
            <v>Residue Mgt. (No-till/Direct Seed)</v>
          </cell>
        </row>
        <row r="109">
          <cell r="U109" t="str">
            <v>Residue Mgt. (Seasonal)</v>
          </cell>
        </row>
        <row r="110">
          <cell r="U110" t="str">
            <v>Riparian Forest Buffer</v>
          </cell>
        </row>
        <row r="111">
          <cell r="U111" t="str">
            <v>Riparian Herbaceous Cover</v>
          </cell>
        </row>
        <row r="112">
          <cell r="U112" t="str">
            <v>Row Arrangement</v>
          </cell>
        </row>
        <row r="113">
          <cell r="U113" t="str">
            <v>Sediment Basin</v>
          </cell>
        </row>
        <row r="114">
          <cell r="U114" t="str">
            <v>Structure for Water Control</v>
          </cell>
        </row>
        <row r="115">
          <cell r="U115" t="str">
            <v>Terraces</v>
          </cell>
        </row>
        <row r="116">
          <cell r="U116" t="str">
            <v>Tree and Shrub Establishment</v>
          </cell>
        </row>
        <row r="117">
          <cell r="U117" t="str">
            <v>Vegetative Barriers</v>
          </cell>
        </row>
        <row r="118">
          <cell r="U118" t="str">
            <v>Windbreak Establishment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ables/table1.xml><?xml version="1.0" encoding="utf-8"?>
<table xmlns="http://schemas.openxmlformats.org/spreadsheetml/2006/main" id="1" name="Fertilizer_Data" displayName="Fertilizer_Data" ref="A1:K51" totalsRowShown="0" headerRowDxfId="119">
  <autoFilter ref="A1:K51"/>
  <tableColumns count="11">
    <tableColumn id="1" name="Fertilizer Sources"/>
    <tableColumn id="2" name="Unit type"/>
    <tableColumn id="5" name="lb/cu.ft."/>
    <tableColumn id="6" name="lb/gal"/>
    <tableColumn id="7" name="N"/>
    <tableColumn id="8" name="P2O5"/>
    <tableColumn id="9" name="K2O"/>
    <tableColumn id="10" name="SO4-S"/>
    <tableColumn id="11" name="ES"/>
    <tableColumn id="12" name="Ca"/>
    <tableColumn id="13" name="Mg"/>
  </tableColumns>
  <tableStyleInfo name="TableStyleMedium2" showFirstColumn="0" showLastColumn="0" showRowStripes="1" showColumnStripes="0"/>
</table>
</file>

<file path=xl/tables/table2.xml><?xml version="1.0" encoding="utf-8"?>
<table xmlns="http://schemas.openxmlformats.org/spreadsheetml/2006/main" id="2" name="Measurement_Units" displayName="Measurement_Units" ref="A55:A60" totalsRowShown="0">
  <autoFilter ref="A55:A60"/>
  <tableColumns count="1">
    <tableColumn id="1" name="Measurement unit type"/>
  </tableColumns>
  <tableStyleInfo name="TableStyleMedium2" showFirstColumn="0" showLastColumn="0" showRowStripes="1" showColumnStripes="0"/>
</table>
</file>

<file path=xl/tables/table3.xml><?xml version="1.0" encoding="utf-8"?>
<table xmlns="http://schemas.openxmlformats.org/spreadsheetml/2006/main" id="3" name="Organic_Amendment_Data" displayName="Organic_Amendment_Data" ref="A2:B31" totalsRowShown="0">
  <autoFilter ref="A2:B31"/>
  <tableColumns count="2">
    <tableColumn id="1" name="Type" dataDxfId="118"/>
    <tableColumn id="2" name="% of total N available in 1st year" dataDxfId="117"/>
  </tableColumns>
  <tableStyleInfo name="TableStyleMedium2" showFirstColumn="0" showLastColumn="0" showRowStripes="1" showColumnStripes="0"/>
</table>
</file>

<file path=xl/tables/table4.xml><?xml version="1.0" encoding="utf-8"?>
<table xmlns="http://schemas.openxmlformats.org/spreadsheetml/2006/main" id="4" name="Crop_Removal" displayName="Crop_Removal" ref="A1:G102" totalsRowShown="0" headerRowDxfId="116" dataDxfId="115">
  <autoFilter ref="A1:G102"/>
  <tableColumns count="7">
    <tableColumn id="1" name="Crop" dataDxfId="114" dataCellStyle="Normal_Sheet1"/>
    <tableColumn id="2" name="Yield units" dataDxfId="113" dataCellStyle="Normal_Sheet1"/>
    <tableColumn id="3" name="lbs/yield unit" dataDxfId="112" dataCellStyle="Normal_Sheet1"/>
    <tableColumn id="4" name="N - Removal Rate (lbs/unit/acre)" dataDxfId="111"/>
    <tableColumn id="5" name="P2O5 - Removal Rate (lbs/unit/acre)" dataDxfId="110"/>
    <tableColumn id="6" name="K2O - Removal Rate (lbs/unit/acre)" dataDxfId="109"/>
    <tableColumn id="7" name="typical % moisture at harvest" dataDxfId="108"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workbookViewId="0">
      <selection activeCell="A2" sqref="A2"/>
    </sheetView>
  </sheetViews>
  <sheetFormatPr defaultRowHeight="15.75" x14ac:dyDescent="0.25"/>
  <sheetData>
    <row r="1" spans="1:9" ht="30.75" customHeight="1" x14ac:dyDescent="0.25">
      <c r="A1" s="174" t="s">
        <v>49</v>
      </c>
      <c r="B1" s="174"/>
      <c r="C1" s="174"/>
      <c r="D1" s="174"/>
      <c r="E1" s="174"/>
      <c r="F1" s="174"/>
      <c r="G1" s="174"/>
      <c r="H1" s="174"/>
      <c r="I1" s="174"/>
    </row>
    <row r="2" spans="1:9" ht="30.75" customHeight="1" x14ac:dyDescent="0.25">
      <c r="A2" s="59"/>
      <c r="B2" s="59"/>
      <c r="C2" s="59"/>
      <c r="D2" s="59"/>
      <c r="E2" s="59"/>
      <c r="F2" s="59"/>
      <c r="G2" s="59"/>
      <c r="H2" s="59"/>
      <c r="I2" s="59"/>
    </row>
    <row r="3" spans="1:9" ht="30.75" customHeight="1" x14ac:dyDescent="0.25">
      <c r="A3" s="174" t="s">
        <v>68</v>
      </c>
      <c r="B3" s="174"/>
      <c r="C3" s="174"/>
      <c r="D3" s="174"/>
      <c r="E3" s="174"/>
      <c r="F3" s="174"/>
      <c r="G3" s="174"/>
      <c r="H3" s="174"/>
      <c r="I3" s="174"/>
    </row>
    <row r="5" spans="1:9" x14ac:dyDescent="0.25">
      <c r="A5" s="175" t="s">
        <v>48</v>
      </c>
      <c r="B5" s="175"/>
      <c r="C5" s="175"/>
      <c r="D5" s="175"/>
    </row>
    <row r="6" spans="1:9" x14ac:dyDescent="0.25">
      <c r="A6" t="s">
        <v>50</v>
      </c>
      <c r="B6" t="s">
        <v>51</v>
      </c>
    </row>
    <row r="7" spans="1:9" ht="53.25" customHeight="1" x14ac:dyDescent="0.25">
      <c r="A7" s="62">
        <v>1</v>
      </c>
      <c r="B7" s="176" t="s">
        <v>52</v>
      </c>
      <c r="C7" s="176"/>
      <c r="D7" s="176"/>
      <c r="E7" s="176"/>
      <c r="F7" s="176"/>
      <c r="G7" s="176"/>
      <c r="H7" s="176"/>
      <c r="I7" s="176"/>
    </row>
    <row r="8" spans="1:9" ht="186" customHeight="1" x14ac:dyDescent="0.25">
      <c r="A8" s="62">
        <v>2</v>
      </c>
      <c r="B8" s="173" t="s">
        <v>71</v>
      </c>
      <c r="C8" s="173"/>
      <c r="D8" s="173"/>
      <c r="E8" s="173"/>
      <c r="F8" s="173"/>
      <c r="G8" s="173"/>
      <c r="H8" s="173"/>
      <c r="I8" s="173"/>
    </row>
    <row r="9" spans="1:9" ht="52.5" customHeight="1" x14ac:dyDescent="0.25">
      <c r="A9" s="62">
        <v>3</v>
      </c>
      <c r="B9" s="173" t="s">
        <v>53</v>
      </c>
      <c r="C9" s="173"/>
      <c r="D9" s="173"/>
      <c r="E9" s="173"/>
      <c r="F9" s="173"/>
      <c r="G9" s="173"/>
      <c r="H9" s="173"/>
      <c r="I9" s="173"/>
    </row>
    <row r="10" spans="1:9" ht="48" customHeight="1" x14ac:dyDescent="0.25">
      <c r="A10" s="62">
        <v>4</v>
      </c>
      <c r="B10" s="173" t="s">
        <v>54</v>
      </c>
      <c r="C10" s="173"/>
      <c r="D10" s="173"/>
      <c r="E10" s="173"/>
      <c r="F10" s="173"/>
      <c r="G10" s="173"/>
      <c r="H10" s="173"/>
      <c r="I10" s="173"/>
    </row>
    <row r="11" spans="1:9" ht="81" customHeight="1" x14ac:dyDescent="0.25">
      <c r="A11" s="62">
        <v>5</v>
      </c>
      <c r="B11" s="173" t="s">
        <v>55</v>
      </c>
      <c r="C11" s="173"/>
      <c r="D11" s="173"/>
      <c r="E11" s="173"/>
      <c r="F11" s="173"/>
      <c r="G11" s="173"/>
      <c r="H11" s="173"/>
      <c r="I11" s="173"/>
    </row>
    <row r="12" spans="1:9" ht="60.75" customHeight="1" x14ac:dyDescent="0.25">
      <c r="A12" s="62">
        <v>6</v>
      </c>
      <c r="B12" s="173" t="s">
        <v>56</v>
      </c>
      <c r="C12" s="173"/>
      <c r="D12" s="173"/>
      <c r="E12" s="173"/>
      <c r="F12" s="173"/>
      <c r="G12" s="173"/>
      <c r="H12" s="173"/>
      <c r="I12" s="173"/>
    </row>
    <row r="13" spans="1:9" ht="45.75" customHeight="1" x14ac:dyDescent="0.25">
      <c r="A13" s="62">
        <v>7</v>
      </c>
      <c r="B13" s="173" t="s">
        <v>58</v>
      </c>
      <c r="C13" s="173"/>
      <c r="D13" s="173"/>
      <c r="E13" s="173"/>
      <c r="F13" s="173"/>
      <c r="G13" s="173"/>
      <c r="H13" s="173"/>
      <c r="I13" s="173"/>
    </row>
    <row r="14" spans="1:9" ht="44.25" customHeight="1" x14ac:dyDescent="0.25">
      <c r="A14" s="62">
        <v>8</v>
      </c>
      <c r="B14" s="173" t="s">
        <v>57</v>
      </c>
      <c r="C14" s="173"/>
      <c r="D14" s="173"/>
      <c r="E14" s="173"/>
      <c r="F14" s="173"/>
      <c r="G14" s="173"/>
      <c r="H14" s="173"/>
      <c r="I14" s="173"/>
    </row>
    <row r="15" spans="1:9" ht="73.5" customHeight="1" x14ac:dyDescent="0.25">
      <c r="A15" s="62">
        <v>9</v>
      </c>
      <c r="B15" s="173" t="s">
        <v>59</v>
      </c>
      <c r="C15" s="173"/>
      <c r="D15" s="173"/>
      <c r="E15" s="173"/>
      <c r="F15" s="173"/>
      <c r="G15" s="173"/>
      <c r="H15" s="173"/>
      <c r="I15" s="173"/>
    </row>
    <row r="16" spans="1:9" ht="27.75" customHeight="1" x14ac:dyDescent="0.25">
      <c r="A16" s="62">
        <v>10</v>
      </c>
      <c r="B16" s="173" t="s">
        <v>60</v>
      </c>
      <c r="C16" s="173"/>
      <c r="D16" s="173"/>
      <c r="E16" s="173"/>
      <c r="F16" s="173"/>
      <c r="G16" s="173"/>
      <c r="H16" s="173"/>
      <c r="I16" s="173"/>
    </row>
    <row r="17" spans="1:9" ht="25.5" customHeight="1" x14ac:dyDescent="0.25">
      <c r="A17" s="62">
        <v>11</v>
      </c>
      <c r="B17" s="173" t="s">
        <v>61</v>
      </c>
      <c r="C17" s="173"/>
      <c r="D17" s="173"/>
      <c r="E17" s="173"/>
      <c r="F17" s="173"/>
      <c r="G17" s="173"/>
      <c r="H17" s="173"/>
      <c r="I17" s="173"/>
    </row>
    <row r="18" spans="1:9" ht="27" customHeight="1" x14ac:dyDescent="0.25">
      <c r="A18" s="62">
        <v>12</v>
      </c>
      <c r="B18" s="60" t="s">
        <v>62</v>
      </c>
      <c r="C18" s="61"/>
      <c r="D18" s="61"/>
      <c r="E18" s="61"/>
      <c r="F18" s="61"/>
      <c r="G18" s="61"/>
      <c r="H18" s="61"/>
      <c r="I18" s="61"/>
    </row>
    <row r="19" spans="1:9" ht="78.75" customHeight="1" x14ac:dyDescent="0.25">
      <c r="A19" s="62">
        <v>13</v>
      </c>
      <c r="B19" s="173" t="s">
        <v>63</v>
      </c>
      <c r="C19" s="173"/>
      <c r="D19" s="173"/>
      <c r="E19" s="173"/>
      <c r="F19" s="173"/>
      <c r="G19" s="173"/>
      <c r="H19" s="173"/>
      <c r="I19" s="173"/>
    </row>
    <row r="20" spans="1:9" ht="27.75" customHeight="1" x14ac:dyDescent="0.25">
      <c r="A20" s="62">
        <v>14</v>
      </c>
      <c r="B20" s="173" t="s">
        <v>64</v>
      </c>
      <c r="C20" s="173"/>
      <c r="D20" s="173"/>
      <c r="E20" s="173"/>
      <c r="F20" s="173"/>
      <c r="G20" s="173"/>
      <c r="H20" s="173"/>
      <c r="I20" s="173"/>
    </row>
    <row r="21" spans="1:9" ht="60" customHeight="1" x14ac:dyDescent="0.25">
      <c r="A21" s="62">
        <v>15</v>
      </c>
      <c r="B21" s="173" t="s">
        <v>66</v>
      </c>
      <c r="C21" s="173"/>
      <c r="D21" s="173"/>
      <c r="E21" s="173"/>
      <c r="F21" s="173"/>
      <c r="G21" s="173"/>
      <c r="H21" s="173"/>
      <c r="I21" s="173"/>
    </row>
    <row r="22" spans="1:9" ht="90" customHeight="1" x14ac:dyDescent="0.25">
      <c r="A22" s="62">
        <v>16</v>
      </c>
      <c r="B22" s="173" t="s">
        <v>65</v>
      </c>
      <c r="C22" s="173"/>
      <c r="D22" s="173"/>
      <c r="E22" s="173"/>
      <c r="F22" s="173"/>
      <c r="G22" s="173"/>
      <c r="H22" s="173"/>
      <c r="I22" s="173"/>
    </row>
    <row r="23" spans="1:9" ht="44.25" customHeight="1" x14ac:dyDescent="0.25">
      <c r="A23" s="62">
        <v>17</v>
      </c>
      <c r="B23" s="173" t="s">
        <v>67</v>
      </c>
      <c r="C23" s="173"/>
      <c r="D23" s="173"/>
      <c r="E23" s="173"/>
      <c r="F23" s="173"/>
      <c r="G23" s="173"/>
      <c r="H23" s="173"/>
      <c r="I23" s="173"/>
    </row>
    <row r="25" spans="1:9" x14ac:dyDescent="0.25">
      <c r="A25" s="172" t="s">
        <v>69</v>
      </c>
      <c r="B25" s="172"/>
      <c r="C25" s="172"/>
      <c r="D25" s="172"/>
      <c r="E25" s="172"/>
      <c r="F25" s="172"/>
      <c r="G25" s="172"/>
      <c r="H25" s="172"/>
      <c r="I25" s="172"/>
    </row>
    <row r="26" spans="1:9" x14ac:dyDescent="0.25">
      <c r="A26" s="172" t="s">
        <v>70</v>
      </c>
      <c r="B26" s="172"/>
    </row>
  </sheetData>
  <sheetProtection algorithmName="SHA-512" hashValue="usiCBsMB3FJ1XrrQFMG2bpiaF1H4yPY8lLaIQOQ1Yt0Fh/7pFf0BoX4yJsWCBJwyKz3bFaP3uM7+gcGN99oi9Q==" saltValue="bCIwCtFwSk+7+2/hLRpwRg==" spinCount="100000" sheet="1" objects="1" scenarios="1"/>
  <mergeCells count="21">
    <mergeCell ref="B15:I15"/>
    <mergeCell ref="B16:I16"/>
    <mergeCell ref="B17:I17"/>
    <mergeCell ref="B19:I19"/>
    <mergeCell ref="B7:I7"/>
    <mergeCell ref="B8:I8"/>
    <mergeCell ref="B9:I9"/>
    <mergeCell ref="B10:I10"/>
    <mergeCell ref="B11:I11"/>
    <mergeCell ref="B12:I12"/>
    <mergeCell ref="A1:I1"/>
    <mergeCell ref="A3:I3"/>
    <mergeCell ref="A5:D5"/>
    <mergeCell ref="B13:I13"/>
    <mergeCell ref="B14:I14"/>
    <mergeCell ref="A25:I25"/>
    <mergeCell ref="A26:B26"/>
    <mergeCell ref="B20:I20"/>
    <mergeCell ref="B22:I22"/>
    <mergeCell ref="B21:I21"/>
    <mergeCell ref="B23:I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AL116"/>
  <sheetViews>
    <sheetView tabSelected="1" view="pageBreakPreview" zoomScale="40" zoomScaleNormal="40" zoomScaleSheetLayoutView="40" zoomScalePageLayoutView="39" workbookViewId="0">
      <selection activeCell="B3" sqref="B3:F3"/>
    </sheetView>
  </sheetViews>
  <sheetFormatPr defaultRowHeight="15.75" x14ac:dyDescent="0.25"/>
  <cols>
    <col min="1" max="1" width="18" style="56" customWidth="1"/>
    <col min="2" max="2" width="41.625" style="56" customWidth="1"/>
    <col min="3" max="3" width="1.125" style="56" customWidth="1"/>
    <col min="4" max="4" width="17.75" style="56" customWidth="1"/>
    <col min="5" max="5" width="1.25" style="56" customWidth="1"/>
    <col min="6" max="6" width="11.75" style="56" customWidth="1"/>
    <col min="7" max="7" width="1.25" style="56" customWidth="1"/>
    <col min="8" max="8" width="15.875" style="56" customWidth="1"/>
    <col min="9" max="9" width="14.25" style="56" customWidth="1"/>
    <col min="10" max="10" width="1.25" style="56" customWidth="1"/>
    <col min="11" max="11" width="10.5" style="56" customWidth="1"/>
    <col min="12" max="12" width="1.25" style="56" customWidth="1"/>
    <col min="13" max="13" width="12" style="56" customWidth="1"/>
    <col min="14" max="14" width="1.25" style="56" customWidth="1"/>
    <col min="15" max="15" width="12" style="56" customWidth="1"/>
    <col min="16" max="16" width="1.25" style="56" customWidth="1"/>
    <col min="17" max="17" width="14.125" style="56" customWidth="1"/>
    <col min="18" max="18" width="1.25" style="56" customWidth="1"/>
    <col min="19" max="19" width="14.125" style="56" customWidth="1"/>
    <col min="20" max="20" width="1.25" style="56" customWidth="1"/>
    <col min="21" max="21" width="15.75" style="56" customWidth="1"/>
    <col min="22" max="22" width="14.375" style="56" customWidth="1"/>
    <col min="23" max="23" width="16.375" style="56" customWidth="1"/>
    <col min="24" max="24" width="11.25" style="56" customWidth="1"/>
    <col min="25" max="25" width="13" style="56" customWidth="1"/>
    <col min="26" max="26" width="1.25" style="56" customWidth="1"/>
    <col min="27" max="27" width="18.5" style="56" customWidth="1"/>
    <col min="28" max="28" width="1.25" style="56" customWidth="1"/>
    <col min="29" max="29" width="35.75" style="56" customWidth="1"/>
    <col min="30" max="30" width="1.25" style="56" customWidth="1"/>
    <col min="31" max="31" width="13.25" style="56" customWidth="1"/>
    <col min="32" max="32" width="1.25" style="56" customWidth="1"/>
    <col min="33" max="33" width="11.25" style="56" customWidth="1"/>
    <col min="34" max="34" width="1.25" style="56" customWidth="1"/>
    <col min="35" max="35" width="11.875" style="56" customWidth="1"/>
    <col min="36" max="36" width="1.25" style="56" customWidth="1"/>
    <col min="37" max="37" width="10.375" style="56" customWidth="1"/>
    <col min="38" max="16384" width="9" style="56"/>
  </cols>
  <sheetData>
    <row r="1" spans="1:38" ht="30.75" customHeight="1" x14ac:dyDescent="0.25">
      <c r="A1" s="268" t="s">
        <v>337</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row>
    <row r="2" spans="1:38" ht="16.5" customHeight="1" thickBot="1" x14ac:dyDescent="0.3">
      <c r="A2" s="268"/>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row>
    <row r="3" spans="1:38" ht="31.5" thickBot="1" x14ac:dyDescent="0.5">
      <c r="A3" s="27" t="s">
        <v>0</v>
      </c>
      <c r="B3" s="276"/>
      <c r="C3" s="277"/>
      <c r="D3" s="277"/>
      <c r="E3" s="277"/>
      <c r="F3" s="278"/>
      <c r="G3" s="241" t="s">
        <v>1</v>
      </c>
      <c r="H3" s="242"/>
      <c r="I3" s="243"/>
      <c r="J3" s="279"/>
      <c r="K3" s="280"/>
      <c r="L3" s="280"/>
      <c r="M3" s="280"/>
      <c r="N3" s="280"/>
      <c r="O3" s="280"/>
      <c r="P3" s="280"/>
      <c r="Q3" s="280"/>
      <c r="R3" s="280"/>
      <c r="S3" s="280"/>
      <c r="T3" s="280"/>
      <c r="U3" s="280"/>
      <c r="V3" s="280"/>
      <c r="W3" s="280"/>
      <c r="X3" s="280"/>
      <c r="Y3" s="280"/>
      <c r="Z3" s="280"/>
      <c r="AA3" s="281"/>
      <c r="AB3" s="221" t="s">
        <v>2</v>
      </c>
      <c r="AC3" s="222"/>
      <c r="AD3" s="223"/>
      <c r="AE3" s="270"/>
      <c r="AF3" s="271"/>
      <c r="AG3" s="271"/>
      <c r="AH3" s="271"/>
      <c r="AI3" s="271"/>
      <c r="AJ3" s="271"/>
      <c r="AK3" s="272"/>
    </row>
    <row r="4" spans="1:38" x14ac:dyDescent="0.25">
      <c r="A4" s="1"/>
      <c r="B4" s="2"/>
      <c r="C4" s="2"/>
      <c r="D4" s="2"/>
      <c r="E4" s="2"/>
      <c r="F4" s="2"/>
      <c r="G4" s="54"/>
      <c r="H4" s="54"/>
      <c r="I4" s="54"/>
      <c r="J4" s="2"/>
      <c r="K4" s="2"/>
      <c r="L4" s="2"/>
      <c r="M4" s="2"/>
      <c r="N4" s="2"/>
      <c r="O4" s="2"/>
      <c r="P4" s="2"/>
      <c r="Q4" s="2"/>
      <c r="R4" s="2"/>
      <c r="S4" s="2"/>
      <c r="T4" s="2"/>
      <c r="U4" s="2"/>
      <c r="V4" s="2"/>
      <c r="W4" s="2"/>
      <c r="X4" s="2"/>
      <c r="Y4" s="2"/>
      <c r="Z4" s="2"/>
      <c r="AA4" s="2"/>
      <c r="AB4" s="2"/>
      <c r="AC4" s="2"/>
      <c r="AD4" s="2"/>
      <c r="AE4" s="54"/>
      <c r="AF4" s="54"/>
      <c r="AG4" s="273"/>
      <c r="AH4" s="273"/>
      <c r="AI4" s="273"/>
      <c r="AJ4" s="273"/>
      <c r="AK4" s="274"/>
    </row>
    <row r="5" spans="1:38" ht="55.5" customHeight="1" x14ac:dyDescent="0.8">
      <c r="A5" s="208" t="s">
        <v>40</v>
      </c>
      <c r="B5" s="209"/>
      <c r="C5" s="209"/>
      <c r="D5" s="209"/>
      <c r="E5" s="209"/>
      <c r="F5" s="209"/>
      <c r="G5" s="54"/>
      <c r="H5" s="275" t="s">
        <v>35</v>
      </c>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57"/>
    </row>
    <row r="6" spans="1:38" x14ac:dyDescent="0.25">
      <c r="A6" s="3"/>
      <c r="B6" s="54"/>
      <c r="C6" s="54"/>
      <c r="D6" s="54"/>
      <c r="E6" s="54"/>
      <c r="F6" s="54"/>
      <c r="G6" s="4"/>
      <c r="H6" s="244">
        <v>-1</v>
      </c>
      <c r="I6" s="244"/>
      <c r="J6" s="5"/>
      <c r="K6" s="6">
        <f>+H6-1</f>
        <v>-2</v>
      </c>
      <c r="L6" s="7"/>
      <c r="M6" s="6">
        <f>+K6-1</f>
        <v>-3</v>
      </c>
      <c r="N6" s="7"/>
      <c r="O6" s="6">
        <f>+M6-1</f>
        <v>-4</v>
      </c>
      <c r="P6" s="7"/>
      <c r="Q6" s="6">
        <f>+O6-1</f>
        <v>-5</v>
      </c>
      <c r="R6" s="7"/>
      <c r="S6" s="6">
        <f>+Q6-1</f>
        <v>-6</v>
      </c>
      <c r="T6" s="7"/>
      <c r="U6" s="32">
        <f>+S6-1</f>
        <v>-7</v>
      </c>
      <c r="V6" s="32">
        <f>+U6-1</f>
        <v>-8</v>
      </c>
      <c r="W6" s="32">
        <f>+V6-1</f>
        <v>-9</v>
      </c>
      <c r="X6" s="32">
        <f>+W6-1</f>
        <v>-10</v>
      </c>
      <c r="Y6" s="32">
        <f>+X6-1</f>
        <v>-11</v>
      </c>
      <c r="Z6" s="7"/>
      <c r="AA6" s="6">
        <f>+Y6-1</f>
        <v>-12</v>
      </c>
      <c r="AB6" s="7"/>
      <c r="AC6" s="6">
        <f>+AA6-1</f>
        <v>-13</v>
      </c>
      <c r="AD6" s="8"/>
      <c r="AE6" s="6">
        <f>+AC6-1</f>
        <v>-14</v>
      </c>
      <c r="AF6" s="8"/>
      <c r="AG6" s="6">
        <f>+AE6-1</f>
        <v>-15</v>
      </c>
      <c r="AH6" s="8"/>
      <c r="AI6" s="6">
        <f>+AG6-1</f>
        <v>-16</v>
      </c>
      <c r="AJ6" s="8"/>
      <c r="AK6" s="9">
        <f>+AI6-1</f>
        <v>-17</v>
      </c>
    </row>
    <row r="7" spans="1:38" s="58" customFormat="1" ht="179.25" customHeight="1" thickBot="1" x14ac:dyDescent="0.35">
      <c r="A7" s="10" t="s">
        <v>34</v>
      </c>
      <c r="B7" s="228" t="s">
        <v>3</v>
      </c>
      <c r="C7" s="229"/>
      <c r="D7" s="230" t="s">
        <v>4</v>
      </c>
      <c r="E7" s="231"/>
      <c r="F7" s="232"/>
      <c r="G7" s="11"/>
      <c r="H7" s="233" t="s">
        <v>5</v>
      </c>
      <c r="I7" s="233"/>
      <c r="J7" s="12"/>
      <c r="K7" s="13" t="s">
        <v>6</v>
      </c>
      <c r="L7" s="43"/>
      <c r="M7" s="15" t="s">
        <v>41</v>
      </c>
      <c r="N7" s="43"/>
      <c r="O7" s="15" t="s">
        <v>42</v>
      </c>
      <c r="P7" s="43"/>
      <c r="Q7" s="15" t="s">
        <v>46</v>
      </c>
      <c r="R7" s="43"/>
      <c r="S7" s="15" t="s">
        <v>43</v>
      </c>
      <c r="T7" s="43"/>
      <c r="U7" s="55" t="s">
        <v>30</v>
      </c>
      <c r="V7" s="55" t="s">
        <v>31</v>
      </c>
      <c r="W7" s="55" t="s">
        <v>45</v>
      </c>
      <c r="X7" s="47" t="s">
        <v>38</v>
      </c>
      <c r="Y7" s="47" t="s">
        <v>37</v>
      </c>
      <c r="Z7" s="44"/>
      <c r="AA7" s="13" t="s">
        <v>44</v>
      </c>
      <c r="AB7" s="45"/>
      <c r="AC7" s="13" t="s">
        <v>47</v>
      </c>
      <c r="AD7" s="46"/>
      <c r="AE7" s="13" t="s">
        <v>7</v>
      </c>
      <c r="AF7" s="14"/>
      <c r="AG7" s="15" t="s">
        <v>8</v>
      </c>
      <c r="AH7" s="14"/>
      <c r="AI7" s="13" t="s">
        <v>32</v>
      </c>
      <c r="AJ7" s="14"/>
      <c r="AK7" s="16" t="s">
        <v>9</v>
      </c>
    </row>
    <row r="8" spans="1:38" ht="31.5" customHeight="1" x14ac:dyDescent="0.25">
      <c r="A8" s="235" t="s">
        <v>10</v>
      </c>
      <c r="B8" s="265" t="s">
        <v>11</v>
      </c>
      <c r="C8" s="266"/>
      <c r="D8" s="265" t="s">
        <v>12</v>
      </c>
      <c r="E8" s="213"/>
      <c r="F8" s="266"/>
      <c r="G8" s="259"/>
      <c r="H8" s="261" t="s">
        <v>13</v>
      </c>
      <c r="I8" s="262"/>
      <c r="J8" s="211"/>
      <c r="K8" s="245">
        <v>240</v>
      </c>
      <c r="L8" s="211"/>
      <c r="M8" s="247">
        <v>40</v>
      </c>
      <c r="N8" s="211"/>
      <c r="O8" s="247">
        <v>0</v>
      </c>
      <c r="P8" s="211"/>
      <c r="Q8" s="247">
        <v>0</v>
      </c>
      <c r="R8" s="211"/>
      <c r="S8" s="247">
        <v>45</v>
      </c>
      <c r="T8" s="211"/>
      <c r="U8" s="247">
        <v>13</v>
      </c>
      <c r="V8" s="247">
        <v>10</v>
      </c>
      <c r="W8" s="247">
        <v>4</v>
      </c>
      <c r="X8" s="247">
        <v>52</v>
      </c>
      <c r="Y8" s="247">
        <v>40</v>
      </c>
      <c r="Z8" s="211"/>
      <c r="AA8" s="245" t="s">
        <v>36</v>
      </c>
      <c r="AB8" s="249"/>
      <c r="AC8" s="251" t="s">
        <v>39</v>
      </c>
      <c r="AD8" s="253"/>
      <c r="AE8" s="213" t="s">
        <v>14</v>
      </c>
      <c r="AF8" s="255"/>
      <c r="AG8" s="245">
        <v>80</v>
      </c>
      <c r="AH8" s="253"/>
      <c r="AI8" s="213" t="s">
        <v>33</v>
      </c>
      <c r="AJ8" s="255"/>
      <c r="AK8" s="257">
        <v>40</v>
      </c>
    </row>
    <row r="9" spans="1:38" ht="30" customHeight="1" thickBot="1" x14ac:dyDescent="0.3">
      <c r="A9" s="236"/>
      <c r="B9" s="263"/>
      <c r="C9" s="264"/>
      <c r="D9" s="263"/>
      <c r="E9" s="267"/>
      <c r="F9" s="264"/>
      <c r="G9" s="260"/>
      <c r="H9" s="263"/>
      <c r="I9" s="264"/>
      <c r="J9" s="212"/>
      <c r="K9" s="246"/>
      <c r="L9" s="212"/>
      <c r="M9" s="246"/>
      <c r="N9" s="212"/>
      <c r="O9" s="246"/>
      <c r="P9" s="212"/>
      <c r="Q9" s="246"/>
      <c r="R9" s="212"/>
      <c r="S9" s="246"/>
      <c r="T9" s="212"/>
      <c r="U9" s="248"/>
      <c r="V9" s="248"/>
      <c r="W9" s="248"/>
      <c r="X9" s="248"/>
      <c r="Y9" s="248"/>
      <c r="Z9" s="212"/>
      <c r="AA9" s="246"/>
      <c r="AB9" s="250"/>
      <c r="AC9" s="252"/>
      <c r="AD9" s="254"/>
      <c r="AE9" s="214"/>
      <c r="AF9" s="256"/>
      <c r="AG9" s="246"/>
      <c r="AH9" s="254"/>
      <c r="AI9" s="214"/>
      <c r="AJ9" s="256"/>
      <c r="AK9" s="258"/>
    </row>
    <row r="10" spans="1:38" ht="30" customHeight="1" x14ac:dyDescent="0.25">
      <c r="A10" s="215"/>
      <c r="B10" s="179"/>
      <c r="C10" s="180"/>
      <c r="D10" s="179"/>
      <c r="E10" s="234"/>
      <c r="F10" s="180"/>
      <c r="G10" s="30"/>
      <c r="H10" s="179"/>
      <c r="I10" s="180"/>
      <c r="J10" s="50"/>
      <c r="K10" s="210"/>
      <c r="L10" s="48"/>
      <c r="M10" s="210"/>
      <c r="N10" s="48"/>
      <c r="O10" s="210"/>
      <c r="P10" s="48"/>
      <c r="Q10" s="210"/>
      <c r="R10" s="48"/>
      <c r="S10" s="210"/>
      <c r="T10" s="48"/>
      <c r="U10" s="197"/>
      <c r="V10" s="197"/>
      <c r="W10" s="197"/>
      <c r="X10" s="191">
        <f>U10*W10</f>
        <v>0</v>
      </c>
      <c r="Y10" s="191">
        <f>V10*W10</f>
        <v>0</v>
      </c>
      <c r="Z10" s="191"/>
      <c r="AA10" s="191">
        <f>(U10+V10)*(W10)</f>
        <v>0</v>
      </c>
      <c r="AB10" s="193"/>
      <c r="AC10" s="195">
        <f>K10-M10+O10-Q10-S10-AA10</f>
        <v>0</v>
      </c>
      <c r="AD10" s="52"/>
      <c r="AE10" s="220"/>
      <c r="AF10" s="50"/>
      <c r="AG10" s="210"/>
      <c r="AH10" s="52"/>
      <c r="AI10" s="220"/>
      <c r="AJ10" s="50"/>
      <c r="AK10" s="282"/>
    </row>
    <row r="11" spans="1:38" ht="30" customHeight="1" thickBot="1" x14ac:dyDescent="0.3">
      <c r="A11" s="178"/>
      <c r="B11" s="181"/>
      <c r="C11" s="182"/>
      <c r="D11" s="181"/>
      <c r="E11" s="186"/>
      <c r="F11" s="182"/>
      <c r="G11" s="31"/>
      <c r="H11" s="181"/>
      <c r="I11" s="182"/>
      <c r="J11" s="51"/>
      <c r="K11" s="188"/>
      <c r="L11" s="49"/>
      <c r="M11" s="188"/>
      <c r="N11" s="49"/>
      <c r="O11" s="188"/>
      <c r="P11" s="49"/>
      <c r="Q11" s="188"/>
      <c r="R11" s="49"/>
      <c r="S11" s="188"/>
      <c r="T11" s="49"/>
      <c r="U11" s="190"/>
      <c r="V11" s="190"/>
      <c r="W11" s="190"/>
      <c r="X11" s="192"/>
      <c r="Y11" s="192"/>
      <c r="Z11" s="192"/>
      <c r="AA11" s="192"/>
      <c r="AB11" s="194"/>
      <c r="AC11" s="196"/>
      <c r="AD11" s="53"/>
      <c r="AE11" s="203"/>
      <c r="AF11" s="51"/>
      <c r="AG11" s="188"/>
      <c r="AH11" s="53"/>
      <c r="AI11" s="203"/>
      <c r="AJ11" s="51"/>
      <c r="AK11" s="199"/>
    </row>
    <row r="12" spans="1:38" ht="30" customHeight="1" x14ac:dyDescent="0.25">
      <c r="A12" s="177"/>
      <c r="B12" s="179"/>
      <c r="C12" s="180"/>
      <c r="D12" s="183"/>
      <c r="E12" s="184"/>
      <c r="F12" s="185"/>
      <c r="G12" s="23"/>
      <c r="H12" s="183"/>
      <c r="I12" s="185"/>
      <c r="J12" s="24"/>
      <c r="K12" s="187"/>
      <c r="L12" s="25"/>
      <c r="M12" s="187"/>
      <c r="N12" s="25"/>
      <c r="O12" s="187"/>
      <c r="P12" s="25"/>
      <c r="Q12" s="187"/>
      <c r="R12" s="25"/>
      <c r="S12" s="187"/>
      <c r="T12" s="25"/>
      <c r="U12" s="189"/>
      <c r="V12" s="189"/>
      <c r="W12" s="197"/>
      <c r="X12" s="191">
        <f t="shared" ref="X12" si="0">U12*W12</f>
        <v>0</v>
      </c>
      <c r="Y12" s="191">
        <f t="shared" ref="Y12" si="1">V12*W12</f>
        <v>0</v>
      </c>
      <c r="Z12" s="191"/>
      <c r="AA12" s="191">
        <f t="shared" ref="AA12" si="2">(U12+V12)*(W12)</f>
        <v>0</v>
      </c>
      <c r="AB12" s="193"/>
      <c r="AC12" s="195">
        <f t="shared" ref="AC12" si="3">K12-M12+O12-Q12-S12-AA12</f>
        <v>0</v>
      </c>
      <c r="AD12" s="26"/>
      <c r="AE12" s="202"/>
      <c r="AF12" s="24"/>
      <c r="AG12" s="187"/>
      <c r="AH12" s="26"/>
      <c r="AI12" s="184"/>
      <c r="AJ12" s="24"/>
      <c r="AK12" s="198"/>
    </row>
    <row r="13" spans="1:38" ht="30" customHeight="1" thickBot="1" x14ac:dyDescent="0.3">
      <c r="A13" s="178"/>
      <c r="B13" s="181"/>
      <c r="C13" s="182"/>
      <c r="D13" s="181"/>
      <c r="E13" s="186"/>
      <c r="F13" s="182"/>
      <c r="G13" s="23"/>
      <c r="H13" s="181"/>
      <c r="I13" s="182"/>
      <c r="J13" s="24"/>
      <c r="K13" s="188"/>
      <c r="L13" s="25"/>
      <c r="M13" s="188"/>
      <c r="N13" s="25"/>
      <c r="O13" s="188"/>
      <c r="P13" s="25"/>
      <c r="Q13" s="188"/>
      <c r="R13" s="25"/>
      <c r="S13" s="188"/>
      <c r="T13" s="25"/>
      <c r="U13" s="190"/>
      <c r="V13" s="190"/>
      <c r="W13" s="190"/>
      <c r="X13" s="192"/>
      <c r="Y13" s="192"/>
      <c r="Z13" s="192"/>
      <c r="AA13" s="192"/>
      <c r="AB13" s="194"/>
      <c r="AC13" s="196"/>
      <c r="AD13" s="26"/>
      <c r="AE13" s="203"/>
      <c r="AF13" s="24"/>
      <c r="AG13" s="188"/>
      <c r="AH13" s="26"/>
      <c r="AI13" s="186"/>
      <c r="AJ13" s="24"/>
      <c r="AK13" s="199"/>
    </row>
    <row r="14" spans="1:38" ht="30" customHeight="1" x14ac:dyDescent="0.25">
      <c r="A14" s="177"/>
      <c r="B14" s="179"/>
      <c r="C14" s="180"/>
      <c r="D14" s="183"/>
      <c r="E14" s="184"/>
      <c r="F14" s="185"/>
      <c r="G14" s="23"/>
      <c r="H14" s="183"/>
      <c r="I14" s="185"/>
      <c r="J14" s="24"/>
      <c r="K14" s="187"/>
      <c r="L14" s="25"/>
      <c r="M14" s="187"/>
      <c r="N14" s="25"/>
      <c r="O14" s="187"/>
      <c r="P14" s="25"/>
      <c r="Q14" s="187"/>
      <c r="R14" s="25"/>
      <c r="S14" s="187"/>
      <c r="T14" s="25"/>
      <c r="U14" s="189"/>
      <c r="V14" s="189"/>
      <c r="W14" s="197"/>
      <c r="X14" s="191">
        <f t="shared" ref="X14" si="4">U14*W14</f>
        <v>0</v>
      </c>
      <c r="Y14" s="191">
        <f t="shared" ref="Y14" si="5">V14*W14</f>
        <v>0</v>
      </c>
      <c r="Z14" s="191"/>
      <c r="AA14" s="191">
        <f t="shared" ref="AA14" si="6">(U14+V14)*(W14)</f>
        <v>0</v>
      </c>
      <c r="AB14" s="193"/>
      <c r="AC14" s="195">
        <f t="shared" ref="AC14" si="7">K14-M14+O14-Q14-S14-AA14</f>
        <v>0</v>
      </c>
      <c r="AD14" s="26"/>
      <c r="AE14" s="202"/>
      <c r="AF14" s="24"/>
      <c r="AG14" s="187"/>
      <c r="AH14" s="26"/>
      <c r="AI14" s="184"/>
      <c r="AJ14" s="24"/>
      <c r="AK14" s="198"/>
    </row>
    <row r="15" spans="1:38" ht="30" customHeight="1" thickBot="1" x14ac:dyDescent="0.3">
      <c r="A15" s="178"/>
      <c r="B15" s="181"/>
      <c r="C15" s="182"/>
      <c r="D15" s="181"/>
      <c r="E15" s="186"/>
      <c r="F15" s="182"/>
      <c r="G15" s="23"/>
      <c r="H15" s="181"/>
      <c r="I15" s="182"/>
      <c r="J15" s="24"/>
      <c r="K15" s="188"/>
      <c r="L15" s="25"/>
      <c r="M15" s="188"/>
      <c r="N15" s="25"/>
      <c r="O15" s="188"/>
      <c r="P15" s="25"/>
      <c r="Q15" s="188"/>
      <c r="R15" s="25"/>
      <c r="S15" s="188"/>
      <c r="T15" s="25"/>
      <c r="U15" s="190"/>
      <c r="V15" s="190"/>
      <c r="W15" s="190"/>
      <c r="X15" s="192"/>
      <c r="Y15" s="192"/>
      <c r="Z15" s="192"/>
      <c r="AA15" s="192"/>
      <c r="AB15" s="194"/>
      <c r="AC15" s="196"/>
      <c r="AD15" s="26"/>
      <c r="AE15" s="203"/>
      <c r="AF15" s="24"/>
      <c r="AG15" s="188"/>
      <c r="AH15" s="26"/>
      <c r="AI15" s="186"/>
      <c r="AJ15" s="24"/>
      <c r="AK15" s="199"/>
    </row>
    <row r="16" spans="1:38" ht="30" customHeight="1" x14ac:dyDescent="0.25">
      <c r="A16" s="177"/>
      <c r="B16" s="179"/>
      <c r="C16" s="180"/>
      <c r="D16" s="183"/>
      <c r="E16" s="184"/>
      <c r="F16" s="185"/>
      <c r="G16" s="23"/>
      <c r="H16" s="183"/>
      <c r="I16" s="185"/>
      <c r="J16" s="24"/>
      <c r="K16" s="187"/>
      <c r="L16" s="25"/>
      <c r="M16" s="187"/>
      <c r="N16" s="25"/>
      <c r="O16" s="187"/>
      <c r="P16" s="25"/>
      <c r="Q16" s="187"/>
      <c r="R16" s="25"/>
      <c r="S16" s="187"/>
      <c r="T16" s="25"/>
      <c r="U16" s="189"/>
      <c r="V16" s="189"/>
      <c r="W16" s="197"/>
      <c r="X16" s="191">
        <f t="shared" ref="X16" si="8">U16*W16</f>
        <v>0</v>
      </c>
      <c r="Y16" s="191">
        <f t="shared" ref="Y16" si="9">V16*W16</f>
        <v>0</v>
      </c>
      <c r="Z16" s="191"/>
      <c r="AA16" s="191">
        <f t="shared" ref="AA16" si="10">(U16+V16)*(W16)</f>
        <v>0</v>
      </c>
      <c r="AB16" s="193"/>
      <c r="AC16" s="195">
        <f t="shared" ref="AC16" si="11">K16-M16+O16-Q16-S16-AA16</f>
        <v>0</v>
      </c>
      <c r="AD16" s="26"/>
      <c r="AE16" s="202"/>
      <c r="AF16" s="24"/>
      <c r="AG16" s="187"/>
      <c r="AH16" s="26"/>
      <c r="AI16" s="184"/>
      <c r="AJ16" s="24"/>
      <c r="AK16" s="198"/>
    </row>
    <row r="17" spans="1:37" ht="30" customHeight="1" thickBot="1" x14ac:dyDescent="0.3">
      <c r="A17" s="178"/>
      <c r="B17" s="181"/>
      <c r="C17" s="182"/>
      <c r="D17" s="181"/>
      <c r="E17" s="186"/>
      <c r="F17" s="182"/>
      <c r="G17" s="23"/>
      <c r="H17" s="181"/>
      <c r="I17" s="182"/>
      <c r="J17" s="24"/>
      <c r="K17" s="188"/>
      <c r="L17" s="25"/>
      <c r="M17" s="188"/>
      <c r="N17" s="25"/>
      <c r="O17" s="188"/>
      <c r="P17" s="25"/>
      <c r="Q17" s="188"/>
      <c r="R17" s="25"/>
      <c r="S17" s="188"/>
      <c r="T17" s="25"/>
      <c r="U17" s="190"/>
      <c r="V17" s="190"/>
      <c r="W17" s="190"/>
      <c r="X17" s="192"/>
      <c r="Y17" s="192"/>
      <c r="Z17" s="192"/>
      <c r="AA17" s="192"/>
      <c r="AB17" s="194"/>
      <c r="AC17" s="196"/>
      <c r="AD17" s="26"/>
      <c r="AE17" s="203"/>
      <c r="AF17" s="24"/>
      <c r="AG17" s="188"/>
      <c r="AH17" s="26"/>
      <c r="AI17" s="186"/>
      <c r="AJ17" s="24"/>
      <c r="AK17" s="199"/>
    </row>
    <row r="18" spans="1:37" ht="30" customHeight="1" x14ac:dyDescent="0.25">
      <c r="A18" s="177"/>
      <c r="B18" s="179"/>
      <c r="C18" s="180"/>
      <c r="D18" s="183"/>
      <c r="E18" s="184"/>
      <c r="F18" s="185"/>
      <c r="G18" s="23"/>
      <c r="H18" s="183"/>
      <c r="I18" s="185"/>
      <c r="J18" s="24"/>
      <c r="K18" s="187"/>
      <c r="L18" s="25"/>
      <c r="M18" s="187"/>
      <c r="N18" s="25"/>
      <c r="O18" s="187"/>
      <c r="P18" s="25"/>
      <c r="Q18" s="187"/>
      <c r="R18" s="25"/>
      <c r="S18" s="187"/>
      <c r="T18" s="25"/>
      <c r="U18" s="189"/>
      <c r="V18" s="189"/>
      <c r="W18" s="197"/>
      <c r="X18" s="191">
        <f t="shared" ref="X18" si="12">U18*W18</f>
        <v>0</v>
      </c>
      <c r="Y18" s="191">
        <f t="shared" ref="Y18" si="13">V18*W18</f>
        <v>0</v>
      </c>
      <c r="Z18" s="191"/>
      <c r="AA18" s="191">
        <f t="shared" ref="AA18" si="14">(U18+V18)*(W18)</f>
        <v>0</v>
      </c>
      <c r="AB18" s="193"/>
      <c r="AC18" s="195">
        <f t="shared" ref="AC18" si="15">K18-M18+O18-Q18-S18-AA18</f>
        <v>0</v>
      </c>
      <c r="AD18" s="26"/>
      <c r="AE18" s="202"/>
      <c r="AF18" s="24"/>
      <c r="AG18" s="187"/>
      <c r="AH18" s="26"/>
      <c r="AI18" s="184"/>
      <c r="AJ18" s="24"/>
      <c r="AK18" s="198"/>
    </row>
    <row r="19" spans="1:37" ht="30" customHeight="1" thickBot="1" x14ac:dyDescent="0.3">
      <c r="A19" s="178"/>
      <c r="B19" s="181"/>
      <c r="C19" s="182"/>
      <c r="D19" s="181"/>
      <c r="E19" s="186"/>
      <c r="F19" s="182"/>
      <c r="G19" s="23"/>
      <c r="H19" s="181"/>
      <c r="I19" s="182"/>
      <c r="J19" s="24"/>
      <c r="K19" s="188"/>
      <c r="L19" s="25"/>
      <c r="M19" s="188"/>
      <c r="N19" s="25"/>
      <c r="O19" s="188"/>
      <c r="P19" s="25"/>
      <c r="Q19" s="188"/>
      <c r="R19" s="25"/>
      <c r="S19" s="188"/>
      <c r="T19" s="25"/>
      <c r="U19" s="190"/>
      <c r="V19" s="190"/>
      <c r="W19" s="190"/>
      <c r="X19" s="192"/>
      <c r="Y19" s="192"/>
      <c r="Z19" s="192"/>
      <c r="AA19" s="192"/>
      <c r="AB19" s="194"/>
      <c r="AC19" s="196"/>
      <c r="AD19" s="26"/>
      <c r="AE19" s="203"/>
      <c r="AF19" s="24"/>
      <c r="AG19" s="188"/>
      <c r="AH19" s="26"/>
      <c r="AI19" s="186"/>
      <c r="AJ19" s="24"/>
      <c r="AK19" s="199"/>
    </row>
    <row r="20" spans="1:37" ht="30" customHeight="1" x14ac:dyDescent="0.25">
      <c r="A20" s="177"/>
      <c r="B20" s="179"/>
      <c r="C20" s="180"/>
      <c r="D20" s="183"/>
      <c r="E20" s="184"/>
      <c r="F20" s="185"/>
      <c r="G20" s="23"/>
      <c r="H20" s="183"/>
      <c r="I20" s="185"/>
      <c r="J20" s="24"/>
      <c r="K20" s="187"/>
      <c r="L20" s="25"/>
      <c r="M20" s="187"/>
      <c r="N20" s="25"/>
      <c r="O20" s="187"/>
      <c r="P20" s="25"/>
      <c r="Q20" s="187"/>
      <c r="R20" s="25"/>
      <c r="S20" s="187"/>
      <c r="T20" s="25"/>
      <c r="U20" s="189"/>
      <c r="V20" s="189"/>
      <c r="W20" s="197"/>
      <c r="X20" s="191">
        <f t="shared" ref="X20" si="16">U20*W20</f>
        <v>0</v>
      </c>
      <c r="Y20" s="191">
        <f t="shared" ref="Y20" si="17">V20*W20</f>
        <v>0</v>
      </c>
      <c r="Z20" s="191"/>
      <c r="AA20" s="191">
        <f t="shared" ref="AA20" si="18">(U20+V20)*(W20)</f>
        <v>0</v>
      </c>
      <c r="AB20" s="193"/>
      <c r="AC20" s="195">
        <f t="shared" ref="AC20" si="19">K20-M20+O20-Q20-S20-AA20</f>
        <v>0</v>
      </c>
      <c r="AD20" s="26"/>
      <c r="AE20" s="202"/>
      <c r="AF20" s="24"/>
      <c r="AG20" s="187"/>
      <c r="AH20" s="26"/>
      <c r="AI20" s="184"/>
      <c r="AJ20" s="24"/>
      <c r="AK20" s="198"/>
    </row>
    <row r="21" spans="1:37" ht="30" customHeight="1" thickBot="1" x14ac:dyDescent="0.3">
      <c r="A21" s="178"/>
      <c r="B21" s="181"/>
      <c r="C21" s="182"/>
      <c r="D21" s="181"/>
      <c r="E21" s="186"/>
      <c r="F21" s="182"/>
      <c r="G21" s="23"/>
      <c r="H21" s="181"/>
      <c r="I21" s="182"/>
      <c r="J21" s="24"/>
      <c r="K21" s="188"/>
      <c r="L21" s="25"/>
      <c r="M21" s="188"/>
      <c r="N21" s="25"/>
      <c r="O21" s="188"/>
      <c r="P21" s="25"/>
      <c r="Q21" s="188"/>
      <c r="R21" s="25"/>
      <c r="S21" s="188"/>
      <c r="T21" s="25"/>
      <c r="U21" s="190"/>
      <c r="V21" s="190"/>
      <c r="W21" s="190"/>
      <c r="X21" s="192"/>
      <c r="Y21" s="192"/>
      <c r="Z21" s="192"/>
      <c r="AA21" s="192"/>
      <c r="AB21" s="194"/>
      <c r="AC21" s="196"/>
      <c r="AD21" s="26"/>
      <c r="AE21" s="203"/>
      <c r="AF21" s="24"/>
      <c r="AG21" s="188"/>
      <c r="AH21" s="26"/>
      <c r="AI21" s="186"/>
      <c r="AJ21" s="24"/>
      <c r="AK21" s="199"/>
    </row>
    <row r="22" spans="1:37" ht="30" customHeight="1" x14ac:dyDescent="0.25">
      <c r="A22" s="177"/>
      <c r="B22" s="179"/>
      <c r="C22" s="180"/>
      <c r="D22" s="183"/>
      <c r="E22" s="184"/>
      <c r="F22" s="185"/>
      <c r="G22" s="23"/>
      <c r="H22" s="183"/>
      <c r="I22" s="185"/>
      <c r="J22" s="24"/>
      <c r="K22" s="187"/>
      <c r="L22" s="25"/>
      <c r="M22" s="187"/>
      <c r="N22" s="25"/>
      <c r="O22" s="187"/>
      <c r="P22" s="25"/>
      <c r="Q22" s="187"/>
      <c r="R22" s="25"/>
      <c r="S22" s="187"/>
      <c r="T22" s="25"/>
      <c r="U22" s="189"/>
      <c r="V22" s="189"/>
      <c r="W22" s="197"/>
      <c r="X22" s="191">
        <f t="shared" ref="X22" si="20">U22*W22</f>
        <v>0</v>
      </c>
      <c r="Y22" s="191">
        <f t="shared" ref="Y22" si="21">V22*W22</f>
        <v>0</v>
      </c>
      <c r="Z22" s="191"/>
      <c r="AA22" s="191">
        <f t="shared" ref="AA22" si="22">(U22+V22)*(W22)</f>
        <v>0</v>
      </c>
      <c r="AB22" s="193"/>
      <c r="AC22" s="195">
        <f t="shared" ref="AC22" si="23">K22-M22+O22-Q22-S22-AA22</f>
        <v>0</v>
      </c>
      <c r="AD22" s="26"/>
      <c r="AE22" s="202"/>
      <c r="AF22" s="24"/>
      <c r="AG22" s="187"/>
      <c r="AH22" s="26"/>
      <c r="AI22" s="184"/>
      <c r="AJ22" s="24"/>
      <c r="AK22" s="198"/>
    </row>
    <row r="23" spans="1:37" ht="30" customHeight="1" thickBot="1" x14ac:dyDescent="0.3">
      <c r="A23" s="178"/>
      <c r="B23" s="181"/>
      <c r="C23" s="182"/>
      <c r="D23" s="181"/>
      <c r="E23" s="186"/>
      <c r="F23" s="182"/>
      <c r="G23" s="23"/>
      <c r="H23" s="181"/>
      <c r="I23" s="182"/>
      <c r="J23" s="24"/>
      <c r="K23" s="188"/>
      <c r="L23" s="25"/>
      <c r="M23" s="188"/>
      <c r="N23" s="25"/>
      <c r="O23" s="188"/>
      <c r="P23" s="25"/>
      <c r="Q23" s="188"/>
      <c r="R23" s="25"/>
      <c r="S23" s="188"/>
      <c r="T23" s="25"/>
      <c r="U23" s="190"/>
      <c r="V23" s="190"/>
      <c r="W23" s="190"/>
      <c r="X23" s="192"/>
      <c r="Y23" s="192"/>
      <c r="Z23" s="192"/>
      <c r="AA23" s="192"/>
      <c r="AB23" s="194"/>
      <c r="AC23" s="196"/>
      <c r="AD23" s="26"/>
      <c r="AE23" s="203"/>
      <c r="AF23" s="24"/>
      <c r="AG23" s="188"/>
      <c r="AH23" s="26"/>
      <c r="AI23" s="186"/>
      <c r="AJ23" s="24"/>
      <c r="AK23" s="199"/>
    </row>
    <row r="24" spans="1:37" ht="30" customHeight="1" x14ac:dyDescent="0.25">
      <c r="A24" s="177"/>
      <c r="B24" s="179"/>
      <c r="C24" s="180"/>
      <c r="D24" s="183"/>
      <c r="E24" s="184"/>
      <c r="F24" s="185"/>
      <c r="G24" s="23"/>
      <c r="H24" s="183"/>
      <c r="I24" s="185"/>
      <c r="J24" s="24"/>
      <c r="K24" s="187"/>
      <c r="L24" s="25"/>
      <c r="M24" s="187"/>
      <c r="N24" s="25"/>
      <c r="O24" s="187"/>
      <c r="P24" s="25"/>
      <c r="Q24" s="187"/>
      <c r="R24" s="25"/>
      <c r="S24" s="187"/>
      <c r="T24" s="25"/>
      <c r="U24" s="189"/>
      <c r="V24" s="189"/>
      <c r="W24" s="197"/>
      <c r="X24" s="191">
        <f t="shared" ref="X24" si="24">U24*W24</f>
        <v>0</v>
      </c>
      <c r="Y24" s="191">
        <f t="shared" ref="Y24" si="25">V24*W24</f>
        <v>0</v>
      </c>
      <c r="Z24" s="191"/>
      <c r="AA24" s="191">
        <f t="shared" ref="AA24" si="26">(U24+V24)*(W24)</f>
        <v>0</v>
      </c>
      <c r="AB24" s="193"/>
      <c r="AC24" s="195">
        <f t="shared" ref="AC24" si="27">K24-M24+O24-Q24-S24-AA24</f>
        <v>0</v>
      </c>
      <c r="AD24" s="26"/>
      <c r="AE24" s="202"/>
      <c r="AF24" s="24"/>
      <c r="AG24" s="187"/>
      <c r="AH24" s="26"/>
      <c r="AI24" s="184"/>
      <c r="AJ24" s="24"/>
      <c r="AK24" s="198"/>
    </row>
    <row r="25" spans="1:37" ht="30" customHeight="1" thickBot="1" x14ac:dyDescent="0.3">
      <c r="A25" s="178"/>
      <c r="B25" s="181"/>
      <c r="C25" s="182"/>
      <c r="D25" s="181"/>
      <c r="E25" s="186"/>
      <c r="F25" s="182"/>
      <c r="G25" s="23"/>
      <c r="H25" s="181"/>
      <c r="I25" s="182"/>
      <c r="J25" s="24"/>
      <c r="K25" s="188"/>
      <c r="L25" s="25"/>
      <c r="M25" s="188"/>
      <c r="N25" s="25"/>
      <c r="O25" s="188"/>
      <c r="P25" s="25"/>
      <c r="Q25" s="188"/>
      <c r="R25" s="25"/>
      <c r="S25" s="188"/>
      <c r="T25" s="25"/>
      <c r="U25" s="190"/>
      <c r="V25" s="190"/>
      <c r="W25" s="190"/>
      <c r="X25" s="192"/>
      <c r="Y25" s="192"/>
      <c r="Z25" s="192"/>
      <c r="AA25" s="192"/>
      <c r="AB25" s="194"/>
      <c r="AC25" s="196"/>
      <c r="AD25" s="26"/>
      <c r="AE25" s="203"/>
      <c r="AF25" s="24"/>
      <c r="AG25" s="188"/>
      <c r="AH25" s="26"/>
      <c r="AI25" s="186"/>
      <c r="AJ25" s="24"/>
      <c r="AK25" s="199"/>
    </row>
    <row r="26" spans="1:37" ht="30" customHeight="1" x14ac:dyDescent="0.25">
      <c r="A26" s="215"/>
      <c r="B26" s="216"/>
      <c r="C26" s="217"/>
      <c r="D26" s="216"/>
      <c r="E26" s="220"/>
      <c r="F26" s="217"/>
      <c r="G26" s="17"/>
      <c r="H26" s="237"/>
      <c r="I26" s="238"/>
      <c r="J26" s="33"/>
      <c r="K26" s="210"/>
      <c r="L26" s="34"/>
      <c r="M26" s="210"/>
      <c r="N26" s="34"/>
      <c r="O26" s="210"/>
      <c r="P26" s="34"/>
      <c r="Q26" s="210"/>
      <c r="R26" s="34"/>
      <c r="S26" s="210"/>
      <c r="T26" s="34"/>
      <c r="U26" s="197"/>
      <c r="V26" s="197"/>
      <c r="W26" s="197"/>
      <c r="X26" s="191">
        <f t="shared" ref="X26" si="28">U26*W26</f>
        <v>0</v>
      </c>
      <c r="Y26" s="191">
        <f t="shared" ref="Y26" si="29">V26*W26</f>
        <v>0</v>
      </c>
      <c r="Z26" s="191"/>
      <c r="AA26" s="191">
        <f t="shared" ref="AA26" si="30">(U26+V26)*(W26)</f>
        <v>0</v>
      </c>
      <c r="AB26" s="206">
        <v>2.8</v>
      </c>
      <c r="AC26" s="195">
        <f t="shared" ref="AC26" si="31">K26-M26+O26-Q26-S26-AA26</f>
        <v>0</v>
      </c>
      <c r="AD26" s="35"/>
      <c r="AE26" s="200"/>
      <c r="AF26" s="34"/>
      <c r="AG26" s="197"/>
      <c r="AH26" s="34"/>
      <c r="AI26" s="200"/>
      <c r="AJ26" s="34"/>
      <c r="AK26" s="204"/>
    </row>
    <row r="27" spans="1:37" ht="30" customHeight="1" thickBot="1" x14ac:dyDescent="0.5">
      <c r="A27" s="178"/>
      <c r="B27" s="218"/>
      <c r="C27" s="219"/>
      <c r="D27" s="218"/>
      <c r="E27" s="203"/>
      <c r="F27" s="219"/>
      <c r="G27" s="18"/>
      <c r="H27" s="239"/>
      <c r="I27" s="240"/>
      <c r="J27" s="19">
        <v>12</v>
      </c>
      <c r="K27" s="188"/>
      <c r="L27" s="20">
        <v>0</v>
      </c>
      <c r="M27" s="188"/>
      <c r="N27" s="20">
        <v>0</v>
      </c>
      <c r="O27" s="188"/>
      <c r="P27" s="20">
        <v>0</v>
      </c>
      <c r="Q27" s="188"/>
      <c r="R27" s="20">
        <v>0</v>
      </c>
      <c r="S27" s="188"/>
      <c r="T27" s="20"/>
      <c r="U27" s="190"/>
      <c r="V27" s="190"/>
      <c r="W27" s="190"/>
      <c r="X27" s="192"/>
      <c r="Y27" s="192"/>
      <c r="Z27" s="192"/>
      <c r="AA27" s="192"/>
      <c r="AB27" s="207"/>
      <c r="AC27" s="196"/>
      <c r="AD27" s="20">
        <v>35</v>
      </c>
      <c r="AE27" s="201"/>
      <c r="AF27" s="20">
        <v>164</v>
      </c>
      <c r="AG27" s="190"/>
      <c r="AH27" s="20">
        <v>0</v>
      </c>
      <c r="AI27" s="201"/>
      <c r="AJ27" s="20"/>
      <c r="AK27" s="205"/>
    </row>
    <row r="28" spans="1:37" ht="30" customHeight="1" x14ac:dyDescent="0.25">
      <c r="A28" s="215"/>
      <c r="B28" s="216"/>
      <c r="C28" s="217"/>
      <c r="D28" s="216"/>
      <c r="E28" s="220"/>
      <c r="F28" s="217"/>
      <c r="G28" s="17"/>
      <c r="H28" s="237"/>
      <c r="I28" s="238"/>
      <c r="J28" s="33"/>
      <c r="K28" s="210"/>
      <c r="L28" s="34"/>
      <c r="M28" s="210"/>
      <c r="N28" s="34"/>
      <c r="O28" s="210"/>
      <c r="P28" s="34"/>
      <c r="Q28" s="210"/>
      <c r="R28" s="34"/>
      <c r="S28" s="210"/>
      <c r="T28" s="34"/>
      <c r="U28" s="197"/>
      <c r="V28" s="197"/>
      <c r="W28" s="197"/>
      <c r="X28" s="191">
        <f t="shared" ref="X28" si="32">U28*W28</f>
        <v>0</v>
      </c>
      <c r="Y28" s="191">
        <f t="shared" ref="Y28" si="33">V28*W28</f>
        <v>0</v>
      </c>
      <c r="Z28" s="191"/>
      <c r="AA28" s="191">
        <f t="shared" ref="AA28" si="34">(U28+V28)*(W28)</f>
        <v>0</v>
      </c>
      <c r="AB28" s="206">
        <v>2.8</v>
      </c>
      <c r="AC28" s="195">
        <f t="shared" ref="AC28" si="35">K28-M28+O28-Q28-S28-AA28</f>
        <v>0</v>
      </c>
      <c r="AD28" s="35"/>
      <c r="AE28" s="200"/>
      <c r="AF28" s="34"/>
      <c r="AG28" s="197"/>
      <c r="AH28" s="34"/>
      <c r="AI28" s="200"/>
      <c r="AJ28" s="34"/>
      <c r="AK28" s="204"/>
    </row>
    <row r="29" spans="1:37" ht="30" customHeight="1" thickBot="1" x14ac:dyDescent="0.5">
      <c r="A29" s="178"/>
      <c r="B29" s="218"/>
      <c r="C29" s="219"/>
      <c r="D29" s="218"/>
      <c r="E29" s="203"/>
      <c r="F29" s="219"/>
      <c r="G29" s="18"/>
      <c r="H29" s="239"/>
      <c r="I29" s="240"/>
      <c r="J29" s="19">
        <v>12</v>
      </c>
      <c r="K29" s="188"/>
      <c r="L29" s="20">
        <v>0</v>
      </c>
      <c r="M29" s="188"/>
      <c r="N29" s="20">
        <v>0</v>
      </c>
      <c r="O29" s="188"/>
      <c r="P29" s="20">
        <v>0</v>
      </c>
      <c r="Q29" s="188"/>
      <c r="R29" s="20">
        <v>0</v>
      </c>
      <c r="S29" s="188"/>
      <c r="T29" s="20"/>
      <c r="U29" s="190"/>
      <c r="V29" s="190"/>
      <c r="W29" s="190"/>
      <c r="X29" s="192"/>
      <c r="Y29" s="192"/>
      <c r="Z29" s="192"/>
      <c r="AA29" s="192"/>
      <c r="AB29" s="207"/>
      <c r="AC29" s="196"/>
      <c r="AD29" s="20">
        <v>35</v>
      </c>
      <c r="AE29" s="201"/>
      <c r="AF29" s="20">
        <v>164</v>
      </c>
      <c r="AG29" s="190"/>
      <c r="AH29" s="20">
        <v>0</v>
      </c>
      <c r="AI29" s="201"/>
      <c r="AJ29" s="20"/>
      <c r="AK29" s="205"/>
    </row>
    <row r="30" spans="1:37" ht="15.75" customHeight="1" thickBot="1" x14ac:dyDescent="0.3">
      <c r="A30" s="332" t="s">
        <v>15</v>
      </c>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row>
    <row r="31" spans="1:37" ht="36.6" customHeight="1" thickBot="1" x14ac:dyDescent="0.3">
      <c r="A31" s="332"/>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row>
    <row r="32" spans="1:37" ht="36.6" customHeight="1" thickBot="1" x14ac:dyDescent="0.7">
      <c r="A32" s="113" t="s">
        <v>334</v>
      </c>
      <c r="B32" s="346">
        <f>A10</f>
        <v>0</v>
      </c>
      <c r="C32" s="347"/>
      <c r="D32" s="347"/>
      <c r="E32" s="348"/>
      <c r="F32" s="28">
        <v>1</v>
      </c>
      <c r="G32" s="96"/>
      <c r="H32" s="96"/>
      <c r="I32" s="96"/>
      <c r="J32" s="96"/>
      <c r="K32" s="96"/>
      <c r="L32" s="96"/>
      <c r="M32" s="96"/>
      <c r="N32" s="96"/>
      <c r="O32" s="96"/>
      <c r="P32" s="96"/>
      <c r="Q32" s="96"/>
      <c r="R32" s="96"/>
      <c r="S32" s="96"/>
      <c r="T32" s="96"/>
      <c r="U32" s="96"/>
      <c r="V32" s="96"/>
      <c r="W32" s="96"/>
      <c r="X32" s="96"/>
      <c r="Y32" s="96"/>
      <c r="Z32" s="95"/>
      <c r="AA32" s="130" t="s">
        <v>338</v>
      </c>
      <c r="AB32" s="96"/>
      <c r="AC32" s="131">
        <f>SUM(AC34:AC38)</f>
        <v>0</v>
      </c>
      <c r="AD32" s="96"/>
      <c r="AE32" s="344">
        <f>SUM(AE34:AG38)</f>
        <v>0</v>
      </c>
      <c r="AF32" s="344"/>
      <c r="AG32" s="344"/>
      <c r="AH32" s="96"/>
      <c r="AI32" s="344">
        <f>SUM(AI34:AK38)</f>
        <v>0</v>
      </c>
      <c r="AJ32" s="344"/>
      <c r="AK32" s="344"/>
    </row>
    <row r="33" spans="1:37" ht="86.25" customHeight="1" thickBot="1" x14ac:dyDescent="0.5">
      <c r="A33" s="28" t="s">
        <v>16</v>
      </c>
      <c r="B33" s="221" t="s">
        <v>17</v>
      </c>
      <c r="C33" s="222"/>
      <c r="D33" s="222"/>
      <c r="E33" s="222"/>
      <c r="F33" s="223"/>
      <c r="G33" s="120"/>
      <c r="H33" s="224" t="s">
        <v>18</v>
      </c>
      <c r="I33" s="224"/>
      <c r="J33" s="29"/>
      <c r="K33" s="225" t="s">
        <v>19</v>
      </c>
      <c r="L33" s="226"/>
      <c r="M33" s="227"/>
      <c r="N33" s="29"/>
      <c r="O33" s="224" t="s">
        <v>336</v>
      </c>
      <c r="P33" s="224"/>
      <c r="Q33" s="224"/>
      <c r="R33" s="224"/>
      <c r="S33" s="224"/>
      <c r="T33" s="224"/>
      <c r="U33" s="224"/>
      <c r="V33" s="224"/>
      <c r="W33" s="224"/>
      <c r="X33" s="224"/>
      <c r="Y33" s="224"/>
      <c r="Z33" s="117"/>
      <c r="AA33" s="27"/>
      <c r="AB33" s="29"/>
      <c r="AC33" s="28" t="s">
        <v>20</v>
      </c>
      <c r="AD33" s="118"/>
      <c r="AE33" s="224" t="s">
        <v>335</v>
      </c>
      <c r="AF33" s="224"/>
      <c r="AG33" s="224"/>
      <c r="AH33" s="119"/>
      <c r="AI33" s="224" t="s">
        <v>333</v>
      </c>
      <c r="AJ33" s="224"/>
      <c r="AK33" s="224"/>
    </row>
    <row r="34" spans="1:37" ht="48" customHeight="1" thickBot="1" x14ac:dyDescent="0.3">
      <c r="A34" s="42"/>
      <c r="B34" s="333"/>
      <c r="C34" s="333"/>
      <c r="D34" s="333"/>
      <c r="E34" s="333"/>
      <c r="F34" s="333"/>
      <c r="G34" s="116"/>
      <c r="H34" s="333"/>
      <c r="I34" s="333"/>
      <c r="J34" s="37"/>
      <c r="K34" s="312"/>
      <c r="L34" s="313"/>
      <c r="M34" s="314"/>
      <c r="N34" s="37"/>
      <c r="O34" s="333"/>
      <c r="P34" s="333"/>
      <c r="Q34" s="333"/>
      <c r="R34" s="333"/>
      <c r="S34" s="333"/>
      <c r="T34" s="333"/>
      <c r="U34" s="333"/>
      <c r="V34" s="333"/>
      <c r="W34" s="333"/>
      <c r="X34" s="333"/>
      <c r="Y34" s="333"/>
      <c r="Z34" s="121"/>
      <c r="AA34" s="115" t="s">
        <v>21</v>
      </c>
      <c r="AB34" s="37"/>
      <c r="AC34" s="114"/>
      <c r="AD34" s="121"/>
      <c r="AE34" s="338"/>
      <c r="AF34" s="338"/>
      <c r="AG34" s="338"/>
      <c r="AH34" s="121"/>
      <c r="AI34" s="338"/>
      <c r="AJ34" s="338"/>
      <c r="AK34" s="338"/>
    </row>
    <row r="35" spans="1:37" ht="48" customHeight="1" thickBot="1" x14ac:dyDescent="0.3">
      <c r="A35" s="38"/>
      <c r="B35" s="312"/>
      <c r="C35" s="313"/>
      <c r="D35" s="313"/>
      <c r="E35" s="313"/>
      <c r="F35" s="314"/>
      <c r="G35" s="39"/>
      <c r="H35" s="312"/>
      <c r="I35" s="314"/>
      <c r="J35" s="39"/>
      <c r="K35" s="312"/>
      <c r="L35" s="313"/>
      <c r="M35" s="314"/>
      <c r="N35" s="39"/>
      <c r="O35" s="333"/>
      <c r="P35" s="333"/>
      <c r="Q35" s="333"/>
      <c r="R35" s="333"/>
      <c r="S35" s="333"/>
      <c r="T35" s="333"/>
      <c r="U35" s="333"/>
      <c r="V35" s="333"/>
      <c r="W35" s="333"/>
      <c r="X35" s="333"/>
      <c r="Y35" s="333"/>
      <c r="Z35" s="122"/>
      <c r="AA35" s="115" t="s">
        <v>21</v>
      </c>
      <c r="AB35" s="39"/>
      <c r="AC35" s="114"/>
      <c r="AD35" s="121"/>
      <c r="AE35" s="338"/>
      <c r="AF35" s="338"/>
      <c r="AG35" s="338"/>
      <c r="AH35" s="121"/>
      <c r="AI35" s="338"/>
      <c r="AJ35" s="338"/>
      <c r="AK35" s="338"/>
    </row>
    <row r="36" spans="1:37" ht="48" customHeight="1" thickBot="1" x14ac:dyDescent="0.3">
      <c r="A36" s="36"/>
      <c r="B36" s="312"/>
      <c r="C36" s="313"/>
      <c r="D36" s="313"/>
      <c r="E36" s="313"/>
      <c r="F36" s="314"/>
      <c r="G36" s="40"/>
      <c r="H36" s="312"/>
      <c r="I36" s="314"/>
      <c r="J36" s="40"/>
      <c r="K36" s="312"/>
      <c r="L36" s="313"/>
      <c r="M36" s="314"/>
      <c r="N36" s="40"/>
      <c r="O36" s="333"/>
      <c r="P36" s="333"/>
      <c r="Q36" s="333"/>
      <c r="R36" s="333"/>
      <c r="S36" s="333"/>
      <c r="T36" s="333"/>
      <c r="U36" s="333"/>
      <c r="V36" s="333"/>
      <c r="W36" s="333"/>
      <c r="X36" s="333"/>
      <c r="Y36" s="333"/>
      <c r="Z36" s="121"/>
      <c r="AA36" s="115" t="s">
        <v>21</v>
      </c>
      <c r="AB36" s="40"/>
      <c r="AC36" s="114"/>
      <c r="AD36" s="121"/>
      <c r="AE36" s="338"/>
      <c r="AF36" s="338"/>
      <c r="AG36" s="338"/>
      <c r="AH36" s="121"/>
      <c r="AI36" s="338"/>
      <c r="AJ36" s="338"/>
      <c r="AK36" s="338"/>
    </row>
    <row r="37" spans="1:37" ht="48" customHeight="1" thickBot="1" x14ac:dyDescent="0.3">
      <c r="A37" s="36"/>
      <c r="B37" s="312"/>
      <c r="C37" s="313"/>
      <c r="D37" s="313"/>
      <c r="E37" s="313"/>
      <c r="F37" s="314"/>
      <c r="G37" s="40"/>
      <c r="H37" s="312"/>
      <c r="I37" s="314"/>
      <c r="J37" s="40"/>
      <c r="K37" s="312"/>
      <c r="L37" s="313"/>
      <c r="M37" s="314"/>
      <c r="N37" s="40"/>
      <c r="O37" s="333"/>
      <c r="P37" s="333"/>
      <c r="Q37" s="333"/>
      <c r="R37" s="333"/>
      <c r="S37" s="333"/>
      <c r="T37" s="333"/>
      <c r="U37" s="333"/>
      <c r="V37" s="333"/>
      <c r="W37" s="333"/>
      <c r="X37" s="333"/>
      <c r="Y37" s="333"/>
      <c r="Z37" s="121"/>
      <c r="AA37" s="115" t="s">
        <v>21</v>
      </c>
      <c r="AB37" s="40"/>
      <c r="AC37" s="114"/>
      <c r="AD37" s="121"/>
      <c r="AE37" s="338"/>
      <c r="AF37" s="338"/>
      <c r="AG37" s="338"/>
      <c r="AH37" s="121"/>
      <c r="AI37" s="338"/>
      <c r="AJ37" s="338"/>
      <c r="AK37" s="338"/>
    </row>
    <row r="38" spans="1:37" ht="48" customHeight="1" thickBot="1" x14ac:dyDescent="0.3">
      <c r="A38" s="123"/>
      <c r="B38" s="335"/>
      <c r="C38" s="336"/>
      <c r="D38" s="336"/>
      <c r="E38" s="336"/>
      <c r="F38" s="337"/>
      <c r="G38" s="124"/>
      <c r="H38" s="335"/>
      <c r="I38" s="337"/>
      <c r="J38" s="124"/>
      <c r="K38" s="335"/>
      <c r="L38" s="336"/>
      <c r="M38" s="337"/>
      <c r="N38" s="124"/>
      <c r="O38" s="334"/>
      <c r="P38" s="334"/>
      <c r="Q38" s="334"/>
      <c r="R38" s="334"/>
      <c r="S38" s="334"/>
      <c r="T38" s="334"/>
      <c r="U38" s="334"/>
      <c r="V38" s="334"/>
      <c r="W38" s="334"/>
      <c r="X38" s="334"/>
      <c r="Y38" s="334"/>
      <c r="Z38" s="125"/>
      <c r="AA38" s="126" t="s">
        <v>21</v>
      </c>
      <c r="AB38" s="124"/>
      <c r="AC38" s="127"/>
      <c r="AD38" s="125"/>
      <c r="AE38" s="339"/>
      <c r="AF38" s="339"/>
      <c r="AG38" s="339"/>
      <c r="AH38" s="125"/>
      <c r="AI38" s="339"/>
      <c r="AJ38" s="339"/>
      <c r="AK38" s="339"/>
    </row>
    <row r="39" spans="1:37" ht="36.6" customHeight="1" thickBot="1" x14ac:dyDescent="0.7">
      <c r="A39" s="113" t="s">
        <v>334</v>
      </c>
      <c r="B39" s="349">
        <f>A12</f>
        <v>0</v>
      </c>
      <c r="C39" s="350"/>
      <c r="D39" s="350"/>
      <c r="E39" s="351"/>
      <c r="F39" s="119">
        <v>2</v>
      </c>
      <c r="G39" s="96"/>
      <c r="H39" s="96"/>
      <c r="I39" s="96"/>
      <c r="J39" s="96"/>
      <c r="K39" s="96"/>
      <c r="L39" s="96"/>
      <c r="M39" s="96"/>
      <c r="N39" s="96"/>
      <c r="O39" s="96"/>
      <c r="P39" s="96"/>
      <c r="Q39" s="96"/>
      <c r="R39" s="96"/>
      <c r="S39" s="96"/>
      <c r="T39" s="96"/>
      <c r="U39" s="96"/>
      <c r="V39" s="96"/>
      <c r="W39" s="96"/>
      <c r="X39" s="96"/>
      <c r="Y39" s="96"/>
      <c r="Z39" s="96"/>
      <c r="AA39" s="130" t="s">
        <v>338</v>
      </c>
      <c r="AB39" s="96"/>
      <c r="AC39" s="128">
        <f>SUM(AC41:AC45)</f>
        <v>0</v>
      </c>
      <c r="AD39" s="96"/>
      <c r="AE39" s="345">
        <f>SUM(AE41:AG45)</f>
        <v>0</v>
      </c>
      <c r="AF39" s="345"/>
      <c r="AG39" s="345"/>
      <c r="AH39" s="96"/>
      <c r="AI39" s="345">
        <f>SUM(AI41:AK45)</f>
        <v>0</v>
      </c>
      <c r="AJ39" s="345"/>
      <c r="AK39" s="345"/>
    </row>
    <row r="40" spans="1:37" ht="86.25" customHeight="1" thickBot="1" x14ac:dyDescent="0.5">
      <c r="A40" s="28" t="s">
        <v>16</v>
      </c>
      <c r="B40" s="221" t="s">
        <v>17</v>
      </c>
      <c r="C40" s="222"/>
      <c r="D40" s="222"/>
      <c r="E40" s="222"/>
      <c r="F40" s="223"/>
      <c r="G40" s="120"/>
      <c r="H40" s="224" t="s">
        <v>18</v>
      </c>
      <c r="I40" s="224"/>
      <c r="J40" s="29"/>
      <c r="K40" s="225" t="s">
        <v>19</v>
      </c>
      <c r="L40" s="226"/>
      <c r="M40" s="227"/>
      <c r="N40" s="29"/>
      <c r="O40" s="224" t="s">
        <v>336</v>
      </c>
      <c r="P40" s="224"/>
      <c r="Q40" s="224"/>
      <c r="R40" s="224"/>
      <c r="S40" s="224"/>
      <c r="T40" s="224"/>
      <c r="U40" s="224"/>
      <c r="V40" s="224"/>
      <c r="W40" s="224"/>
      <c r="X40" s="224"/>
      <c r="Y40" s="224"/>
      <c r="Z40" s="117"/>
      <c r="AA40" s="27"/>
      <c r="AB40" s="29"/>
      <c r="AC40" s="28" t="s">
        <v>20</v>
      </c>
      <c r="AD40" s="118"/>
      <c r="AE40" s="224" t="s">
        <v>335</v>
      </c>
      <c r="AF40" s="224"/>
      <c r="AG40" s="224"/>
      <c r="AH40" s="119"/>
      <c r="AI40" s="224" t="s">
        <v>333</v>
      </c>
      <c r="AJ40" s="224"/>
      <c r="AK40" s="224"/>
    </row>
    <row r="41" spans="1:37" ht="48" customHeight="1" thickBot="1" x14ac:dyDescent="0.3">
      <c r="A41" s="42"/>
      <c r="B41" s="333"/>
      <c r="C41" s="333"/>
      <c r="D41" s="333"/>
      <c r="E41" s="333"/>
      <c r="F41" s="333"/>
      <c r="G41" s="116"/>
      <c r="H41" s="333"/>
      <c r="I41" s="333"/>
      <c r="J41" s="37"/>
      <c r="K41" s="312"/>
      <c r="L41" s="313"/>
      <c r="M41" s="314"/>
      <c r="N41" s="37"/>
      <c r="O41" s="333"/>
      <c r="P41" s="333"/>
      <c r="Q41" s="333"/>
      <c r="R41" s="333"/>
      <c r="S41" s="333"/>
      <c r="T41" s="333"/>
      <c r="U41" s="333"/>
      <c r="V41" s="333"/>
      <c r="W41" s="333"/>
      <c r="X41" s="333"/>
      <c r="Y41" s="333"/>
      <c r="Z41" s="121"/>
      <c r="AA41" s="115" t="s">
        <v>21</v>
      </c>
      <c r="AB41" s="37"/>
      <c r="AC41" s="114"/>
      <c r="AD41" s="121"/>
      <c r="AE41" s="338"/>
      <c r="AF41" s="338"/>
      <c r="AG41" s="338"/>
      <c r="AH41" s="121"/>
      <c r="AI41" s="338"/>
      <c r="AJ41" s="338"/>
      <c r="AK41" s="338"/>
    </row>
    <row r="42" spans="1:37" ht="48" customHeight="1" thickBot="1" x14ac:dyDescent="0.3">
      <c r="A42" s="38"/>
      <c r="B42" s="312"/>
      <c r="C42" s="313"/>
      <c r="D42" s="313"/>
      <c r="E42" s="313"/>
      <c r="F42" s="314"/>
      <c r="G42" s="39"/>
      <c r="H42" s="312"/>
      <c r="I42" s="314"/>
      <c r="J42" s="39"/>
      <c r="K42" s="312"/>
      <c r="L42" s="313"/>
      <c r="M42" s="314"/>
      <c r="N42" s="39"/>
      <c r="O42" s="333"/>
      <c r="P42" s="333"/>
      <c r="Q42" s="333"/>
      <c r="R42" s="333"/>
      <c r="S42" s="333"/>
      <c r="T42" s="333"/>
      <c r="U42" s="333"/>
      <c r="V42" s="333"/>
      <c r="W42" s="333"/>
      <c r="X42" s="333"/>
      <c r="Y42" s="333"/>
      <c r="Z42" s="122"/>
      <c r="AA42" s="115" t="s">
        <v>21</v>
      </c>
      <c r="AB42" s="39"/>
      <c r="AC42" s="114"/>
      <c r="AD42" s="121"/>
      <c r="AE42" s="338"/>
      <c r="AF42" s="338"/>
      <c r="AG42" s="338"/>
      <c r="AH42" s="121"/>
      <c r="AI42" s="338"/>
      <c r="AJ42" s="338"/>
      <c r="AK42" s="338"/>
    </row>
    <row r="43" spans="1:37" ht="48" customHeight="1" thickBot="1" x14ac:dyDescent="0.3">
      <c r="A43" s="36"/>
      <c r="B43" s="312"/>
      <c r="C43" s="313"/>
      <c r="D43" s="313"/>
      <c r="E43" s="313"/>
      <c r="F43" s="314"/>
      <c r="G43" s="40"/>
      <c r="H43" s="312"/>
      <c r="I43" s="314"/>
      <c r="J43" s="40"/>
      <c r="K43" s="312"/>
      <c r="L43" s="313"/>
      <c r="M43" s="314"/>
      <c r="N43" s="40"/>
      <c r="O43" s="333"/>
      <c r="P43" s="333"/>
      <c r="Q43" s="333"/>
      <c r="R43" s="333"/>
      <c r="S43" s="333"/>
      <c r="T43" s="333"/>
      <c r="U43" s="333"/>
      <c r="V43" s="333"/>
      <c r="W43" s="333"/>
      <c r="X43" s="333"/>
      <c r="Y43" s="333"/>
      <c r="Z43" s="121"/>
      <c r="AA43" s="115" t="s">
        <v>21</v>
      </c>
      <c r="AB43" s="40"/>
      <c r="AC43" s="114"/>
      <c r="AD43" s="121"/>
      <c r="AE43" s="338"/>
      <c r="AF43" s="338"/>
      <c r="AG43" s="338"/>
      <c r="AH43" s="121"/>
      <c r="AI43" s="338"/>
      <c r="AJ43" s="338"/>
      <c r="AK43" s="338"/>
    </row>
    <row r="44" spans="1:37" ht="48" customHeight="1" thickBot="1" x14ac:dyDescent="0.3">
      <c r="A44" s="36"/>
      <c r="B44" s="312"/>
      <c r="C44" s="313"/>
      <c r="D44" s="313"/>
      <c r="E44" s="313"/>
      <c r="F44" s="314"/>
      <c r="G44" s="40"/>
      <c r="H44" s="312"/>
      <c r="I44" s="314"/>
      <c r="J44" s="40"/>
      <c r="K44" s="312"/>
      <c r="L44" s="313"/>
      <c r="M44" s="314"/>
      <c r="N44" s="40"/>
      <c r="O44" s="333"/>
      <c r="P44" s="333"/>
      <c r="Q44" s="333"/>
      <c r="R44" s="333"/>
      <c r="S44" s="333"/>
      <c r="T44" s="333"/>
      <c r="U44" s="333"/>
      <c r="V44" s="333"/>
      <c r="W44" s="333"/>
      <c r="X44" s="333"/>
      <c r="Y44" s="333"/>
      <c r="Z44" s="121"/>
      <c r="AA44" s="115" t="s">
        <v>21</v>
      </c>
      <c r="AB44" s="40"/>
      <c r="AC44" s="114"/>
      <c r="AD44" s="121"/>
      <c r="AE44" s="338"/>
      <c r="AF44" s="338"/>
      <c r="AG44" s="338"/>
      <c r="AH44" s="121"/>
      <c r="AI44" s="338"/>
      <c r="AJ44" s="338"/>
      <c r="AK44" s="338"/>
    </row>
    <row r="45" spans="1:37" ht="48" customHeight="1" thickBot="1" x14ac:dyDescent="0.3">
      <c r="A45" s="123"/>
      <c r="B45" s="335"/>
      <c r="C45" s="336"/>
      <c r="D45" s="336"/>
      <c r="E45" s="336"/>
      <c r="F45" s="337"/>
      <c r="G45" s="124"/>
      <c r="H45" s="335"/>
      <c r="I45" s="337"/>
      <c r="J45" s="124"/>
      <c r="K45" s="335"/>
      <c r="L45" s="336"/>
      <c r="M45" s="337"/>
      <c r="N45" s="124"/>
      <c r="O45" s="334"/>
      <c r="P45" s="334"/>
      <c r="Q45" s="334"/>
      <c r="R45" s="334"/>
      <c r="S45" s="334"/>
      <c r="T45" s="334"/>
      <c r="U45" s="334"/>
      <c r="V45" s="334"/>
      <c r="W45" s="334"/>
      <c r="X45" s="334"/>
      <c r="Y45" s="334"/>
      <c r="Z45" s="125"/>
      <c r="AA45" s="126" t="s">
        <v>21</v>
      </c>
      <c r="AB45" s="124"/>
      <c r="AC45" s="127"/>
      <c r="AD45" s="125"/>
      <c r="AE45" s="339"/>
      <c r="AF45" s="339"/>
      <c r="AG45" s="339"/>
      <c r="AH45" s="125"/>
      <c r="AI45" s="339"/>
      <c r="AJ45" s="339"/>
      <c r="AK45" s="339"/>
    </row>
    <row r="46" spans="1:37" ht="36.6" customHeight="1" thickBot="1" x14ac:dyDescent="0.7">
      <c r="A46" s="113" t="s">
        <v>334</v>
      </c>
      <c r="B46" s="341">
        <f>A14</f>
        <v>0</v>
      </c>
      <c r="C46" s="342"/>
      <c r="D46" s="342"/>
      <c r="E46" s="343"/>
      <c r="F46" s="119">
        <v>3</v>
      </c>
      <c r="G46" s="96"/>
      <c r="H46" s="96"/>
      <c r="I46" s="96"/>
      <c r="J46" s="96"/>
      <c r="K46" s="96"/>
      <c r="L46" s="96"/>
      <c r="M46" s="96"/>
      <c r="N46" s="96"/>
      <c r="O46" s="96"/>
      <c r="P46" s="96"/>
      <c r="Q46" s="96"/>
      <c r="R46" s="96"/>
      <c r="S46" s="96"/>
      <c r="T46" s="96"/>
      <c r="U46" s="96"/>
      <c r="V46" s="96"/>
      <c r="W46" s="96"/>
      <c r="X46" s="96"/>
      <c r="Y46" s="96"/>
      <c r="Z46" s="96"/>
      <c r="AA46" s="130" t="s">
        <v>338</v>
      </c>
      <c r="AB46" s="96"/>
      <c r="AC46" s="132">
        <f>SUM(AC48:AC52)</f>
        <v>0</v>
      </c>
      <c r="AD46" s="96"/>
      <c r="AE46" s="340">
        <f>SUM(AE48:AG52)</f>
        <v>0</v>
      </c>
      <c r="AF46" s="340"/>
      <c r="AG46" s="340"/>
      <c r="AH46" s="96"/>
      <c r="AI46" s="340">
        <f>SUM(AI48:AK52)</f>
        <v>0</v>
      </c>
      <c r="AJ46" s="340"/>
      <c r="AK46" s="340"/>
    </row>
    <row r="47" spans="1:37" ht="86.25" customHeight="1" thickBot="1" x14ac:dyDescent="0.5">
      <c r="A47" s="28" t="s">
        <v>16</v>
      </c>
      <c r="B47" s="221" t="s">
        <v>17</v>
      </c>
      <c r="C47" s="222"/>
      <c r="D47" s="222"/>
      <c r="E47" s="222"/>
      <c r="F47" s="223"/>
      <c r="G47" s="120"/>
      <c r="H47" s="224" t="s">
        <v>18</v>
      </c>
      <c r="I47" s="224"/>
      <c r="J47" s="29"/>
      <c r="K47" s="225" t="s">
        <v>19</v>
      </c>
      <c r="L47" s="226"/>
      <c r="M47" s="227"/>
      <c r="N47" s="29"/>
      <c r="O47" s="224" t="s">
        <v>336</v>
      </c>
      <c r="P47" s="224"/>
      <c r="Q47" s="224"/>
      <c r="R47" s="224"/>
      <c r="S47" s="224"/>
      <c r="T47" s="224"/>
      <c r="U47" s="224"/>
      <c r="V47" s="224"/>
      <c r="W47" s="224"/>
      <c r="X47" s="224"/>
      <c r="Y47" s="224"/>
      <c r="Z47" s="117"/>
      <c r="AA47" s="27"/>
      <c r="AB47" s="29"/>
      <c r="AC47" s="28" t="s">
        <v>20</v>
      </c>
      <c r="AD47" s="118"/>
      <c r="AE47" s="224" t="s">
        <v>335</v>
      </c>
      <c r="AF47" s="224"/>
      <c r="AG47" s="224"/>
      <c r="AH47" s="119"/>
      <c r="AI47" s="224" t="s">
        <v>333</v>
      </c>
      <c r="AJ47" s="224"/>
      <c r="AK47" s="224"/>
    </row>
    <row r="48" spans="1:37" ht="48" customHeight="1" thickBot="1" x14ac:dyDescent="0.3">
      <c r="A48" s="42"/>
      <c r="B48" s="333"/>
      <c r="C48" s="333"/>
      <c r="D48" s="333"/>
      <c r="E48" s="333"/>
      <c r="F48" s="333"/>
      <c r="G48" s="116"/>
      <c r="H48" s="333"/>
      <c r="I48" s="333"/>
      <c r="J48" s="37"/>
      <c r="K48" s="312"/>
      <c r="L48" s="313"/>
      <c r="M48" s="314"/>
      <c r="N48" s="37"/>
      <c r="O48" s="333"/>
      <c r="P48" s="333"/>
      <c r="Q48" s="333"/>
      <c r="R48" s="333"/>
      <c r="S48" s="333"/>
      <c r="T48" s="333"/>
      <c r="U48" s="333"/>
      <c r="V48" s="333"/>
      <c r="W48" s="333"/>
      <c r="X48" s="333"/>
      <c r="Y48" s="333"/>
      <c r="Z48" s="121"/>
      <c r="AA48" s="115" t="s">
        <v>21</v>
      </c>
      <c r="AB48" s="37"/>
      <c r="AC48" s="114"/>
      <c r="AD48" s="121"/>
      <c r="AE48" s="338"/>
      <c r="AF48" s="338"/>
      <c r="AG48" s="338"/>
      <c r="AH48" s="121"/>
      <c r="AI48" s="338"/>
      <c r="AJ48" s="338"/>
      <c r="AK48" s="338"/>
    </row>
    <row r="49" spans="1:37" ht="48" customHeight="1" thickBot="1" x14ac:dyDescent="0.3">
      <c r="A49" s="38"/>
      <c r="B49" s="312"/>
      <c r="C49" s="313"/>
      <c r="D49" s="313"/>
      <c r="E49" s="313"/>
      <c r="F49" s="314"/>
      <c r="G49" s="39"/>
      <c r="H49" s="312"/>
      <c r="I49" s="314"/>
      <c r="J49" s="39"/>
      <c r="K49" s="312"/>
      <c r="L49" s="313"/>
      <c r="M49" s="314"/>
      <c r="N49" s="39"/>
      <c r="O49" s="333"/>
      <c r="P49" s="333"/>
      <c r="Q49" s="333"/>
      <c r="R49" s="333"/>
      <c r="S49" s="333"/>
      <c r="T49" s="333"/>
      <c r="U49" s="333"/>
      <c r="V49" s="333"/>
      <c r="W49" s="333"/>
      <c r="X49" s="333"/>
      <c r="Y49" s="333"/>
      <c r="Z49" s="122"/>
      <c r="AA49" s="115" t="s">
        <v>21</v>
      </c>
      <c r="AB49" s="39"/>
      <c r="AC49" s="114"/>
      <c r="AD49" s="121"/>
      <c r="AE49" s="338"/>
      <c r="AF49" s="338"/>
      <c r="AG49" s="338"/>
      <c r="AH49" s="121"/>
      <c r="AI49" s="338"/>
      <c r="AJ49" s="338"/>
      <c r="AK49" s="338"/>
    </row>
    <row r="50" spans="1:37" ht="48" customHeight="1" thickBot="1" x14ac:dyDescent="0.3">
      <c r="A50" s="36"/>
      <c r="B50" s="312"/>
      <c r="C50" s="313"/>
      <c r="D50" s="313"/>
      <c r="E50" s="313"/>
      <c r="F50" s="314"/>
      <c r="G50" s="40"/>
      <c r="H50" s="312"/>
      <c r="I50" s="314"/>
      <c r="J50" s="40"/>
      <c r="K50" s="312"/>
      <c r="L50" s="313"/>
      <c r="M50" s="314"/>
      <c r="N50" s="40"/>
      <c r="O50" s="333"/>
      <c r="P50" s="333"/>
      <c r="Q50" s="333"/>
      <c r="R50" s="333"/>
      <c r="S50" s="333"/>
      <c r="T50" s="333"/>
      <c r="U50" s="333"/>
      <c r="V50" s="333"/>
      <c r="W50" s="333"/>
      <c r="X50" s="333"/>
      <c r="Y50" s="333"/>
      <c r="Z50" s="121"/>
      <c r="AA50" s="115" t="s">
        <v>21</v>
      </c>
      <c r="AB50" s="40"/>
      <c r="AC50" s="114"/>
      <c r="AD50" s="121"/>
      <c r="AE50" s="338"/>
      <c r="AF50" s="338"/>
      <c r="AG50" s="338"/>
      <c r="AH50" s="121"/>
      <c r="AI50" s="338"/>
      <c r="AJ50" s="338"/>
      <c r="AK50" s="338"/>
    </row>
    <row r="51" spans="1:37" ht="48" customHeight="1" thickBot="1" x14ac:dyDescent="0.3">
      <c r="A51" s="36"/>
      <c r="B51" s="312"/>
      <c r="C51" s="313"/>
      <c r="D51" s="313"/>
      <c r="E51" s="313"/>
      <c r="F51" s="314"/>
      <c r="G51" s="40"/>
      <c r="H51" s="312"/>
      <c r="I51" s="314"/>
      <c r="J51" s="40"/>
      <c r="K51" s="312"/>
      <c r="L51" s="313"/>
      <c r="M51" s="314"/>
      <c r="N51" s="40"/>
      <c r="O51" s="333"/>
      <c r="P51" s="333"/>
      <c r="Q51" s="333"/>
      <c r="R51" s="333"/>
      <c r="S51" s="333"/>
      <c r="T51" s="333"/>
      <c r="U51" s="333"/>
      <c r="V51" s="333"/>
      <c r="W51" s="333"/>
      <c r="X51" s="333"/>
      <c r="Y51" s="333"/>
      <c r="Z51" s="121"/>
      <c r="AA51" s="115" t="s">
        <v>21</v>
      </c>
      <c r="AB51" s="40"/>
      <c r="AC51" s="114"/>
      <c r="AD51" s="121"/>
      <c r="AE51" s="338"/>
      <c r="AF51" s="338"/>
      <c r="AG51" s="338"/>
      <c r="AH51" s="121"/>
      <c r="AI51" s="338"/>
      <c r="AJ51" s="338"/>
      <c r="AK51" s="338"/>
    </row>
    <row r="52" spans="1:37" ht="48" customHeight="1" thickBot="1" x14ac:dyDescent="0.3">
      <c r="A52" s="123"/>
      <c r="B52" s="335"/>
      <c r="C52" s="336"/>
      <c r="D52" s="336"/>
      <c r="E52" s="336"/>
      <c r="F52" s="337"/>
      <c r="G52" s="124"/>
      <c r="H52" s="335"/>
      <c r="I52" s="337"/>
      <c r="J52" s="124"/>
      <c r="K52" s="335"/>
      <c r="L52" s="336"/>
      <c r="M52" s="337"/>
      <c r="N52" s="124"/>
      <c r="O52" s="334"/>
      <c r="P52" s="334"/>
      <c r="Q52" s="334"/>
      <c r="R52" s="334"/>
      <c r="S52" s="334"/>
      <c r="T52" s="334"/>
      <c r="U52" s="334"/>
      <c r="V52" s="334"/>
      <c r="W52" s="334"/>
      <c r="X52" s="334"/>
      <c r="Y52" s="334"/>
      <c r="Z52" s="125"/>
      <c r="AA52" s="126" t="s">
        <v>21</v>
      </c>
      <c r="AB52" s="124"/>
      <c r="AC52" s="127"/>
      <c r="AD52" s="125"/>
      <c r="AE52" s="339"/>
      <c r="AF52" s="339"/>
      <c r="AG52" s="339"/>
      <c r="AH52" s="125"/>
      <c r="AI52" s="339"/>
      <c r="AJ52" s="339"/>
      <c r="AK52" s="339"/>
    </row>
    <row r="53" spans="1:37" ht="36.6" customHeight="1" thickBot="1" x14ac:dyDescent="0.7">
      <c r="A53" s="113" t="s">
        <v>334</v>
      </c>
      <c r="B53" s="341">
        <f>A16</f>
        <v>0</v>
      </c>
      <c r="C53" s="342"/>
      <c r="D53" s="342"/>
      <c r="E53" s="343"/>
      <c r="F53" s="119">
        <v>4</v>
      </c>
      <c r="G53" s="96"/>
      <c r="H53" s="96"/>
      <c r="I53" s="96"/>
      <c r="J53" s="96"/>
      <c r="K53" s="96"/>
      <c r="L53" s="96"/>
      <c r="M53" s="96"/>
      <c r="N53" s="96"/>
      <c r="O53" s="96"/>
      <c r="P53" s="96"/>
      <c r="Q53" s="96"/>
      <c r="R53" s="96"/>
      <c r="S53" s="96"/>
      <c r="T53" s="96"/>
      <c r="U53" s="96"/>
      <c r="V53" s="96"/>
      <c r="W53" s="96"/>
      <c r="X53" s="96"/>
      <c r="Y53" s="96"/>
      <c r="Z53" s="96"/>
      <c r="AA53" s="130" t="s">
        <v>338</v>
      </c>
      <c r="AB53" s="96"/>
      <c r="AC53" s="132">
        <f>SUM(AC55:AC59)</f>
        <v>0</v>
      </c>
      <c r="AD53" s="96"/>
      <c r="AE53" s="340">
        <f>SUM(AE55:AG59)</f>
        <v>0</v>
      </c>
      <c r="AF53" s="340"/>
      <c r="AG53" s="340"/>
      <c r="AH53" s="96"/>
      <c r="AI53" s="340">
        <f>SUM(AI55:AK59)</f>
        <v>0</v>
      </c>
      <c r="AJ53" s="340"/>
      <c r="AK53" s="340"/>
    </row>
    <row r="54" spans="1:37" ht="86.25" customHeight="1" thickBot="1" x14ac:dyDescent="0.5">
      <c r="A54" s="28" t="s">
        <v>16</v>
      </c>
      <c r="B54" s="221" t="s">
        <v>17</v>
      </c>
      <c r="C54" s="222"/>
      <c r="D54" s="222"/>
      <c r="E54" s="222"/>
      <c r="F54" s="223"/>
      <c r="G54" s="120"/>
      <c r="H54" s="224" t="s">
        <v>18</v>
      </c>
      <c r="I54" s="224"/>
      <c r="J54" s="29"/>
      <c r="K54" s="225" t="s">
        <v>19</v>
      </c>
      <c r="L54" s="226"/>
      <c r="M54" s="227"/>
      <c r="N54" s="29"/>
      <c r="O54" s="224" t="s">
        <v>336</v>
      </c>
      <c r="P54" s="224"/>
      <c r="Q54" s="224"/>
      <c r="R54" s="224"/>
      <c r="S54" s="224"/>
      <c r="T54" s="224"/>
      <c r="U54" s="224"/>
      <c r="V54" s="224"/>
      <c r="W54" s="224"/>
      <c r="X54" s="224"/>
      <c r="Y54" s="224"/>
      <c r="Z54" s="117"/>
      <c r="AA54" s="27"/>
      <c r="AB54" s="29"/>
      <c r="AC54" s="28" t="s">
        <v>20</v>
      </c>
      <c r="AD54" s="118"/>
      <c r="AE54" s="224" t="s">
        <v>335</v>
      </c>
      <c r="AF54" s="224"/>
      <c r="AG54" s="224"/>
      <c r="AH54" s="119"/>
      <c r="AI54" s="224" t="s">
        <v>333</v>
      </c>
      <c r="AJ54" s="224"/>
      <c r="AK54" s="224"/>
    </row>
    <row r="55" spans="1:37" ht="48" customHeight="1" thickBot="1" x14ac:dyDescent="0.3">
      <c r="A55" s="42"/>
      <c r="B55" s="333"/>
      <c r="C55" s="333"/>
      <c r="D55" s="333"/>
      <c r="E55" s="333"/>
      <c r="F55" s="333"/>
      <c r="G55" s="116"/>
      <c r="H55" s="333"/>
      <c r="I55" s="333"/>
      <c r="J55" s="37"/>
      <c r="K55" s="312"/>
      <c r="L55" s="313"/>
      <c r="M55" s="314"/>
      <c r="N55" s="37"/>
      <c r="O55" s="333"/>
      <c r="P55" s="333"/>
      <c r="Q55" s="333"/>
      <c r="R55" s="333"/>
      <c r="S55" s="333"/>
      <c r="T55" s="333"/>
      <c r="U55" s="333"/>
      <c r="V55" s="333"/>
      <c r="W55" s="333"/>
      <c r="X55" s="333"/>
      <c r="Y55" s="333"/>
      <c r="Z55" s="121"/>
      <c r="AA55" s="115" t="s">
        <v>21</v>
      </c>
      <c r="AB55" s="37"/>
      <c r="AC55" s="114"/>
      <c r="AD55" s="121"/>
      <c r="AE55" s="338"/>
      <c r="AF55" s="338"/>
      <c r="AG55" s="338"/>
      <c r="AH55" s="121"/>
      <c r="AI55" s="338"/>
      <c r="AJ55" s="338"/>
      <c r="AK55" s="338"/>
    </row>
    <row r="56" spans="1:37" ht="48" customHeight="1" thickBot="1" x14ac:dyDescent="0.3">
      <c r="A56" s="38"/>
      <c r="B56" s="312"/>
      <c r="C56" s="313"/>
      <c r="D56" s="313"/>
      <c r="E56" s="313"/>
      <c r="F56" s="314"/>
      <c r="G56" s="39"/>
      <c r="H56" s="312"/>
      <c r="I56" s="314"/>
      <c r="J56" s="39"/>
      <c r="K56" s="312"/>
      <c r="L56" s="313"/>
      <c r="M56" s="314"/>
      <c r="N56" s="39"/>
      <c r="O56" s="333"/>
      <c r="P56" s="333"/>
      <c r="Q56" s="333"/>
      <c r="R56" s="333"/>
      <c r="S56" s="333"/>
      <c r="T56" s="333"/>
      <c r="U56" s="333"/>
      <c r="V56" s="333"/>
      <c r="W56" s="333"/>
      <c r="X56" s="333"/>
      <c r="Y56" s="333"/>
      <c r="Z56" s="122"/>
      <c r="AA56" s="115" t="s">
        <v>21</v>
      </c>
      <c r="AB56" s="39"/>
      <c r="AC56" s="114"/>
      <c r="AD56" s="121"/>
      <c r="AE56" s="338"/>
      <c r="AF56" s="338"/>
      <c r="AG56" s="338"/>
      <c r="AH56" s="121"/>
      <c r="AI56" s="338"/>
      <c r="AJ56" s="338"/>
      <c r="AK56" s="338"/>
    </row>
    <row r="57" spans="1:37" ht="48" customHeight="1" thickBot="1" x14ac:dyDescent="0.3">
      <c r="A57" s="36"/>
      <c r="B57" s="312"/>
      <c r="C57" s="313"/>
      <c r="D57" s="313"/>
      <c r="E57" s="313"/>
      <c r="F57" s="314"/>
      <c r="G57" s="40"/>
      <c r="H57" s="312"/>
      <c r="I57" s="314"/>
      <c r="J57" s="40"/>
      <c r="K57" s="312"/>
      <c r="L57" s="313"/>
      <c r="M57" s="314"/>
      <c r="N57" s="40"/>
      <c r="O57" s="333"/>
      <c r="P57" s="333"/>
      <c r="Q57" s="333"/>
      <c r="R57" s="333"/>
      <c r="S57" s="333"/>
      <c r="T57" s="333"/>
      <c r="U57" s="333"/>
      <c r="V57" s="333"/>
      <c r="W57" s="333"/>
      <c r="X57" s="333"/>
      <c r="Y57" s="333"/>
      <c r="Z57" s="121"/>
      <c r="AA57" s="115" t="s">
        <v>21</v>
      </c>
      <c r="AB57" s="40"/>
      <c r="AC57" s="114"/>
      <c r="AD57" s="121"/>
      <c r="AE57" s="338"/>
      <c r="AF57" s="338"/>
      <c r="AG57" s="338"/>
      <c r="AH57" s="121"/>
      <c r="AI57" s="338"/>
      <c r="AJ57" s="338"/>
      <c r="AK57" s="338"/>
    </row>
    <row r="58" spans="1:37" ht="48" customHeight="1" thickBot="1" x14ac:dyDescent="0.3">
      <c r="A58" s="36"/>
      <c r="B58" s="312"/>
      <c r="C58" s="313"/>
      <c r="D58" s="313"/>
      <c r="E58" s="313"/>
      <c r="F58" s="314"/>
      <c r="G58" s="40"/>
      <c r="H58" s="312"/>
      <c r="I58" s="314"/>
      <c r="J58" s="40"/>
      <c r="K58" s="312"/>
      <c r="L58" s="313"/>
      <c r="M58" s="314"/>
      <c r="N58" s="40"/>
      <c r="O58" s="333"/>
      <c r="P58" s="333"/>
      <c r="Q58" s="333"/>
      <c r="R58" s="333"/>
      <c r="S58" s="333"/>
      <c r="T58" s="333"/>
      <c r="U58" s="333"/>
      <c r="V58" s="333"/>
      <c r="W58" s="333"/>
      <c r="X58" s="333"/>
      <c r="Y58" s="333"/>
      <c r="Z58" s="121"/>
      <c r="AA58" s="115" t="s">
        <v>21</v>
      </c>
      <c r="AB58" s="40"/>
      <c r="AC58" s="114"/>
      <c r="AD58" s="121"/>
      <c r="AE58" s="338"/>
      <c r="AF58" s="338"/>
      <c r="AG58" s="338"/>
      <c r="AH58" s="121"/>
      <c r="AI58" s="338"/>
      <c r="AJ58" s="338"/>
      <c r="AK58" s="338"/>
    </row>
    <row r="59" spans="1:37" ht="48" customHeight="1" thickBot="1" x14ac:dyDescent="0.3">
      <c r="A59" s="123"/>
      <c r="B59" s="335"/>
      <c r="C59" s="336"/>
      <c r="D59" s="336"/>
      <c r="E59" s="336"/>
      <c r="F59" s="337"/>
      <c r="G59" s="124"/>
      <c r="H59" s="335"/>
      <c r="I59" s="337"/>
      <c r="J59" s="124"/>
      <c r="K59" s="335"/>
      <c r="L59" s="336"/>
      <c r="M59" s="337"/>
      <c r="N59" s="124"/>
      <c r="O59" s="334"/>
      <c r="P59" s="334"/>
      <c r="Q59" s="334"/>
      <c r="R59" s="334"/>
      <c r="S59" s="334"/>
      <c r="T59" s="334"/>
      <c r="U59" s="334"/>
      <c r="V59" s="334"/>
      <c r="W59" s="334"/>
      <c r="X59" s="334"/>
      <c r="Y59" s="334"/>
      <c r="Z59" s="125"/>
      <c r="AA59" s="126" t="s">
        <v>21</v>
      </c>
      <c r="AB59" s="124"/>
      <c r="AC59" s="127"/>
      <c r="AD59" s="125"/>
      <c r="AE59" s="339"/>
      <c r="AF59" s="339"/>
      <c r="AG59" s="339"/>
      <c r="AH59" s="125"/>
      <c r="AI59" s="339"/>
      <c r="AJ59" s="339"/>
      <c r="AK59" s="339"/>
    </row>
    <row r="60" spans="1:37" ht="36.6" customHeight="1" thickBot="1" x14ac:dyDescent="0.7">
      <c r="A60" s="113" t="s">
        <v>334</v>
      </c>
      <c r="B60" s="341">
        <f>A18</f>
        <v>0</v>
      </c>
      <c r="C60" s="342"/>
      <c r="D60" s="342"/>
      <c r="E60" s="343"/>
      <c r="F60" s="119">
        <v>5</v>
      </c>
      <c r="G60" s="96"/>
      <c r="H60" s="96"/>
      <c r="I60" s="96"/>
      <c r="J60" s="96"/>
      <c r="K60" s="96"/>
      <c r="L60" s="96"/>
      <c r="M60" s="96"/>
      <c r="N60" s="96"/>
      <c r="O60" s="96"/>
      <c r="P60" s="96"/>
      <c r="Q60" s="96"/>
      <c r="R60" s="96"/>
      <c r="S60" s="96"/>
      <c r="T60" s="96"/>
      <c r="U60" s="96"/>
      <c r="V60" s="96"/>
      <c r="W60" s="96"/>
      <c r="X60" s="96"/>
      <c r="Y60" s="96"/>
      <c r="Z60" s="96"/>
      <c r="AA60" s="130" t="s">
        <v>338</v>
      </c>
      <c r="AB60" s="96"/>
      <c r="AC60" s="132">
        <f>SUM(AC62:AC66)</f>
        <v>0</v>
      </c>
      <c r="AD60" s="96"/>
      <c r="AE60" s="340">
        <f>SUM(AE62:AG66)</f>
        <v>0</v>
      </c>
      <c r="AF60" s="340"/>
      <c r="AG60" s="340"/>
      <c r="AH60" s="96"/>
      <c r="AI60" s="340">
        <f>SUM(AI62:AK66)</f>
        <v>0</v>
      </c>
      <c r="AJ60" s="340"/>
      <c r="AK60" s="340"/>
    </row>
    <row r="61" spans="1:37" ht="86.25" customHeight="1" thickBot="1" x14ac:dyDescent="0.5">
      <c r="A61" s="28" t="s">
        <v>16</v>
      </c>
      <c r="B61" s="221" t="s">
        <v>17</v>
      </c>
      <c r="C61" s="222"/>
      <c r="D61" s="222"/>
      <c r="E61" s="222"/>
      <c r="F61" s="223"/>
      <c r="G61" s="120"/>
      <c r="H61" s="224" t="s">
        <v>18</v>
      </c>
      <c r="I61" s="224"/>
      <c r="J61" s="29"/>
      <c r="K61" s="225" t="s">
        <v>19</v>
      </c>
      <c r="L61" s="226"/>
      <c r="M61" s="227"/>
      <c r="N61" s="29"/>
      <c r="O61" s="224" t="s">
        <v>336</v>
      </c>
      <c r="P61" s="224"/>
      <c r="Q61" s="224"/>
      <c r="R61" s="224"/>
      <c r="S61" s="224"/>
      <c r="T61" s="224"/>
      <c r="U61" s="224"/>
      <c r="V61" s="224"/>
      <c r="W61" s="224"/>
      <c r="X61" s="224"/>
      <c r="Y61" s="224"/>
      <c r="Z61" s="117"/>
      <c r="AA61" s="27"/>
      <c r="AB61" s="29"/>
      <c r="AC61" s="28" t="s">
        <v>20</v>
      </c>
      <c r="AD61" s="118"/>
      <c r="AE61" s="224" t="s">
        <v>335</v>
      </c>
      <c r="AF61" s="224"/>
      <c r="AG61" s="224"/>
      <c r="AH61" s="119"/>
      <c r="AI61" s="224" t="s">
        <v>333</v>
      </c>
      <c r="AJ61" s="224"/>
      <c r="AK61" s="224"/>
    </row>
    <row r="62" spans="1:37" ht="48" customHeight="1" thickBot="1" x14ac:dyDescent="0.3">
      <c r="A62" s="42"/>
      <c r="B62" s="333"/>
      <c r="C62" s="333"/>
      <c r="D62" s="333"/>
      <c r="E62" s="333"/>
      <c r="F62" s="333"/>
      <c r="G62" s="116"/>
      <c r="H62" s="333"/>
      <c r="I62" s="333"/>
      <c r="J62" s="37"/>
      <c r="K62" s="312"/>
      <c r="L62" s="313"/>
      <c r="M62" s="314"/>
      <c r="N62" s="37"/>
      <c r="O62" s="333"/>
      <c r="P62" s="333"/>
      <c r="Q62" s="333"/>
      <c r="R62" s="333"/>
      <c r="S62" s="333"/>
      <c r="T62" s="333"/>
      <c r="U62" s="333"/>
      <c r="V62" s="333"/>
      <c r="W62" s="333"/>
      <c r="X62" s="333"/>
      <c r="Y62" s="333"/>
      <c r="Z62" s="121"/>
      <c r="AA62" s="115" t="s">
        <v>21</v>
      </c>
      <c r="AB62" s="37"/>
      <c r="AC62" s="114"/>
      <c r="AD62" s="121"/>
      <c r="AE62" s="338"/>
      <c r="AF62" s="338"/>
      <c r="AG62" s="338"/>
      <c r="AH62" s="121"/>
      <c r="AI62" s="338"/>
      <c r="AJ62" s="338"/>
      <c r="AK62" s="338"/>
    </row>
    <row r="63" spans="1:37" ht="48" customHeight="1" thickBot="1" x14ac:dyDescent="0.3">
      <c r="A63" s="38"/>
      <c r="B63" s="312"/>
      <c r="C63" s="313"/>
      <c r="D63" s="313"/>
      <c r="E63" s="313"/>
      <c r="F63" s="314"/>
      <c r="G63" s="39"/>
      <c r="H63" s="312"/>
      <c r="I63" s="314"/>
      <c r="J63" s="39"/>
      <c r="K63" s="312"/>
      <c r="L63" s="313"/>
      <c r="M63" s="314"/>
      <c r="N63" s="39"/>
      <c r="O63" s="333"/>
      <c r="P63" s="333"/>
      <c r="Q63" s="333"/>
      <c r="R63" s="333"/>
      <c r="S63" s="333"/>
      <c r="T63" s="333"/>
      <c r="U63" s="333"/>
      <c r="V63" s="333"/>
      <c r="W63" s="333"/>
      <c r="X63" s="333"/>
      <c r="Y63" s="333"/>
      <c r="Z63" s="122"/>
      <c r="AA63" s="115" t="s">
        <v>21</v>
      </c>
      <c r="AB63" s="39"/>
      <c r="AC63" s="114"/>
      <c r="AD63" s="121"/>
      <c r="AE63" s="338"/>
      <c r="AF63" s="338"/>
      <c r="AG63" s="338"/>
      <c r="AH63" s="121"/>
      <c r="AI63" s="338"/>
      <c r="AJ63" s="338"/>
      <c r="AK63" s="338"/>
    </row>
    <row r="64" spans="1:37" ht="48" customHeight="1" thickBot="1" x14ac:dyDescent="0.3">
      <c r="A64" s="36"/>
      <c r="B64" s="312"/>
      <c r="C64" s="313"/>
      <c r="D64" s="313"/>
      <c r="E64" s="313"/>
      <c r="F64" s="314"/>
      <c r="G64" s="40"/>
      <c r="H64" s="312"/>
      <c r="I64" s="314"/>
      <c r="J64" s="40"/>
      <c r="K64" s="312"/>
      <c r="L64" s="313"/>
      <c r="M64" s="314"/>
      <c r="N64" s="40"/>
      <c r="O64" s="333"/>
      <c r="P64" s="333"/>
      <c r="Q64" s="333"/>
      <c r="R64" s="333"/>
      <c r="S64" s="333"/>
      <c r="T64" s="333"/>
      <c r="U64" s="333"/>
      <c r="V64" s="333"/>
      <c r="W64" s="333"/>
      <c r="X64" s="333"/>
      <c r="Y64" s="333"/>
      <c r="Z64" s="121"/>
      <c r="AA64" s="115" t="s">
        <v>21</v>
      </c>
      <c r="AB64" s="40"/>
      <c r="AC64" s="114"/>
      <c r="AD64" s="121"/>
      <c r="AE64" s="338"/>
      <c r="AF64" s="338"/>
      <c r="AG64" s="338"/>
      <c r="AH64" s="121"/>
      <c r="AI64" s="338"/>
      <c r="AJ64" s="338"/>
      <c r="AK64" s="338"/>
    </row>
    <row r="65" spans="1:37" ht="48" customHeight="1" thickBot="1" x14ac:dyDescent="0.3">
      <c r="A65" s="36"/>
      <c r="B65" s="312"/>
      <c r="C65" s="313"/>
      <c r="D65" s="313"/>
      <c r="E65" s="313"/>
      <c r="F65" s="314"/>
      <c r="G65" s="40"/>
      <c r="H65" s="312"/>
      <c r="I65" s="314"/>
      <c r="J65" s="40"/>
      <c r="K65" s="312"/>
      <c r="L65" s="313"/>
      <c r="M65" s="314"/>
      <c r="N65" s="40"/>
      <c r="O65" s="333"/>
      <c r="P65" s="333"/>
      <c r="Q65" s="333"/>
      <c r="R65" s="333"/>
      <c r="S65" s="333"/>
      <c r="T65" s="333"/>
      <c r="U65" s="333"/>
      <c r="V65" s="333"/>
      <c r="W65" s="333"/>
      <c r="X65" s="333"/>
      <c r="Y65" s="333"/>
      <c r="Z65" s="121"/>
      <c r="AA65" s="115" t="s">
        <v>21</v>
      </c>
      <c r="AB65" s="40"/>
      <c r="AC65" s="114"/>
      <c r="AD65" s="121"/>
      <c r="AE65" s="338"/>
      <c r="AF65" s="338"/>
      <c r="AG65" s="338"/>
      <c r="AH65" s="121"/>
      <c r="AI65" s="338"/>
      <c r="AJ65" s="338"/>
      <c r="AK65" s="338"/>
    </row>
    <row r="66" spans="1:37" ht="48" customHeight="1" thickBot="1" x14ac:dyDescent="0.3">
      <c r="A66" s="123"/>
      <c r="B66" s="335"/>
      <c r="C66" s="336"/>
      <c r="D66" s="336"/>
      <c r="E66" s="336"/>
      <c r="F66" s="337"/>
      <c r="G66" s="124"/>
      <c r="H66" s="335"/>
      <c r="I66" s="337"/>
      <c r="J66" s="124"/>
      <c r="K66" s="335"/>
      <c r="L66" s="336"/>
      <c r="M66" s="337"/>
      <c r="N66" s="124"/>
      <c r="O66" s="334"/>
      <c r="P66" s="334"/>
      <c r="Q66" s="334"/>
      <c r="R66" s="334"/>
      <c r="S66" s="334"/>
      <c r="T66" s="334"/>
      <c r="U66" s="334"/>
      <c r="V66" s="334"/>
      <c r="W66" s="334"/>
      <c r="X66" s="334"/>
      <c r="Y66" s="334"/>
      <c r="Z66" s="125"/>
      <c r="AA66" s="126" t="s">
        <v>21</v>
      </c>
      <c r="AB66" s="124"/>
      <c r="AC66" s="127"/>
      <c r="AD66" s="125"/>
      <c r="AE66" s="339"/>
      <c r="AF66" s="339"/>
      <c r="AG66" s="339"/>
      <c r="AH66" s="125"/>
      <c r="AI66" s="339"/>
      <c r="AJ66" s="339"/>
      <c r="AK66" s="339"/>
    </row>
    <row r="67" spans="1:37" ht="36.6" customHeight="1" thickBot="1" x14ac:dyDescent="0.7">
      <c r="A67" s="113" t="s">
        <v>334</v>
      </c>
      <c r="B67" s="341">
        <f>A20</f>
        <v>0</v>
      </c>
      <c r="C67" s="342"/>
      <c r="D67" s="342"/>
      <c r="E67" s="343"/>
      <c r="F67" s="119">
        <v>6</v>
      </c>
      <c r="G67" s="96"/>
      <c r="H67" s="96"/>
      <c r="I67" s="96"/>
      <c r="J67" s="96"/>
      <c r="K67" s="96"/>
      <c r="L67" s="96"/>
      <c r="M67" s="96"/>
      <c r="N67" s="96"/>
      <c r="O67" s="96"/>
      <c r="P67" s="96"/>
      <c r="Q67" s="96"/>
      <c r="R67" s="96"/>
      <c r="S67" s="96"/>
      <c r="T67" s="96"/>
      <c r="U67" s="96"/>
      <c r="V67" s="96"/>
      <c r="W67" s="96"/>
      <c r="X67" s="96"/>
      <c r="Y67" s="96"/>
      <c r="Z67" s="96"/>
      <c r="AA67" s="130" t="s">
        <v>338</v>
      </c>
      <c r="AB67" s="96"/>
      <c r="AC67" s="132">
        <f>SUM(AC69:AC73)</f>
        <v>0</v>
      </c>
      <c r="AD67" s="96"/>
      <c r="AE67" s="340">
        <f>SUM(AE69:AG73)</f>
        <v>0</v>
      </c>
      <c r="AF67" s="340"/>
      <c r="AG67" s="340"/>
      <c r="AH67" s="96"/>
      <c r="AI67" s="340">
        <f>SUM(AI69:AK73)</f>
        <v>0</v>
      </c>
      <c r="AJ67" s="340"/>
      <c r="AK67" s="340"/>
    </row>
    <row r="68" spans="1:37" ht="86.25" customHeight="1" thickBot="1" x14ac:dyDescent="0.5">
      <c r="A68" s="28" t="s">
        <v>16</v>
      </c>
      <c r="B68" s="221" t="s">
        <v>17</v>
      </c>
      <c r="C68" s="222"/>
      <c r="D68" s="222"/>
      <c r="E68" s="222"/>
      <c r="F68" s="223"/>
      <c r="G68" s="120"/>
      <c r="H68" s="224" t="s">
        <v>18</v>
      </c>
      <c r="I68" s="224"/>
      <c r="J68" s="29"/>
      <c r="K68" s="225" t="s">
        <v>19</v>
      </c>
      <c r="L68" s="226"/>
      <c r="M68" s="227"/>
      <c r="N68" s="29"/>
      <c r="O68" s="224" t="s">
        <v>336</v>
      </c>
      <c r="P68" s="224"/>
      <c r="Q68" s="224"/>
      <c r="R68" s="224"/>
      <c r="S68" s="224"/>
      <c r="T68" s="224"/>
      <c r="U68" s="224"/>
      <c r="V68" s="224"/>
      <c r="W68" s="224"/>
      <c r="X68" s="224"/>
      <c r="Y68" s="224"/>
      <c r="Z68" s="117"/>
      <c r="AA68" s="27"/>
      <c r="AB68" s="29"/>
      <c r="AC68" s="28" t="s">
        <v>20</v>
      </c>
      <c r="AD68" s="118"/>
      <c r="AE68" s="224" t="s">
        <v>335</v>
      </c>
      <c r="AF68" s="224"/>
      <c r="AG68" s="224"/>
      <c r="AH68" s="119"/>
      <c r="AI68" s="224" t="s">
        <v>333</v>
      </c>
      <c r="AJ68" s="224"/>
      <c r="AK68" s="224"/>
    </row>
    <row r="69" spans="1:37" ht="48" customHeight="1" thickBot="1" x14ac:dyDescent="0.3">
      <c r="A69" s="42"/>
      <c r="B69" s="333"/>
      <c r="C69" s="333"/>
      <c r="D69" s="333"/>
      <c r="E69" s="333"/>
      <c r="F69" s="333"/>
      <c r="G69" s="116"/>
      <c r="H69" s="333"/>
      <c r="I69" s="333"/>
      <c r="J69" s="37"/>
      <c r="K69" s="312"/>
      <c r="L69" s="313"/>
      <c r="M69" s="314"/>
      <c r="N69" s="37"/>
      <c r="O69" s="333"/>
      <c r="P69" s="333"/>
      <c r="Q69" s="333"/>
      <c r="R69" s="333"/>
      <c r="S69" s="333"/>
      <c r="T69" s="333"/>
      <c r="U69" s="333"/>
      <c r="V69" s="333"/>
      <c r="W69" s="333"/>
      <c r="X69" s="333"/>
      <c r="Y69" s="333"/>
      <c r="Z69" s="121"/>
      <c r="AA69" s="115" t="s">
        <v>21</v>
      </c>
      <c r="AB69" s="37"/>
      <c r="AC69" s="114"/>
      <c r="AD69" s="121"/>
      <c r="AE69" s="338"/>
      <c r="AF69" s="338"/>
      <c r="AG69" s="338"/>
      <c r="AH69" s="121"/>
      <c r="AI69" s="338"/>
      <c r="AJ69" s="338"/>
      <c r="AK69" s="338"/>
    </row>
    <row r="70" spans="1:37" ht="48" customHeight="1" thickBot="1" x14ac:dyDescent="0.3">
      <c r="A70" s="38"/>
      <c r="B70" s="312"/>
      <c r="C70" s="313"/>
      <c r="D70" s="313"/>
      <c r="E70" s="313"/>
      <c r="F70" s="314"/>
      <c r="G70" s="39"/>
      <c r="H70" s="312"/>
      <c r="I70" s="314"/>
      <c r="J70" s="39"/>
      <c r="K70" s="312"/>
      <c r="L70" s="313"/>
      <c r="M70" s="314"/>
      <c r="N70" s="39"/>
      <c r="O70" s="333"/>
      <c r="P70" s="333"/>
      <c r="Q70" s="333"/>
      <c r="R70" s="333"/>
      <c r="S70" s="333"/>
      <c r="T70" s="333"/>
      <c r="U70" s="333"/>
      <c r="V70" s="333"/>
      <c r="W70" s="333"/>
      <c r="X70" s="333"/>
      <c r="Y70" s="333"/>
      <c r="Z70" s="122"/>
      <c r="AA70" s="115" t="s">
        <v>21</v>
      </c>
      <c r="AB70" s="39"/>
      <c r="AC70" s="114"/>
      <c r="AD70" s="121"/>
      <c r="AE70" s="338"/>
      <c r="AF70" s="338"/>
      <c r="AG70" s="338"/>
      <c r="AH70" s="121"/>
      <c r="AI70" s="338"/>
      <c r="AJ70" s="338"/>
      <c r="AK70" s="338"/>
    </row>
    <row r="71" spans="1:37" ht="48" customHeight="1" thickBot="1" x14ac:dyDescent="0.3">
      <c r="A71" s="36"/>
      <c r="B71" s="312"/>
      <c r="C71" s="313"/>
      <c r="D71" s="313"/>
      <c r="E71" s="313"/>
      <c r="F71" s="314"/>
      <c r="G71" s="40"/>
      <c r="H71" s="312"/>
      <c r="I71" s="314"/>
      <c r="J71" s="40"/>
      <c r="K71" s="312"/>
      <c r="L71" s="313"/>
      <c r="M71" s="314"/>
      <c r="N71" s="40"/>
      <c r="O71" s="333"/>
      <c r="P71" s="333"/>
      <c r="Q71" s="333"/>
      <c r="R71" s="333"/>
      <c r="S71" s="333"/>
      <c r="T71" s="333"/>
      <c r="U71" s="333"/>
      <c r="V71" s="333"/>
      <c r="W71" s="333"/>
      <c r="X71" s="333"/>
      <c r="Y71" s="333"/>
      <c r="Z71" s="121"/>
      <c r="AA71" s="115" t="s">
        <v>21</v>
      </c>
      <c r="AB71" s="40"/>
      <c r="AC71" s="114"/>
      <c r="AD71" s="121"/>
      <c r="AE71" s="338"/>
      <c r="AF71" s="338"/>
      <c r="AG71" s="338"/>
      <c r="AH71" s="121"/>
      <c r="AI71" s="338"/>
      <c r="AJ71" s="338"/>
      <c r="AK71" s="338"/>
    </row>
    <row r="72" spans="1:37" ht="48" customHeight="1" thickBot="1" x14ac:dyDescent="0.3">
      <c r="A72" s="36"/>
      <c r="B72" s="312"/>
      <c r="C72" s="313"/>
      <c r="D72" s="313"/>
      <c r="E72" s="313"/>
      <c r="F72" s="314"/>
      <c r="G72" s="40"/>
      <c r="H72" s="312"/>
      <c r="I72" s="314"/>
      <c r="J72" s="40"/>
      <c r="K72" s="312"/>
      <c r="L72" s="313"/>
      <c r="M72" s="314"/>
      <c r="N72" s="40"/>
      <c r="O72" s="333"/>
      <c r="P72" s="333"/>
      <c r="Q72" s="333"/>
      <c r="R72" s="333"/>
      <c r="S72" s="333"/>
      <c r="T72" s="333"/>
      <c r="U72" s="333"/>
      <c r="V72" s="333"/>
      <c r="W72" s="333"/>
      <c r="X72" s="333"/>
      <c r="Y72" s="333"/>
      <c r="Z72" s="121"/>
      <c r="AA72" s="115" t="s">
        <v>21</v>
      </c>
      <c r="AB72" s="40"/>
      <c r="AC72" s="114"/>
      <c r="AD72" s="121"/>
      <c r="AE72" s="338"/>
      <c r="AF72" s="338"/>
      <c r="AG72" s="338"/>
      <c r="AH72" s="121"/>
      <c r="AI72" s="338"/>
      <c r="AJ72" s="338"/>
      <c r="AK72" s="338"/>
    </row>
    <row r="73" spans="1:37" ht="48" customHeight="1" thickBot="1" x14ac:dyDescent="0.3">
      <c r="A73" s="123"/>
      <c r="B73" s="335"/>
      <c r="C73" s="336"/>
      <c r="D73" s="336"/>
      <c r="E73" s="336"/>
      <c r="F73" s="337"/>
      <c r="G73" s="124"/>
      <c r="H73" s="335"/>
      <c r="I73" s="337"/>
      <c r="J73" s="124"/>
      <c r="K73" s="335"/>
      <c r="L73" s="336"/>
      <c r="M73" s="337"/>
      <c r="N73" s="124"/>
      <c r="O73" s="334"/>
      <c r="P73" s="334"/>
      <c r="Q73" s="334"/>
      <c r="R73" s="334"/>
      <c r="S73" s="334"/>
      <c r="T73" s="334"/>
      <c r="U73" s="334"/>
      <c r="V73" s="334"/>
      <c r="W73" s="334"/>
      <c r="X73" s="334"/>
      <c r="Y73" s="334"/>
      <c r="Z73" s="125"/>
      <c r="AA73" s="126" t="s">
        <v>21</v>
      </c>
      <c r="AB73" s="124"/>
      <c r="AC73" s="127"/>
      <c r="AD73" s="125"/>
      <c r="AE73" s="339"/>
      <c r="AF73" s="339"/>
      <c r="AG73" s="339"/>
      <c r="AH73" s="125"/>
      <c r="AI73" s="339"/>
      <c r="AJ73" s="339"/>
      <c r="AK73" s="339"/>
    </row>
    <row r="74" spans="1:37" ht="36.6" customHeight="1" thickBot="1" x14ac:dyDescent="0.7">
      <c r="A74" s="113" t="s">
        <v>334</v>
      </c>
      <c r="B74" s="341">
        <f>A22</f>
        <v>0</v>
      </c>
      <c r="C74" s="342"/>
      <c r="D74" s="342"/>
      <c r="E74" s="343"/>
      <c r="F74" s="119">
        <v>7</v>
      </c>
      <c r="G74" s="96"/>
      <c r="H74" s="96"/>
      <c r="I74" s="96"/>
      <c r="J74" s="96"/>
      <c r="K74" s="96"/>
      <c r="L74" s="96"/>
      <c r="M74" s="96"/>
      <c r="N74" s="96"/>
      <c r="O74" s="96"/>
      <c r="P74" s="96"/>
      <c r="Q74" s="96"/>
      <c r="R74" s="96"/>
      <c r="S74" s="96"/>
      <c r="T74" s="96"/>
      <c r="U74" s="96"/>
      <c r="V74" s="96"/>
      <c r="W74" s="96"/>
      <c r="X74" s="96"/>
      <c r="Y74" s="96"/>
      <c r="Z74" s="96"/>
      <c r="AA74" s="130" t="s">
        <v>338</v>
      </c>
      <c r="AB74" s="96"/>
      <c r="AC74" s="132">
        <f>SUM(AC76:AC80)</f>
        <v>0</v>
      </c>
      <c r="AD74" s="96"/>
      <c r="AE74" s="340">
        <f>SUM(AE76:AG80)</f>
        <v>0</v>
      </c>
      <c r="AF74" s="340"/>
      <c r="AG74" s="340"/>
      <c r="AH74" s="96"/>
      <c r="AI74" s="340">
        <f>SUM(AI76:AK80)</f>
        <v>0</v>
      </c>
      <c r="AJ74" s="340"/>
      <c r="AK74" s="340"/>
    </row>
    <row r="75" spans="1:37" ht="86.25" customHeight="1" thickBot="1" x14ac:dyDescent="0.5">
      <c r="A75" s="28" t="s">
        <v>16</v>
      </c>
      <c r="B75" s="221" t="s">
        <v>17</v>
      </c>
      <c r="C75" s="222"/>
      <c r="D75" s="222"/>
      <c r="E75" s="222"/>
      <c r="F75" s="223"/>
      <c r="G75" s="120"/>
      <c r="H75" s="224" t="s">
        <v>18</v>
      </c>
      <c r="I75" s="224"/>
      <c r="J75" s="29"/>
      <c r="K75" s="225" t="s">
        <v>19</v>
      </c>
      <c r="L75" s="226"/>
      <c r="M75" s="227"/>
      <c r="N75" s="29"/>
      <c r="O75" s="224" t="s">
        <v>336</v>
      </c>
      <c r="P75" s="224"/>
      <c r="Q75" s="224"/>
      <c r="R75" s="224"/>
      <c r="S75" s="224"/>
      <c r="T75" s="224"/>
      <c r="U75" s="224"/>
      <c r="V75" s="224"/>
      <c r="W75" s="224"/>
      <c r="X75" s="224"/>
      <c r="Y75" s="224"/>
      <c r="Z75" s="117"/>
      <c r="AA75" s="27"/>
      <c r="AB75" s="29"/>
      <c r="AC75" s="28" t="s">
        <v>20</v>
      </c>
      <c r="AD75" s="118"/>
      <c r="AE75" s="224" t="s">
        <v>335</v>
      </c>
      <c r="AF75" s="224"/>
      <c r="AG75" s="224"/>
      <c r="AH75" s="119"/>
      <c r="AI75" s="224" t="s">
        <v>333</v>
      </c>
      <c r="AJ75" s="224"/>
      <c r="AK75" s="224"/>
    </row>
    <row r="76" spans="1:37" ht="48" customHeight="1" thickBot="1" x14ac:dyDescent="0.3">
      <c r="A76" s="42"/>
      <c r="B76" s="333"/>
      <c r="C76" s="333"/>
      <c r="D76" s="333"/>
      <c r="E76" s="333"/>
      <c r="F76" s="333"/>
      <c r="G76" s="116"/>
      <c r="H76" s="333"/>
      <c r="I76" s="333"/>
      <c r="J76" s="37"/>
      <c r="K76" s="312"/>
      <c r="L76" s="313"/>
      <c r="M76" s="314"/>
      <c r="N76" s="37"/>
      <c r="O76" s="333"/>
      <c r="P76" s="333"/>
      <c r="Q76" s="333"/>
      <c r="R76" s="333"/>
      <c r="S76" s="333"/>
      <c r="T76" s="333"/>
      <c r="U76" s="333"/>
      <c r="V76" s="333"/>
      <c r="W76" s="333"/>
      <c r="X76" s="333"/>
      <c r="Y76" s="333"/>
      <c r="Z76" s="121"/>
      <c r="AA76" s="115" t="s">
        <v>21</v>
      </c>
      <c r="AB76" s="37"/>
      <c r="AC76" s="114"/>
      <c r="AD76" s="121"/>
      <c r="AE76" s="338"/>
      <c r="AF76" s="338"/>
      <c r="AG76" s="338"/>
      <c r="AH76" s="121"/>
      <c r="AI76" s="338"/>
      <c r="AJ76" s="338"/>
      <c r="AK76" s="338"/>
    </row>
    <row r="77" spans="1:37" ht="48" customHeight="1" thickBot="1" x14ac:dyDescent="0.3">
      <c r="A77" s="38"/>
      <c r="B77" s="312"/>
      <c r="C77" s="313"/>
      <c r="D77" s="313"/>
      <c r="E77" s="313"/>
      <c r="F77" s="314"/>
      <c r="G77" s="39"/>
      <c r="H77" s="312"/>
      <c r="I77" s="314"/>
      <c r="J77" s="39"/>
      <c r="K77" s="312"/>
      <c r="L77" s="313"/>
      <c r="M77" s="314"/>
      <c r="N77" s="39"/>
      <c r="O77" s="333"/>
      <c r="P77" s="333"/>
      <c r="Q77" s="333"/>
      <c r="R77" s="333"/>
      <c r="S77" s="333"/>
      <c r="T77" s="333"/>
      <c r="U77" s="333"/>
      <c r="V77" s="333"/>
      <c r="W77" s="333"/>
      <c r="X77" s="333"/>
      <c r="Y77" s="333"/>
      <c r="Z77" s="122"/>
      <c r="AA77" s="115" t="s">
        <v>21</v>
      </c>
      <c r="AB77" s="39"/>
      <c r="AC77" s="114"/>
      <c r="AD77" s="121"/>
      <c r="AE77" s="338"/>
      <c r="AF77" s="338"/>
      <c r="AG77" s="338"/>
      <c r="AH77" s="121"/>
      <c r="AI77" s="338"/>
      <c r="AJ77" s="338"/>
      <c r="AK77" s="338"/>
    </row>
    <row r="78" spans="1:37" ht="48" customHeight="1" thickBot="1" x14ac:dyDescent="0.3">
      <c r="A78" s="36"/>
      <c r="B78" s="312"/>
      <c r="C78" s="313"/>
      <c r="D78" s="313"/>
      <c r="E78" s="313"/>
      <c r="F78" s="314"/>
      <c r="G78" s="40"/>
      <c r="H78" s="312"/>
      <c r="I78" s="314"/>
      <c r="J78" s="40"/>
      <c r="K78" s="312"/>
      <c r="L78" s="313"/>
      <c r="M78" s="314"/>
      <c r="N78" s="40"/>
      <c r="O78" s="333"/>
      <c r="P78" s="333"/>
      <c r="Q78" s="333"/>
      <c r="R78" s="333"/>
      <c r="S78" s="333"/>
      <c r="T78" s="333"/>
      <c r="U78" s="333"/>
      <c r="V78" s="333"/>
      <c r="W78" s="333"/>
      <c r="X78" s="333"/>
      <c r="Y78" s="333"/>
      <c r="Z78" s="121"/>
      <c r="AA78" s="115" t="s">
        <v>21</v>
      </c>
      <c r="AB78" s="40"/>
      <c r="AC78" s="114"/>
      <c r="AD78" s="121"/>
      <c r="AE78" s="338"/>
      <c r="AF78" s="338"/>
      <c r="AG78" s="338"/>
      <c r="AH78" s="121"/>
      <c r="AI78" s="338"/>
      <c r="AJ78" s="338"/>
      <c r="AK78" s="338"/>
    </row>
    <row r="79" spans="1:37" ht="48" customHeight="1" thickBot="1" x14ac:dyDescent="0.3">
      <c r="A79" s="36"/>
      <c r="B79" s="312"/>
      <c r="C79" s="313"/>
      <c r="D79" s="313"/>
      <c r="E79" s="313"/>
      <c r="F79" s="314"/>
      <c r="G79" s="40"/>
      <c r="H79" s="312"/>
      <c r="I79" s="314"/>
      <c r="J79" s="40"/>
      <c r="K79" s="312"/>
      <c r="L79" s="313"/>
      <c r="M79" s="314"/>
      <c r="N79" s="40"/>
      <c r="O79" s="333"/>
      <c r="P79" s="333"/>
      <c r="Q79" s="333"/>
      <c r="R79" s="333"/>
      <c r="S79" s="333"/>
      <c r="T79" s="333"/>
      <c r="U79" s="333"/>
      <c r="V79" s="333"/>
      <c r="W79" s="333"/>
      <c r="X79" s="333"/>
      <c r="Y79" s="333"/>
      <c r="Z79" s="121"/>
      <c r="AA79" s="115" t="s">
        <v>21</v>
      </c>
      <c r="AB79" s="40"/>
      <c r="AC79" s="114"/>
      <c r="AD79" s="121"/>
      <c r="AE79" s="338"/>
      <c r="AF79" s="338"/>
      <c r="AG79" s="338"/>
      <c r="AH79" s="121"/>
      <c r="AI79" s="338"/>
      <c r="AJ79" s="338"/>
      <c r="AK79" s="338"/>
    </row>
    <row r="80" spans="1:37" ht="48" customHeight="1" thickBot="1" x14ac:dyDescent="0.3">
      <c r="A80" s="123"/>
      <c r="B80" s="335"/>
      <c r="C80" s="336"/>
      <c r="D80" s="336"/>
      <c r="E80" s="336"/>
      <c r="F80" s="337"/>
      <c r="G80" s="124"/>
      <c r="H80" s="335"/>
      <c r="I80" s="337"/>
      <c r="J80" s="124"/>
      <c r="K80" s="335"/>
      <c r="L80" s="336"/>
      <c r="M80" s="337"/>
      <c r="N80" s="124"/>
      <c r="O80" s="334"/>
      <c r="P80" s="334"/>
      <c r="Q80" s="334"/>
      <c r="R80" s="334"/>
      <c r="S80" s="334"/>
      <c r="T80" s="334"/>
      <c r="U80" s="334"/>
      <c r="V80" s="334"/>
      <c r="W80" s="334"/>
      <c r="X80" s="334"/>
      <c r="Y80" s="334"/>
      <c r="Z80" s="125"/>
      <c r="AA80" s="126" t="s">
        <v>21</v>
      </c>
      <c r="AB80" s="124"/>
      <c r="AC80" s="127"/>
      <c r="AD80" s="125"/>
      <c r="AE80" s="339"/>
      <c r="AF80" s="339"/>
      <c r="AG80" s="339"/>
      <c r="AH80" s="125"/>
      <c r="AI80" s="339"/>
      <c r="AJ80" s="339"/>
      <c r="AK80" s="339"/>
    </row>
    <row r="81" spans="1:37" ht="36.6" customHeight="1" thickBot="1" x14ac:dyDescent="0.7">
      <c r="A81" s="113" t="s">
        <v>334</v>
      </c>
      <c r="B81" s="341">
        <f>A24</f>
        <v>0</v>
      </c>
      <c r="C81" s="342"/>
      <c r="D81" s="342"/>
      <c r="E81" s="343"/>
      <c r="F81" s="119">
        <v>8</v>
      </c>
      <c r="G81" s="96"/>
      <c r="H81" s="96"/>
      <c r="I81" s="96"/>
      <c r="J81" s="96"/>
      <c r="K81" s="96"/>
      <c r="L81" s="96"/>
      <c r="M81" s="96"/>
      <c r="N81" s="96"/>
      <c r="O81" s="96"/>
      <c r="P81" s="96"/>
      <c r="Q81" s="96"/>
      <c r="R81" s="96"/>
      <c r="S81" s="96"/>
      <c r="T81" s="96"/>
      <c r="U81" s="96"/>
      <c r="V81" s="96"/>
      <c r="W81" s="96"/>
      <c r="X81" s="96"/>
      <c r="Y81" s="96"/>
      <c r="Z81" s="96"/>
      <c r="AA81" s="130" t="s">
        <v>338</v>
      </c>
      <c r="AB81" s="96"/>
      <c r="AC81" s="132">
        <f>SUM(AC83:AC87)</f>
        <v>0</v>
      </c>
      <c r="AD81" s="96"/>
      <c r="AE81" s="340">
        <f>SUM(AE83:AG87)</f>
        <v>0</v>
      </c>
      <c r="AF81" s="340"/>
      <c r="AG81" s="340"/>
      <c r="AH81" s="96"/>
      <c r="AI81" s="340">
        <f>SUM(AI83:AK87)</f>
        <v>0</v>
      </c>
      <c r="AJ81" s="340"/>
      <c r="AK81" s="340"/>
    </row>
    <row r="82" spans="1:37" ht="86.25" customHeight="1" thickBot="1" x14ac:dyDescent="0.5">
      <c r="A82" s="28" t="s">
        <v>16</v>
      </c>
      <c r="B82" s="221" t="s">
        <v>17</v>
      </c>
      <c r="C82" s="222"/>
      <c r="D82" s="222"/>
      <c r="E82" s="222"/>
      <c r="F82" s="223"/>
      <c r="G82" s="120"/>
      <c r="H82" s="224" t="s">
        <v>18</v>
      </c>
      <c r="I82" s="224"/>
      <c r="J82" s="29"/>
      <c r="K82" s="225" t="s">
        <v>19</v>
      </c>
      <c r="L82" s="226"/>
      <c r="M82" s="227"/>
      <c r="N82" s="29"/>
      <c r="O82" s="224" t="s">
        <v>336</v>
      </c>
      <c r="P82" s="224"/>
      <c r="Q82" s="224"/>
      <c r="R82" s="224"/>
      <c r="S82" s="224"/>
      <c r="T82" s="224"/>
      <c r="U82" s="224"/>
      <c r="V82" s="224"/>
      <c r="W82" s="224"/>
      <c r="X82" s="224"/>
      <c r="Y82" s="224"/>
      <c r="Z82" s="117"/>
      <c r="AA82" s="27"/>
      <c r="AB82" s="29"/>
      <c r="AC82" s="28" t="s">
        <v>20</v>
      </c>
      <c r="AD82" s="118"/>
      <c r="AE82" s="224" t="s">
        <v>335</v>
      </c>
      <c r="AF82" s="224"/>
      <c r="AG82" s="224"/>
      <c r="AH82" s="119"/>
      <c r="AI82" s="224" t="s">
        <v>333</v>
      </c>
      <c r="AJ82" s="224"/>
      <c r="AK82" s="224"/>
    </row>
    <row r="83" spans="1:37" ht="48" customHeight="1" thickBot="1" x14ac:dyDescent="0.3">
      <c r="A83" s="42"/>
      <c r="B83" s="333"/>
      <c r="C83" s="333"/>
      <c r="D83" s="333"/>
      <c r="E83" s="333"/>
      <c r="F83" s="333"/>
      <c r="G83" s="116"/>
      <c r="H83" s="333"/>
      <c r="I83" s="333"/>
      <c r="J83" s="37"/>
      <c r="K83" s="312"/>
      <c r="L83" s="313"/>
      <c r="M83" s="314"/>
      <c r="N83" s="37"/>
      <c r="O83" s="333"/>
      <c r="P83" s="333"/>
      <c r="Q83" s="333"/>
      <c r="R83" s="333"/>
      <c r="S83" s="333"/>
      <c r="T83" s="333"/>
      <c r="U83" s="333"/>
      <c r="V83" s="333"/>
      <c r="W83" s="333"/>
      <c r="X83" s="333"/>
      <c r="Y83" s="333"/>
      <c r="Z83" s="121"/>
      <c r="AA83" s="115" t="s">
        <v>21</v>
      </c>
      <c r="AB83" s="37"/>
      <c r="AC83" s="114"/>
      <c r="AD83" s="121"/>
      <c r="AE83" s="338"/>
      <c r="AF83" s="338"/>
      <c r="AG83" s="338"/>
      <c r="AH83" s="121"/>
      <c r="AI83" s="338"/>
      <c r="AJ83" s="338"/>
      <c r="AK83" s="338"/>
    </row>
    <row r="84" spans="1:37" ht="48" customHeight="1" thickBot="1" x14ac:dyDescent="0.3">
      <c r="A84" s="38"/>
      <c r="B84" s="312"/>
      <c r="C84" s="313"/>
      <c r="D84" s="313"/>
      <c r="E84" s="313"/>
      <c r="F84" s="314"/>
      <c r="G84" s="39"/>
      <c r="H84" s="312"/>
      <c r="I84" s="314"/>
      <c r="J84" s="39"/>
      <c r="K84" s="312"/>
      <c r="L84" s="313"/>
      <c r="M84" s="314"/>
      <c r="N84" s="39"/>
      <c r="O84" s="333"/>
      <c r="P84" s="333"/>
      <c r="Q84" s="333"/>
      <c r="R84" s="333"/>
      <c r="S84" s="333"/>
      <c r="T84" s="333"/>
      <c r="U84" s="333"/>
      <c r="V84" s="333"/>
      <c r="W84" s="333"/>
      <c r="X84" s="333"/>
      <c r="Y84" s="333"/>
      <c r="Z84" s="122"/>
      <c r="AA84" s="115" t="s">
        <v>21</v>
      </c>
      <c r="AB84" s="39"/>
      <c r="AC84" s="114"/>
      <c r="AD84" s="121"/>
      <c r="AE84" s="338"/>
      <c r="AF84" s="338"/>
      <c r="AG84" s="338"/>
      <c r="AH84" s="121"/>
      <c r="AI84" s="338"/>
      <c r="AJ84" s="338"/>
      <c r="AK84" s="338"/>
    </row>
    <row r="85" spans="1:37" ht="48" customHeight="1" thickBot="1" x14ac:dyDescent="0.3">
      <c r="A85" s="36"/>
      <c r="B85" s="312"/>
      <c r="C85" s="313"/>
      <c r="D85" s="313"/>
      <c r="E85" s="313"/>
      <c r="F85" s="314"/>
      <c r="G85" s="40"/>
      <c r="H85" s="312"/>
      <c r="I85" s="314"/>
      <c r="J85" s="40"/>
      <c r="K85" s="312"/>
      <c r="L85" s="313"/>
      <c r="M85" s="314"/>
      <c r="N85" s="40"/>
      <c r="O85" s="333"/>
      <c r="P85" s="333"/>
      <c r="Q85" s="333"/>
      <c r="R85" s="333"/>
      <c r="S85" s="333"/>
      <c r="T85" s="333"/>
      <c r="U85" s="333"/>
      <c r="V85" s="333"/>
      <c r="W85" s="333"/>
      <c r="X85" s="333"/>
      <c r="Y85" s="333"/>
      <c r="Z85" s="121"/>
      <c r="AA85" s="115" t="s">
        <v>21</v>
      </c>
      <c r="AB85" s="40"/>
      <c r="AC85" s="114"/>
      <c r="AD85" s="121"/>
      <c r="AE85" s="338"/>
      <c r="AF85" s="338"/>
      <c r="AG85" s="338"/>
      <c r="AH85" s="121"/>
      <c r="AI85" s="338"/>
      <c r="AJ85" s="338"/>
      <c r="AK85" s="338"/>
    </row>
    <row r="86" spans="1:37" ht="48" customHeight="1" thickBot="1" x14ac:dyDescent="0.3">
      <c r="A86" s="36"/>
      <c r="B86" s="312"/>
      <c r="C86" s="313"/>
      <c r="D86" s="313"/>
      <c r="E86" s="313"/>
      <c r="F86" s="314"/>
      <c r="G86" s="40"/>
      <c r="H86" s="312"/>
      <c r="I86" s="314"/>
      <c r="J86" s="40"/>
      <c r="K86" s="312"/>
      <c r="L86" s="313"/>
      <c r="M86" s="314"/>
      <c r="N86" s="40"/>
      <c r="O86" s="333"/>
      <c r="P86" s="333"/>
      <c r="Q86" s="333"/>
      <c r="R86" s="333"/>
      <c r="S86" s="333"/>
      <c r="T86" s="333"/>
      <c r="U86" s="333"/>
      <c r="V86" s="333"/>
      <c r="W86" s="333"/>
      <c r="X86" s="333"/>
      <c r="Y86" s="333"/>
      <c r="Z86" s="121"/>
      <c r="AA86" s="115" t="s">
        <v>21</v>
      </c>
      <c r="AB86" s="40"/>
      <c r="AC86" s="114"/>
      <c r="AD86" s="121"/>
      <c r="AE86" s="338"/>
      <c r="AF86" s="338"/>
      <c r="AG86" s="338"/>
      <c r="AH86" s="121"/>
      <c r="AI86" s="338"/>
      <c r="AJ86" s="338"/>
      <c r="AK86" s="338"/>
    </row>
    <row r="87" spans="1:37" ht="48" customHeight="1" thickBot="1" x14ac:dyDescent="0.3">
      <c r="A87" s="123"/>
      <c r="B87" s="335"/>
      <c r="C87" s="336"/>
      <c r="D87" s="336"/>
      <c r="E87" s="336"/>
      <c r="F87" s="337"/>
      <c r="G87" s="124"/>
      <c r="H87" s="335"/>
      <c r="I87" s="337"/>
      <c r="J87" s="124"/>
      <c r="K87" s="335"/>
      <c r="L87" s="336"/>
      <c r="M87" s="337"/>
      <c r="N87" s="124"/>
      <c r="O87" s="334"/>
      <c r="P87" s="334"/>
      <c r="Q87" s="334"/>
      <c r="R87" s="334"/>
      <c r="S87" s="334"/>
      <c r="T87" s="334"/>
      <c r="U87" s="334"/>
      <c r="V87" s="334"/>
      <c r="W87" s="334"/>
      <c r="X87" s="334"/>
      <c r="Y87" s="334"/>
      <c r="Z87" s="125"/>
      <c r="AA87" s="126" t="s">
        <v>21</v>
      </c>
      <c r="AB87" s="124"/>
      <c r="AC87" s="127"/>
      <c r="AD87" s="125"/>
      <c r="AE87" s="339"/>
      <c r="AF87" s="339"/>
      <c r="AG87" s="339"/>
      <c r="AH87" s="125"/>
      <c r="AI87" s="339"/>
      <c r="AJ87" s="339"/>
      <c r="AK87" s="339"/>
    </row>
    <row r="88" spans="1:37" ht="36.6" customHeight="1" thickBot="1" x14ac:dyDescent="0.7">
      <c r="A88" s="113" t="s">
        <v>334</v>
      </c>
      <c r="B88" s="341">
        <f>A26</f>
        <v>0</v>
      </c>
      <c r="C88" s="342"/>
      <c r="D88" s="342"/>
      <c r="E88" s="343"/>
      <c r="F88" s="119">
        <v>9</v>
      </c>
      <c r="G88" s="96"/>
      <c r="H88" s="96"/>
      <c r="I88" s="96"/>
      <c r="J88" s="96"/>
      <c r="K88" s="96"/>
      <c r="L88" s="96"/>
      <c r="M88" s="96"/>
      <c r="N88" s="96"/>
      <c r="O88" s="96"/>
      <c r="P88" s="96"/>
      <c r="Q88" s="96"/>
      <c r="R88" s="96"/>
      <c r="S88" s="96"/>
      <c r="T88" s="96"/>
      <c r="U88" s="96"/>
      <c r="V88" s="96"/>
      <c r="W88" s="96"/>
      <c r="X88" s="96"/>
      <c r="Y88" s="96"/>
      <c r="Z88" s="96"/>
      <c r="AA88" s="130" t="s">
        <v>338</v>
      </c>
      <c r="AB88" s="96"/>
      <c r="AC88" s="132">
        <f>SUM(AC90:AC94)</f>
        <v>0</v>
      </c>
      <c r="AD88" s="96"/>
      <c r="AE88" s="340">
        <f>SUM(AE90:AG94)</f>
        <v>0</v>
      </c>
      <c r="AF88" s="340"/>
      <c r="AG88" s="340"/>
      <c r="AH88" s="96"/>
      <c r="AI88" s="340">
        <f>SUM(AI90:AK94)</f>
        <v>0</v>
      </c>
      <c r="AJ88" s="340"/>
      <c r="AK88" s="340"/>
    </row>
    <row r="89" spans="1:37" ht="86.25" customHeight="1" thickBot="1" x14ac:dyDescent="0.5">
      <c r="A89" s="28" t="s">
        <v>16</v>
      </c>
      <c r="B89" s="221" t="s">
        <v>17</v>
      </c>
      <c r="C89" s="222"/>
      <c r="D89" s="222"/>
      <c r="E89" s="222"/>
      <c r="F89" s="223"/>
      <c r="G89" s="120"/>
      <c r="H89" s="224" t="s">
        <v>18</v>
      </c>
      <c r="I89" s="224"/>
      <c r="J89" s="29"/>
      <c r="K89" s="225" t="s">
        <v>19</v>
      </c>
      <c r="L89" s="226"/>
      <c r="M89" s="227"/>
      <c r="N89" s="29"/>
      <c r="O89" s="224" t="s">
        <v>336</v>
      </c>
      <c r="P89" s="224"/>
      <c r="Q89" s="224"/>
      <c r="R89" s="224"/>
      <c r="S89" s="224"/>
      <c r="T89" s="224"/>
      <c r="U89" s="224"/>
      <c r="V89" s="224"/>
      <c r="W89" s="224"/>
      <c r="X89" s="224"/>
      <c r="Y89" s="224"/>
      <c r="Z89" s="117"/>
      <c r="AA89" s="27"/>
      <c r="AB89" s="29"/>
      <c r="AC89" s="28" t="s">
        <v>20</v>
      </c>
      <c r="AD89" s="118"/>
      <c r="AE89" s="224" t="s">
        <v>335</v>
      </c>
      <c r="AF89" s="224"/>
      <c r="AG89" s="224"/>
      <c r="AH89" s="119"/>
      <c r="AI89" s="224" t="s">
        <v>333</v>
      </c>
      <c r="AJ89" s="224"/>
      <c r="AK89" s="224"/>
    </row>
    <row r="90" spans="1:37" ht="48" customHeight="1" thickBot="1" x14ac:dyDescent="0.3">
      <c r="A90" s="42"/>
      <c r="B90" s="333"/>
      <c r="C90" s="333"/>
      <c r="D90" s="333"/>
      <c r="E90" s="333"/>
      <c r="F90" s="333"/>
      <c r="G90" s="116"/>
      <c r="H90" s="333"/>
      <c r="I90" s="333"/>
      <c r="J90" s="37"/>
      <c r="K90" s="312"/>
      <c r="L90" s="313"/>
      <c r="M90" s="314"/>
      <c r="N90" s="37"/>
      <c r="O90" s="333"/>
      <c r="P90" s="333"/>
      <c r="Q90" s="333"/>
      <c r="R90" s="333"/>
      <c r="S90" s="333"/>
      <c r="T90" s="333"/>
      <c r="U90" s="333"/>
      <c r="V90" s="333"/>
      <c r="W90" s="333"/>
      <c r="X90" s="333"/>
      <c r="Y90" s="333"/>
      <c r="Z90" s="121"/>
      <c r="AA90" s="115" t="s">
        <v>21</v>
      </c>
      <c r="AB90" s="37"/>
      <c r="AC90" s="114"/>
      <c r="AD90" s="121"/>
      <c r="AE90" s="338"/>
      <c r="AF90" s="338"/>
      <c r="AG90" s="338"/>
      <c r="AH90" s="121"/>
      <c r="AI90" s="338"/>
      <c r="AJ90" s="338"/>
      <c r="AK90" s="338"/>
    </row>
    <row r="91" spans="1:37" ht="48" customHeight="1" thickBot="1" x14ac:dyDescent="0.3">
      <c r="A91" s="38"/>
      <c r="B91" s="312"/>
      <c r="C91" s="313"/>
      <c r="D91" s="313"/>
      <c r="E91" s="313"/>
      <c r="F91" s="314"/>
      <c r="G91" s="39"/>
      <c r="H91" s="312"/>
      <c r="I91" s="314"/>
      <c r="J91" s="39"/>
      <c r="K91" s="312"/>
      <c r="L91" s="313"/>
      <c r="M91" s="314"/>
      <c r="N91" s="39"/>
      <c r="O91" s="333"/>
      <c r="P91" s="333"/>
      <c r="Q91" s="333"/>
      <c r="R91" s="333"/>
      <c r="S91" s="333"/>
      <c r="T91" s="333"/>
      <c r="U91" s="333"/>
      <c r="V91" s="333"/>
      <c r="W91" s="333"/>
      <c r="X91" s="333"/>
      <c r="Y91" s="333"/>
      <c r="Z91" s="122"/>
      <c r="AA91" s="115" t="s">
        <v>21</v>
      </c>
      <c r="AB91" s="39"/>
      <c r="AC91" s="114"/>
      <c r="AD91" s="121"/>
      <c r="AE91" s="338"/>
      <c r="AF91" s="338"/>
      <c r="AG91" s="338"/>
      <c r="AH91" s="121"/>
      <c r="AI91" s="338"/>
      <c r="AJ91" s="338"/>
      <c r="AK91" s="338"/>
    </row>
    <row r="92" spans="1:37" ht="48" customHeight="1" thickBot="1" x14ac:dyDescent="0.3">
      <c r="A92" s="36"/>
      <c r="B92" s="312"/>
      <c r="C92" s="313"/>
      <c r="D92" s="313"/>
      <c r="E92" s="313"/>
      <c r="F92" s="314"/>
      <c r="G92" s="40"/>
      <c r="H92" s="312"/>
      <c r="I92" s="314"/>
      <c r="J92" s="40"/>
      <c r="K92" s="312"/>
      <c r="L92" s="313"/>
      <c r="M92" s="314"/>
      <c r="N92" s="40"/>
      <c r="O92" s="333"/>
      <c r="P92" s="333"/>
      <c r="Q92" s="333"/>
      <c r="R92" s="333"/>
      <c r="S92" s="333"/>
      <c r="T92" s="333"/>
      <c r="U92" s="333"/>
      <c r="V92" s="333"/>
      <c r="W92" s="333"/>
      <c r="X92" s="333"/>
      <c r="Y92" s="333"/>
      <c r="Z92" s="121"/>
      <c r="AA92" s="115" t="s">
        <v>21</v>
      </c>
      <c r="AB92" s="40"/>
      <c r="AC92" s="114"/>
      <c r="AD92" s="121"/>
      <c r="AE92" s="338"/>
      <c r="AF92" s="338"/>
      <c r="AG92" s="338"/>
      <c r="AH92" s="121"/>
      <c r="AI92" s="338"/>
      <c r="AJ92" s="338"/>
      <c r="AK92" s="338"/>
    </row>
    <row r="93" spans="1:37" ht="48" customHeight="1" thickBot="1" x14ac:dyDescent="0.3">
      <c r="A93" s="36"/>
      <c r="B93" s="312"/>
      <c r="C93" s="313"/>
      <c r="D93" s="313"/>
      <c r="E93" s="313"/>
      <c r="F93" s="314"/>
      <c r="G93" s="40"/>
      <c r="H93" s="312"/>
      <c r="I93" s="314"/>
      <c r="J93" s="40"/>
      <c r="K93" s="312"/>
      <c r="L93" s="313"/>
      <c r="M93" s="314"/>
      <c r="N93" s="40"/>
      <c r="O93" s="333"/>
      <c r="P93" s="333"/>
      <c r="Q93" s="333"/>
      <c r="R93" s="333"/>
      <c r="S93" s="333"/>
      <c r="T93" s="333"/>
      <c r="U93" s="333"/>
      <c r="V93" s="333"/>
      <c r="W93" s="333"/>
      <c r="X93" s="333"/>
      <c r="Y93" s="333"/>
      <c r="Z93" s="121"/>
      <c r="AA93" s="115" t="s">
        <v>21</v>
      </c>
      <c r="AB93" s="40"/>
      <c r="AC93" s="114"/>
      <c r="AD93" s="121"/>
      <c r="AE93" s="338"/>
      <c r="AF93" s="338"/>
      <c r="AG93" s="338"/>
      <c r="AH93" s="121"/>
      <c r="AI93" s="338"/>
      <c r="AJ93" s="338"/>
      <c r="AK93" s="338"/>
    </row>
    <row r="94" spans="1:37" ht="48" customHeight="1" thickBot="1" x14ac:dyDescent="0.3">
      <c r="A94" s="123"/>
      <c r="B94" s="335"/>
      <c r="C94" s="336"/>
      <c r="D94" s="336"/>
      <c r="E94" s="336"/>
      <c r="F94" s="337"/>
      <c r="G94" s="124"/>
      <c r="H94" s="335"/>
      <c r="I94" s="337"/>
      <c r="J94" s="124"/>
      <c r="K94" s="335"/>
      <c r="L94" s="336"/>
      <c r="M94" s="337"/>
      <c r="N94" s="124"/>
      <c r="O94" s="334"/>
      <c r="P94" s="334"/>
      <c r="Q94" s="334"/>
      <c r="R94" s="334"/>
      <c r="S94" s="334"/>
      <c r="T94" s="334"/>
      <c r="U94" s="334"/>
      <c r="V94" s="334"/>
      <c r="W94" s="334"/>
      <c r="X94" s="334"/>
      <c r="Y94" s="334"/>
      <c r="Z94" s="125"/>
      <c r="AA94" s="126" t="s">
        <v>21</v>
      </c>
      <c r="AB94" s="124"/>
      <c r="AC94" s="127"/>
      <c r="AD94" s="125"/>
      <c r="AE94" s="339"/>
      <c r="AF94" s="339"/>
      <c r="AG94" s="339"/>
      <c r="AH94" s="125"/>
      <c r="AI94" s="339"/>
      <c r="AJ94" s="339"/>
      <c r="AK94" s="339"/>
    </row>
    <row r="95" spans="1:37" ht="36.6" customHeight="1" thickBot="1" x14ac:dyDescent="0.7">
      <c r="A95" s="113" t="s">
        <v>334</v>
      </c>
      <c r="B95" s="341">
        <f>A28</f>
        <v>0</v>
      </c>
      <c r="C95" s="342"/>
      <c r="D95" s="342"/>
      <c r="E95" s="343"/>
      <c r="F95" s="119">
        <v>10</v>
      </c>
      <c r="G95" s="96"/>
      <c r="H95" s="96"/>
      <c r="I95" s="96"/>
      <c r="J95" s="96"/>
      <c r="K95" s="96"/>
      <c r="L95" s="96"/>
      <c r="M95" s="96"/>
      <c r="N95" s="96"/>
      <c r="O95" s="96"/>
      <c r="P95" s="96"/>
      <c r="Q95" s="96"/>
      <c r="R95" s="96"/>
      <c r="S95" s="96"/>
      <c r="T95" s="96"/>
      <c r="U95" s="96"/>
      <c r="V95" s="96"/>
      <c r="W95" s="96"/>
      <c r="X95" s="96"/>
      <c r="Y95" s="96"/>
      <c r="Z95" s="96"/>
      <c r="AA95" s="130" t="s">
        <v>338</v>
      </c>
      <c r="AB95" s="96"/>
      <c r="AC95" s="132">
        <f>SUM(AC97:AC101)</f>
        <v>0</v>
      </c>
      <c r="AD95" s="96"/>
      <c r="AE95" s="340">
        <f>SUM(AE97:AG101)</f>
        <v>0</v>
      </c>
      <c r="AF95" s="340"/>
      <c r="AG95" s="340"/>
      <c r="AH95" s="96"/>
      <c r="AI95" s="340">
        <f>SUM(AI97:AK101)</f>
        <v>0</v>
      </c>
      <c r="AJ95" s="340"/>
      <c r="AK95" s="340"/>
    </row>
    <row r="96" spans="1:37" ht="86.25" customHeight="1" thickBot="1" x14ac:dyDescent="0.5">
      <c r="A96" s="28" t="s">
        <v>16</v>
      </c>
      <c r="B96" s="221" t="s">
        <v>17</v>
      </c>
      <c r="C96" s="222"/>
      <c r="D96" s="222"/>
      <c r="E96" s="222"/>
      <c r="F96" s="223"/>
      <c r="G96" s="120"/>
      <c r="H96" s="224" t="s">
        <v>18</v>
      </c>
      <c r="I96" s="224"/>
      <c r="J96" s="29"/>
      <c r="K96" s="225" t="s">
        <v>19</v>
      </c>
      <c r="L96" s="226"/>
      <c r="M96" s="227"/>
      <c r="N96" s="29"/>
      <c r="O96" s="224" t="s">
        <v>336</v>
      </c>
      <c r="P96" s="224"/>
      <c r="Q96" s="224"/>
      <c r="R96" s="224"/>
      <c r="S96" s="224"/>
      <c r="T96" s="224"/>
      <c r="U96" s="224"/>
      <c r="V96" s="224"/>
      <c r="W96" s="224"/>
      <c r="X96" s="224"/>
      <c r="Y96" s="224"/>
      <c r="Z96" s="117"/>
      <c r="AA96" s="27"/>
      <c r="AB96" s="29"/>
      <c r="AC96" s="28" t="s">
        <v>20</v>
      </c>
      <c r="AD96" s="118"/>
      <c r="AE96" s="224" t="s">
        <v>335</v>
      </c>
      <c r="AF96" s="224"/>
      <c r="AG96" s="224"/>
      <c r="AH96" s="119"/>
      <c r="AI96" s="224" t="s">
        <v>333</v>
      </c>
      <c r="AJ96" s="224"/>
      <c r="AK96" s="224"/>
    </row>
    <row r="97" spans="1:37" ht="48" customHeight="1" thickBot="1" x14ac:dyDescent="0.3">
      <c r="A97" s="42"/>
      <c r="B97" s="333"/>
      <c r="C97" s="333"/>
      <c r="D97" s="333"/>
      <c r="E97" s="333"/>
      <c r="F97" s="333"/>
      <c r="G97" s="116"/>
      <c r="H97" s="333"/>
      <c r="I97" s="333"/>
      <c r="J97" s="37"/>
      <c r="K97" s="312"/>
      <c r="L97" s="313"/>
      <c r="M97" s="314"/>
      <c r="N97" s="37"/>
      <c r="O97" s="333"/>
      <c r="P97" s="333"/>
      <c r="Q97" s="333"/>
      <c r="R97" s="333"/>
      <c r="S97" s="333"/>
      <c r="T97" s="333"/>
      <c r="U97" s="333"/>
      <c r="V97" s="333"/>
      <c r="W97" s="333"/>
      <c r="X97" s="333"/>
      <c r="Y97" s="333"/>
      <c r="Z97" s="121"/>
      <c r="AA97" s="115" t="s">
        <v>21</v>
      </c>
      <c r="AB97" s="37"/>
      <c r="AC97" s="114"/>
      <c r="AD97" s="121"/>
      <c r="AE97" s="338"/>
      <c r="AF97" s="338"/>
      <c r="AG97" s="338"/>
      <c r="AH97" s="121"/>
      <c r="AI97" s="338"/>
      <c r="AJ97" s="338"/>
      <c r="AK97" s="338"/>
    </row>
    <row r="98" spans="1:37" ht="48" customHeight="1" thickBot="1" x14ac:dyDescent="0.3">
      <c r="A98" s="38"/>
      <c r="B98" s="312"/>
      <c r="C98" s="313"/>
      <c r="D98" s="313"/>
      <c r="E98" s="313"/>
      <c r="F98" s="314"/>
      <c r="G98" s="39"/>
      <c r="H98" s="312"/>
      <c r="I98" s="314"/>
      <c r="J98" s="39"/>
      <c r="K98" s="312"/>
      <c r="L98" s="313"/>
      <c r="M98" s="314"/>
      <c r="N98" s="39"/>
      <c r="O98" s="333"/>
      <c r="P98" s="333"/>
      <c r="Q98" s="333"/>
      <c r="R98" s="333"/>
      <c r="S98" s="333"/>
      <c r="T98" s="333"/>
      <c r="U98" s="333"/>
      <c r="V98" s="333"/>
      <c r="W98" s="333"/>
      <c r="X98" s="333"/>
      <c r="Y98" s="333"/>
      <c r="Z98" s="122"/>
      <c r="AA98" s="115" t="s">
        <v>21</v>
      </c>
      <c r="AB98" s="39"/>
      <c r="AC98" s="114"/>
      <c r="AD98" s="121"/>
      <c r="AE98" s="338"/>
      <c r="AF98" s="338"/>
      <c r="AG98" s="338"/>
      <c r="AH98" s="121"/>
      <c r="AI98" s="338"/>
      <c r="AJ98" s="338"/>
      <c r="AK98" s="338"/>
    </row>
    <row r="99" spans="1:37" ht="48" customHeight="1" thickBot="1" x14ac:dyDescent="0.3">
      <c r="A99" s="36"/>
      <c r="B99" s="312"/>
      <c r="C99" s="313"/>
      <c r="D99" s="313"/>
      <c r="E99" s="313"/>
      <c r="F99" s="314"/>
      <c r="G99" s="40"/>
      <c r="H99" s="312"/>
      <c r="I99" s="314"/>
      <c r="J99" s="40"/>
      <c r="K99" s="312"/>
      <c r="L99" s="313"/>
      <c r="M99" s="314"/>
      <c r="N99" s="40"/>
      <c r="O99" s="333"/>
      <c r="P99" s="333"/>
      <c r="Q99" s="333"/>
      <c r="R99" s="333"/>
      <c r="S99" s="333"/>
      <c r="T99" s="333"/>
      <c r="U99" s="333"/>
      <c r="V99" s="333"/>
      <c r="W99" s="333"/>
      <c r="X99" s="333"/>
      <c r="Y99" s="333"/>
      <c r="Z99" s="121"/>
      <c r="AA99" s="115" t="s">
        <v>21</v>
      </c>
      <c r="AB99" s="40"/>
      <c r="AC99" s="114"/>
      <c r="AD99" s="121"/>
      <c r="AE99" s="338"/>
      <c r="AF99" s="338"/>
      <c r="AG99" s="338"/>
      <c r="AH99" s="121"/>
      <c r="AI99" s="338"/>
      <c r="AJ99" s="338"/>
      <c r="AK99" s="338"/>
    </row>
    <row r="100" spans="1:37" ht="48" customHeight="1" thickBot="1" x14ac:dyDescent="0.3">
      <c r="A100" s="36"/>
      <c r="B100" s="312"/>
      <c r="C100" s="313"/>
      <c r="D100" s="313"/>
      <c r="E100" s="313"/>
      <c r="F100" s="314"/>
      <c r="G100" s="40"/>
      <c r="H100" s="312"/>
      <c r="I100" s="314"/>
      <c r="J100" s="40"/>
      <c r="K100" s="312"/>
      <c r="L100" s="313"/>
      <c r="M100" s="314"/>
      <c r="N100" s="40"/>
      <c r="O100" s="333"/>
      <c r="P100" s="333"/>
      <c r="Q100" s="333"/>
      <c r="R100" s="333"/>
      <c r="S100" s="333"/>
      <c r="T100" s="333"/>
      <c r="U100" s="333"/>
      <c r="V100" s="333"/>
      <c r="W100" s="333"/>
      <c r="X100" s="333"/>
      <c r="Y100" s="333"/>
      <c r="Z100" s="121"/>
      <c r="AA100" s="115" t="s">
        <v>21</v>
      </c>
      <c r="AB100" s="40"/>
      <c r="AC100" s="114"/>
      <c r="AD100" s="121"/>
      <c r="AE100" s="338"/>
      <c r="AF100" s="338"/>
      <c r="AG100" s="338"/>
      <c r="AH100" s="121"/>
      <c r="AI100" s="338"/>
      <c r="AJ100" s="338"/>
      <c r="AK100" s="338"/>
    </row>
    <row r="101" spans="1:37" ht="48" customHeight="1" thickBot="1" x14ac:dyDescent="0.3">
      <c r="A101" s="123"/>
      <c r="B101" s="335"/>
      <c r="C101" s="336"/>
      <c r="D101" s="336"/>
      <c r="E101" s="336"/>
      <c r="F101" s="337"/>
      <c r="G101" s="124"/>
      <c r="H101" s="335"/>
      <c r="I101" s="337"/>
      <c r="J101" s="124"/>
      <c r="K101" s="335"/>
      <c r="L101" s="336"/>
      <c r="M101" s="337"/>
      <c r="N101" s="124"/>
      <c r="O101" s="334"/>
      <c r="P101" s="334"/>
      <c r="Q101" s="334"/>
      <c r="R101" s="334"/>
      <c r="S101" s="334"/>
      <c r="T101" s="334"/>
      <c r="U101" s="334"/>
      <c r="V101" s="334"/>
      <c r="W101" s="334"/>
      <c r="X101" s="334"/>
      <c r="Y101" s="334"/>
      <c r="Z101" s="125"/>
      <c r="AA101" s="126" t="s">
        <v>21</v>
      </c>
      <c r="AB101" s="124"/>
      <c r="AC101" s="127"/>
      <c r="AD101" s="125"/>
      <c r="AE101" s="339"/>
      <c r="AF101" s="339"/>
      <c r="AG101" s="339"/>
      <c r="AH101" s="125"/>
      <c r="AI101" s="339"/>
      <c r="AJ101" s="339"/>
      <c r="AK101" s="339"/>
    </row>
    <row r="102" spans="1:37" ht="48" customHeight="1" thickBot="1" x14ac:dyDescent="0.7">
      <c r="A102" s="289" t="s">
        <v>22</v>
      </c>
      <c r="B102" s="290"/>
      <c r="C102" s="290"/>
      <c r="D102" s="291"/>
      <c r="E102" s="129"/>
      <c r="F102" s="329" t="s">
        <v>23</v>
      </c>
      <c r="G102" s="330"/>
      <c r="H102" s="331"/>
      <c r="I102" s="289" t="s">
        <v>24</v>
      </c>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1"/>
    </row>
    <row r="103" spans="1:37" ht="48" customHeight="1" thickBot="1" x14ac:dyDescent="0.3">
      <c r="A103" s="326" t="s">
        <v>347</v>
      </c>
      <c r="B103" s="327"/>
      <c r="C103" s="327"/>
      <c r="D103" s="328"/>
      <c r="E103" s="41"/>
      <c r="F103" s="312"/>
      <c r="G103" s="313"/>
      <c r="H103" s="314"/>
      <c r="I103" s="292"/>
      <c r="J103" s="293"/>
      <c r="K103" s="293"/>
      <c r="L103" s="293"/>
      <c r="M103" s="293"/>
      <c r="N103" s="293"/>
      <c r="O103" s="293"/>
      <c r="P103" s="293"/>
      <c r="Q103" s="293"/>
      <c r="R103" s="293"/>
      <c r="S103" s="293"/>
      <c r="T103" s="293"/>
      <c r="U103" s="293"/>
      <c r="V103" s="293"/>
      <c r="W103" s="293"/>
      <c r="X103" s="293"/>
      <c r="Y103" s="293"/>
      <c r="Z103" s="293"/>
      <c r="AA103" s="293"/>
      <c r="AB103" s="293"/>
      <c r="AC103" s="293"/>
      <c r="AD103" s="293"/>
      <c r="AE103" s="293"/>
      <c r="AF103" s="293"/>
      <c r="AG103" s="293"/>
      <c r="AH103" s="293"/>
      <c r="AI103" s="293"/>
      <c r="AJ103" s="293"/>
      <c r="AK103" s="294"/>
    </row>
    <row r="104" spans="1:37" ht="48" customHeight="1" thickBot="1" x14ac:dyDescent="0.3">
      <c r="A104" s="326" t="s">
        <v>348</v>
      </c>
      <c r="B104" s="327"/>
      <c r="C104" s="327"/>
      <c r="D104" s="328"/>
      <c r="E104" s="41"/>
      <c r="F104" s="312"/>
      <c r="G104" s="313"/>
      <c r="H104" s="314"/>
      <c r="I104" s="292"/>
      <c r="J104" s="293"/>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4"/>
    </row>
    <row r="105" spans="1:37" ht="48" customHeight="1" thickBot="1" x14ac:dyDescent="0.3">
      <c r="A105" s="326" t="s">
        <v>349</v>
      </c>
      <c r="B105" s="327"/>
      <c r="C105" s="327"/>
      <c r="D105" s="328"/>
      <c r="E105" s="41"/>
      <c r="F105" s="312"/>
      <c r="G105" s="313"/>
      <c r="H105" s="314"/>
      <c r="I105" s="292"/>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3"/>
      <c r="AF105" s="293"/>
      <c r="AG105" s="293"/>
      <c r="AH105" s="293"/>
      <c r="AI105" s="293"/>
      <c r="AJ105" s="293"/>
      <c r="AK105" s="294"/>
    </row>
    <row r="106" spans="1:37" ht="48" customHeight="1" thickBot="1" x14ac:dyDescent="0.3">
      <c r="A106" s="312"/>
      <c r="B106" s="313"/>
      <c r="C106" s="313"/>
      <c r="D106" s="314"/>
      <c r="E106" s="41"/>
      <c r="F106" s="312"/>
      <c r="G106" s="313"/>
      <c r="H106" s="314"/>
      <c r="I106" s="292"/>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4"/>
    </row>
    <row r="107" spans="1:37" ht="45.75" thickBot="1" x14ac:dyDescent="0.3">
      <c r="A107" s="295" t="s">
        <v>25</v>
      </c>
      <c r="B107" s="296"/>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7"/>
    </row>
    <row r="108" spans="1:37" ht="15.6" customHeight="1" thickBot="1" x14ac:dyDescent="0.3">
      <c r="A108" s="315" t="s">
        <v>331</v>
      </c>
      <c r="B108" s="316"/>
      <c r="C108" s="316"/>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row>
    <row r="109" spans="1:37" ht="29.25" customHeight="1" x14ac:dyDescent="0.25">
      <c r="A109" s="298" t="s">
        <v>26</v>
      </c>
      <c r="B109" s="299"/>
      <c r="C109" s="21"/>
      <c r="D109" s="302"/>
      <c r="E109" s="303"/>
      <c r="F109" s="303"/>
      <c r="G109" s="303"/>
      <c r="H109" s="303"/>
      <c r="I109" s="303"/>
      <c r="J109" s="303"/>
      <c r="K109" s="303"/>
      <c r="L109" s="303"/>
      <c r="M109" s="303"/>
      <c r="N109" s="303"/>
      <c r="O109" s="303"/>
      <c r="P109" s="303"/>
      <c r="Q109" s="303"/>
      <c r="R109" s="303"/>
      <c r="S109" s="303"/>
      <c r="T109" s="303"/>
      <c r="U109" s="303"/>
      <c r="V109" s="303"/>
      <c r="W109" s="303"/>
      <c r="X109" s="303"/>
      <c r="Y109" s="303"/>
      <c r="Z109" s="304"/>
      <c r="AA109" s="308" t="s">
        <v>2</v>
      </c>
      <c r="AB109" s="309"/>
      <c r="AC109" s="317"/>
      <c r="AD109" s="318"/>
      <c r="AE109" s="318"/>
      <c r="AF109" s="318"/>
      <c r="AG109" s="318"/>
      <c r="AH109" s="318"/>
      <c r="AI109" s="318"/>
      <c r="AJ109" s="318"/>
      <c r="AK109" s="319"/>
    </row>
    <row r="110" spans="1:37" ht="29.25" customHeight="1" thickBot="1" x14ac:dyDescent="0.3">
      <c r="A110" s="298"/>
      <c r="B110" s="299"/>
      <c r="C110" s="21"/>
      <c r="D110" s="302"/>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c r="AA110" s="308"/>
      <c r="AB110" s="309"/>
      <c r="AC110" s="320"/>
      <c r="AD110" s="321"/>
      <c r="AE110" s="321"/>
      <c r="AF110" s="321"/>
      <c r="AG110" s="321"/>
      <c r="AH110" s="321"/>
      <c r="AI110" s="321"/>
      <c r="AJ110" s="321"/>
      <c r="AK110" s="322"/>
    </row>
    <row r="111" spans="1:37" ht="15.6" customHeight="1" thickBot="1" x14ac:dyDescent="0.3">
      <c r="A111" s="323" t="s">
        <v>27</v>
      </c>
      <c r="B111" s="324"/>
      <c r="C111" s="324"/>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c r="AJ111" s="324"/>
      <c r="AK111" s="325"/>
    </row>
    <row r="112" spans="1:37" ht="29.25" customHeight="1" x14ac:dyDescent="0.25">
      <c r="A112" s="298" t="s">
        <v>28</v>
      </c>
      <c r="B112" s="299"/>
      <c r="C112" s="21"/>
      <c r="D112" s="302"/>
      <c r="E112" s="303"/>
      <c r="F112" s="303"/>
      <c r="G112" s="303"/>
      <c r="H112" s="303"/>
      <c r="I112" s="303"/>
      <c r="J112" s="303"/>
      <c r="K112" s="303"/>
      <c r="L112" s="303"/>
      <c r="M112" s="303"/>
      <c r="N112" s="303"/>
      <c r="O112" s="303"/>
      <c r="P112" s="303"/>
      <c r="Q112" s="303"/>
      <c r="R112" s="303"/>
      <c r="S112" s="303"/>
      <c r="T112" s="303"/>
      <c r="U112" s="303"/>
      <c r="V112" s="303"/>
      <c r="W112" s="303"/>
      <c r="X112" s="303"/>
      <c r="Y112" s="303"/>
      <c r="Z112" s="304"/>
      <c r="AA112" s="308" t="s">
        <v>2</v>
      </c>
      <c r="AB112" s="309"/>
      <c r="AC112" s="317"/>
      <c r="AD112" s="318"/>
      <c r="AE112" s="318"/>
      <c r="AF112" s="318"/>
      <c r="AG112" s="318"/>
      <c r="AH112" s="318"/>
      <c r="AI112" s="318"/>
      <c r="AJ112" s="318"/>
      <c r="AK112" s="319"/>
    </row>
    <row r="113" spans="1:37" ht="29.25" customHeight="1" thickBot="1" x14ac:dyDescent="0.3">
      <c r="A113" s="300"/>
      <c r="B113" s="301"/>
      <c r="C113" s="22"/>
      <c r="D113" s="305"/>
      <c r="E113" s="306"/>
      <c r="F113" s="306"/>
      <c r="G113" s="306"/>
      <c r="H113" s="306"/>
      <c r="I113" s="306"/>
      <c r="J113" s="306"/>
      <c r="K113" s="306"/>
      <c r="L113" s="306"/>
      <c r="M113" s="306"/>
      <c r="N113" s="306"/>
      <c r="O113" s="306"/>
      <c r="P113" s="306"/>
      <c r="Q113" s="306"/>
      <c r="R113" s="306"/>
      <c r="S113" s="306"/>
      <c r="T113" s="306"/>
      <c r="U113" s="306"/>
      <c r="V113" s="306"/>
      <c r="W113" s="306"/>
      <c r="X113" s="306"/>
      <c r="Y113" s="306"/>
      <c r="Z113" s="307"/>
      <c r="AA113" s="310"/>
      <c r="AB113" s="311"/>
      <c r="AC113" s="320"/>
      <c r="AD113" s="321"/>
      <c r="AE113" s="321"/>
      <c r="AF113" s="321"/>
      <c r="AG113" s="321"/>
      <c r="AH113" s="321"/>
      <c r="AI113" s="321"/>
      <c r="AJ113" s="321"/>
      <c r="AK113" s="322"/>
    </row>
    <row r="114" spans="1:37" ht="15.6" customHeight="1" thickBot="1" x14ac:dyDescent="0.3">
      <c r="A114" s="323" t="s">
        <v>332</v>
      </c>
      <c r="B114" s="324"/>
      <c r="C114" s="324"/>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5"/>
    </row>
    <row r="115" spans="1:37" ht="29.25" customHeight="1" x14ac:dyDescent="0.25">
      <c r="A115" s="298" t="s">
        <v>29</v>
      </c>
      <c r="B115" s="299"/>
      <c r="C115" s="21"/>
      <c r="D115" s="302"/>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04"/>
      <c r="AA115" s="308" t="s">
        <v>2</v>
      </c>
      <c r="AB115" s="309"/>
      <c r="AC115" s="283"/>
      <c r="AD115" s="284"/>
      <c r="AE115" s="284"/>
      <c r="AF115" s="284"/>
      <c r="AG115" s="284"/>
      <c r="AH115" s="284"/>
      <c r="AI115" s="284"/>
      <c r="AJ115" s="284"/>
      <c r="AK115" s="285"/>
    </row>
    <row r="116" spans="1:37" ht="29.25" customHeight="1" thickBot="1" x14ac:dyDescent="0.3">
      <c r="A116" s="300"/>
      <c r="B116" s="301"/>
      <c r="C116" s="22"/>
      <c r="D116" s="305"/>
      <c r="E116" s="306"/>
      <c r="F116" s="306"/>
      <c r="G116" s="306"/>
      <c r="H116" s="306"/>
      <c r="I116" s="306"/>
      <c r="J116" s="306"/>
      <c r="K116" s="306"/>
      <c r="L116" s="306"/>
      <c r="M116" s="306"/>
      <c r="N116" s="306"/>
      <c r="O116" s="306"/>
      <c r="P116" s="306"/>
      <c r="Q116" s="306"/>
      <c r="R116" s="306"/>
      <c r="S116" s="306"/>
      <c r="T116" s="306"/>
      <c r="U116" s="306"/>
      <c r="V116" s="306"/>
      <c r="W116" s="306"/>
      <c r="X116" s="306"/>
      <c r="Y116" s="306"/>
      <c r="Z116" s="307"/>
      <c r="AA116" s="310"/>
      <c r="AB116" s="311"/>
      <c r="AC116" s="286"/>
      <c r="AD116" s="287"/>
      <c r="AE116" s="287"/>
      <c r="AF116" s="287"/>
      <c r="AG116" s="287"/>
      <c r="AH116" s="287"/>
      <c r="AI116" s="287"/>
      <c r="AJ116" s="287"/>
      <c r="AK116" s="288"/>
    </row>
  </sheetData>
  <sheetProtection algorithmName="SHA-512" hashValue="tzjRTyueyAFq8WJKY+rkkKf+uhw6pliduNyS6xfht33YtUpuVfD9PHRGBAcIJMU9aVahSU0brze+QihRUx9mWg==" saltValue="q4GQW6Ubr1+qcSYAtdd0CQ==" spinCount="100000" sheet="1" objects="1" scenarios="1" insertColumns="0" insertRows="0" deleteColumns="0" deleteRows="0" sort="0"/>
  <mergeCells count="688">
    <mergeCell ref="B32:E32"/>
    <mergeCell ref="B39:E39"/>
    <mergeCell ref="B46:E46"/>
    <mergeCell ref="B53:E53"/>
    <mergeCell ref="B60:E60"/>
    <mergeCell ref="B67:E67"/>
    <mergeCell ref="B74:E74"/>
    <mergeCell ref="B81:E81"/>
    <mergeCell ref="B88:E88"/>
    <mergeCell ref="B84:F84"/>
    <mergeCell ref="B82:F82"/>
    <mergeCell ref="B77:F77"/>
    <mergeCell ref="B75:F75"/>
    <mergeCell ref="B70:F70"/>
    <mergeCell ref="B68:F68"/>
    <mergeCell ref="B63:F63"/>
    <mergeCell ref="B61:F61"/>
    <mergeCell ref="B58:F58"/>
    <mergeCell ref="B56:F56"/>
    <mergeCell ref="B54:F54"/>
    <mergeCell ref="B51:F51"/>
    <mergeCell ref="B49:F49"/>
    <mergeCell ref="B47:F47"/>
    <mergeCell ref="B44:F44"/>
    <mergeCell ref="AE32:AG32"/>
    <mergeCell ref="AI32:AK32"/>
    <mergeCell ref="AE39:AG39"/>
    <mergeCell ref="AI39:AK39"/>
    <mergeCell ref="AE46:AG46"/>
    <mergeCell ref="AI46:AK46"/>
    <mergeCell ref="AE53:AG53"/>
    <mergeCell ref="AI53:AK53"/>
    <mergeCell ref="AE60:AG60"/>
    <mergeCell ref="AI60:AK60"/>
    <mergeCell ref="AI33:AK33"/>
    <mergeCell ref="AI34:AK34"/>
    <mergeCell ref="AI35:AK35"/>
    <mergeCell ref="AI36:AK36"/>
    <mergeCell ref="AI37:AK37"/>
    <mergeCell ref="AI38:AK38"/>
    <mergeCell ref="AE33:AG33"/>
    <mergeCell ref="AE34:AG34"/>
    <mergeCell ref="AE35:AG35"/>
    <mergeCell ref="AE36:AG36"/>
    <mergeCell ref="AE37:AG37"/>
    <mergeCell ref="AE38:AG38"/>
    <mergeCell ref="AE40:AG40"/>
    <mergeCell ref="AI40:AK40"/>
    <mergeCell ref="B100:F100"/>
    <mergeCell ref="H100:I100"/>
    <mergeCell ref="K100:M100"/>
    <mergeCell ref="O100:Y100"/>
    <mergeCell ref="AE100:AG100"/>
    <mergeCell ref="AI100:AK100"/>
    <mergeCell ref="B101:F101"/>
    <mergeCell ref="H101:I101"/>
    <mergeCell ref="K101:M101"/>
    <mergeCell ref="O101:Y101"/>
    <mergeCell ref="AE101:AG101"/>
    <mergeCell ref="AI101:AK101"/>
    <mergeCell ref="B98:F98"/>
    <mergeCell ref="H98:I98"/>
    <mergeCell ref="K98:M98"/>
    <mergeCell ref="O98:Y98"/>
    <mergeCell ref="AE98:AG98"/>
    <mergeCell ref="AI98:AK98"/>
    <mergeCell ref="B99:F99"/>
    <mergeCell ref="H99:I99"/>
    <mergeCell ref="K99:M99"/>
    <mergeCell ref="O99:Y99"/>
    <mergeCell ref="AE99:AG99"/>
    <mergeCell ref="AI99:AK99"/>
    <mergeCell ref="B96:F96"/>
    <mergeCell ref="H96:I96"/>
    <mergeCell ref="K96:M96"/>
    <mergeCell ref="O96:Y96"/>
    <mergeCell ref="AE96:AG96"/>
    <mergeCell ref="AI96:AK96"/>
    <mergeCell ref="B97:F97"/>
    <mergeCell ref="H97:I97"/>
    <mergeCell ref="K97:M97"/>
    <mergeCell ref="O97:Y97"/>
    <mergeCell ref="AE97:AG97"/>
    <mergeCell ref="AI97:AK97"/>
    <mergeCell ref="AE95:AG95"/>
    <mergeCell ref="AI95:AK95"/>
    <mergeCell ref="B95:E95"/>
    <mergeCell ref="B93:F93"/>
    <mergeCell ref="H93:I93"/>
    <mergeCell ref="K93:M93"/>
    <mergeCell ref="O93:Y93"/>
    <mergeCell ref="AE93:AG93"/>
    <mergeCell ref="AI93:AK93"/>
    <mergeCell ref="B94:F94"/>
    <mergeCell ref="H94:I94"/>
    <mergeCell ref="K94:M94"/>
    <mergeCell ref="O94:Y94"/>
    <mergeCell ref="AE94:AG94"/>
    <mergeCell ref="AI94:AK94"/>
    <mergeCell ref="B91:F91"/>
    <mergeCell ref="H91:I91"/>
    <mergeCell ref="K91:M91"/>
    <mergeCell ref="O91:Y91"/>
    <mergeCell ref="AE91:AG91"/>
    <mergeCell ref="AI91:AK91"/>
    <mergeCell ref="B92:F92"/>
    <mergeCell ref="H92:I92"/>
    <mergeCell ref="K92:M92"/>
    <mergeCell ref="O92:Y92"/>
    <mergeCell ref="AE92:AG92"/>
    <mergeCell ref="AI92:AK92"/>
    <mergeCell ref="B89:F89"/>
    <mergeCell ref="H89:I89"/>
    <mergeCell ref="K89:M89"/>
    <mergeCell ref="O89:Y89"/>
    <mergeCell ref="AE89:AG89"/>
    <mergeCell ref="AI89:AK89"/>
    <mergeCell ref="B90:F90"/>
    <mergeCell ref="H90:I90"/>
    <mergeCell ref="K90:M90"/>
    <mergeCell ref="O90:Y90"/>
    <mergeCell ref="AE90:AG90"/>
    <mergeCell ref="AI90:AK90"/>
    <mergeCell ref="AE88:AG88"/>
    <mergeCell ref="AI88:AK88"/>
    <mergeCell ref="B86:F86"/>
    <mergeCell ref="H86:I86"/>
    <mergeCell ref="K86:M86"/>
    <mergeCell ref="O86:Y86"/>
    <mergeCell ref="AE86:AG86"/>
    <mergeCell ref="AI86:AK86"/>
    <mergeCell ref="B87:F87"/>
    <mergeCell ref="H87:I87"/>
    <mergeCell ref="K87:M87"/>
    <mergeCell ref="O87:Y87"/>
    <mergeCell ref="AE87:AG87"/>
    <mergeCell ref="AI87:AK87"/>
    <mergeCell ref="H84:I84"/>
    <mergeCell ref="K84:M84"/>
    <mergeCell ref="O84:Y84"/>
    <mergeCell ref="AE84:AG84"/>
    <mergeCell ref="AI84:AK84"/>
    <mergeCell ref="B85:F85"/>
    <mergeCell ref="H85:I85"/>
    <mergeCell ref="K85:M85"/>
    <mergeCell ref="O85:Y85"/>
    <mergeCell ref="AE85:AG85"/>
    <mergeCell ref="AI85:AK85"/>
    <mergeCell ref="H82:I82"/>
    <mergeCell ref="K82:M82"/>
    <mergeCell ref="O82:Y82"/>
    <mergeCell ref="AE82:AG82"/>
    <mergeCell ref="AI82:AK82"/>
    <mergeCell ref="B83:F83"/>
    <mergeCell ref="H83:I83"/>
    <mergeCell ref="K83:M83"/>
    <mergeCell ref="O83:Y83"/>
    <mergeCell ref="AE83:AG83"/>
    <mergeCell ref="AI83:AK83"/>
    <mergeCell ref="AE81:AG81"/>
    <mergeCell ref="AI81:AK81"/>
    <mergeCell ref="B79:F79"/>
    <mergeCell ref="H79:I79"/>
    <mergeCell ref="K79:M79"/>
    <mergeCell ref="O79:Y79"/>
    <mergeCell ref="AE79:AG79"/>
    <mergeCell ref="AI79:AK79"/>
    <mergeCell ref="B80:F80"/>
    <mergeCell ref="H80:I80"/>
    <mergeCell ref="K80:M80"/>
    <mergeCell ref="O80:Y80"/>
    <mergeCell ref="AE80:AG80"/>
    <mergeCell ref="AI80:AK80"/>
    <mergeCell ref="H77:I77"/>
    <mergeCell ref="K77:M77"/>
    <mergeCell ref="O77:Y77"/>
    <mergeCell ref="AE77:AG77"/>
    <mergeCell ref="AI77:AK77"/>
    <mergeCell ref="B78:F78"/>
    <mergeCell ref="H78:I78"/>
    <mergeCell ref="K78:M78"/>
    <mergeCell ref="O78:Y78"/>
    <mergeCell ref="AE78:AG78"/>
    <mergeCell ref="AI78:AK78"/>
    <mergeCell ref="H75:I75"/>
    <mergeCell ref="K75:M75"/>
    <mergeCell ref="O75:Y75"/>
    <mergeCell ref="AE75:AG75"/>
    <mergeCell ref="AI75:AK75"/>
    <mergeCell ref="B76:F76"/>
    <mergeCell ref="H76:I76"/>
    <mergeCell ref="K76:M76"/>
    <mergeCell ref="O76:Y76"/>
    <mergeCell ref="AE76:AG76"/>
    <mergeCell ref="AI76:AK76"/>
    <mergeCell ref="AE74:AG74"/>
    <mergeCell ref="AI74:AK74"/>
    <mergeCell ref="B72:F72"/>
    <mergeCell ref="H72:I72"/>
    <mergeCell ref="K72:M72"/>
    <mergeCell ref="O72:Y72"/>
    <mergeCell ref="AE72:AG72"/>
    <mergeCell ref="AI72:AK72"/>
    <mergeCell ref="B73:F73"/>
    <mergeCell ref="H73:I73"/>
    <mergeCell ref="K73:M73"/>
    <mergeCell ref="O73:Y73"/>
    <mergeCell ref="AE73:AG73"/>
    <mergeCell ref="AI73:AK73"/>
    <mergeCell ref="H70:I70"/>
    <mergeCell ref="K70:M70"/>
    <mergeCell ref="O70:Y70"/>
    <mergeCell ref="AE70:AG70"/>
    <mergeCell ref="AI70:AK70"/>
    <mergeCell ref="B71:F71"/>
    <mergeCell ref="H71:I71"/>
    <mergeCell ref="K71:M71"/>
    <mergeCell ref="O71:Y71"/>
    <mergeCell ref="AE71:AG71"/>
    <mergeCell ref="AI71:AK71"/>
    <mergeCell ref="H68:I68"/>
    <mergeCell ref="K68:M68"/>
    <mergeCell ref="O68:Y68"/>
    <mergeCell ref="AE68:AG68"/>
    <mergeCell ref="AI68:AK68"/>
    <mergeCell ref="B69:F69"/>
    <mergeCell ref="H69:I69"/>
    <mergeCell ref="K69:M69"/>
    <mergeCell ref="O69:Y69"/>
    <mergeCell ref="AE69:AG69"/>
    <mergeCell ref="AI69:AK69"/>
    <mergeCell ref="B64:F64"/>
    <mergeCell ref="H64:I64"/>
    <mergeCell ref="K64:M64"/>
    <mergeCell ref="O64:Y64"/>
    <mergeCell ref="AE64:AG64"/>
    <mergeCell ref="AI64:AK64"/>
    <mergeCell ref="AE67:AG67"/>
    <mergeCell ref="AI67:AK67"/>
    <mergeCell ref="B65:F65"/>
    <mergeCell ref="H65:I65"/>
    <mergeCell ref="K65:M65"/>
    <mergeCell ref="O65:Y65"/>
    <mergeCell ref="AE65:AG65"/>
    <mergeCell ref="AI65:AK65"/>
    <mergeCell ref="B66:F66"/>
    <mergeCell ref="H66:I66"/>
    <mergeCell ref="K66:M66"/>
    <mergeCell ref="O66:Y66"/>
    <mergeCell ref="AE66:AG66"/>
    <mergeCell ref="AI66:AK66"/>
    <mergeCell ref="B62:F62"/>
    <mergeCell ref="H62:I62"/>
    <mergeCell ref="K62:M62"/>
    <mergeCell ref="O62:Y62"/>
    <mergeCell ref="AE62:AG62"/>
    <mergeCell ref="AI62:AK62"/>
    <mergeCell ref="H63:I63"/>
    <mergeCell ref="K63:M63"/>
    <mergeCell ref="O63:Y63"/>
    <mergeCell ref="AE63:AG63"/>
    <mergeCell ref="AI63:AK63"/>
    <mergeCell ref="B59:F59"/>
    <mergeCell ref="H59:I59"/>
    <mergeCell ref="K59:M59"/>
    <mergeCell ref="O59:Y59"/>
    <mergeCell ref="AE59:AG59"/>
    <mergeCell ref="AI59:AK59"/>
    <mergeCell ref="H61:I61"/>
    <mergeCell ref="K61:M61"/>
    <mergeCell ref="O61:Y61"/>
    <mergeCell ref="AE61:AG61"/>
    <mergeCell ref="AI61:AK61"/>
    <mergeCell ref="B57:F57"/>
    <mergeCell ref="H57:I57"/>
    <mergeCell ref="K57:M57"/>
    <mergeCell ref="O57:Y57"/>
    <mergeCell ref="AE57:AG57"/>
    <mergeCell ref="AI57:AK57"/>
    <mergeCell ref="H58:I58"/>
    <mergeCell ref="K58:M58"/>
    <mergeCell ref="O58:Y58"/>
    <mergeCell ref="AE58:AG58"/>
    <mergeCell ref="AI58:AK58"/>
    <mergeCell ref="B55:F55"/>
    <mergeCell ref="H55:I55"/>
    <mergeCell ref="K55:M55"/>
    <mergeCell ref="O55:Y55"/>
    <mergeCell ref="AE55:AG55"/>
    <mergeCell ref="AI55:AK55"/>
    <mergeCell ref="H56:I56"/>
    <mergeCell ref="K56:M56"/>
    <mergeCell ref="O56:Y56"/>
    <mergeCell ref="AE56:AG56"/>
    <mergeCell ref="AI56:AK56"/>
    <mergeCell ref="B52:F52"/>
    <mergeCell ref="H52:I52"/>
    <mergeCell ref="K52:M52"/>
    <mergeCell ref="O52:Y52"/>
    <mergeCell ref="AE52:AG52"/>
    <mergeCell ref="AI52:AK52"/>
    <mergeCell ref="H54:I54"/>
    <mergeCell ref="K54:M54"/>
    <mergeCell ref="O54:Y54"/>
    <mergeCell ref="AE54:AG54"/>
    <mergeCell ref="AI54:AK54"/>
    <mergeCell ref="B50:F50"/>
    <mergeCell ref="H50:I50"/>
    <mergeCell ref="K50:M50"/>
    <mergeCell ref="O50:Y50"/>
    <mergeCell ref="AE50:AG50"/>
    <mergeCell ref="AI50:AK50"/>
    <mergeCell ref="H51:I51"/>
    <mergeCell ref="K51:M51"/>
    <mergeCell ref="O51:Y51"/>
    <mergeCell ref="AE51:AG51"/>
    <mergeCell ref="AI51:AK51"/>
    <mergeCell ref="B48:F48"/>
    <mergeCell ref="H48:I48"/>
    <mergeCell ref="K48:M48"/>
    <mergeCell ref="O48:Y48"/>
    <mergeCell ref="AE48:AG48"/>
    <mergeCell ref="AI48:AK48"/>
    <mergeCell ref="H49:I49"/>
    <mergeCell ref="K49:M49"/>
    <mergeCell ref="O49:Y49"/>
    <mergeCell ref="AE49:AG49"/>
    <mergeCell ref="AI49:AK49"/>
    <mergeCell ref="B45:F45"/>
    <mergeCell ref="H45:I45"/>
    <mergeCell ref="K45:M45"/>
    <mergeCell ref="O45:Y45"/>
    <mergeCell ref="AE45:AG45"/>
    <mergeCell ref="AI45:AK45"/>
    <mergeCell ref="H47:I47"/>
    <mergeCell ref="K47:M47"/>
    <mergeCell ref="O47:Y47"/>
    <mergeCell ref="AE47:AG47"/>
    <mergeCell ref="AI47:AK47"/>
    <mergeCell ref="B43:F43"/>
    <mergeCell ref="H43:I43"/>
    <mergeCell ref="K43:M43"/>
    <mergeCell ref="O43:Y43"/>
    <mergeCell ref="AE43:AG43"/>
    <mergeCell ref="AI43:AK43"/>
    <mergeCell ref="H44:I44"/>
    <mergeCell ref="K44:M44"/>
    <mergeCell ref="O44:Y44"/>
    <mergeCell ref="AE44:AG44"/>
    <mergeCell ref="AI44:AK44"/>
    <mergeCell ref="B41:F41"/>
    <mergeCell ref="H41:I41"/>
    <mergeCell ref="K41:M41"/>
    <mergeCell ref="O41:Y41"/>
    <mergeCell ref="AE41:AG41"/>
    <mergeCell ref="AI41:AK41"/>
    <mergeCell ref="B42:F42"/>
    <mergeCell ref="H42:I42"/>
    <mergeCell ref="K42:M42"/>
    <mergeCell ref="O42:Y42"/>
    <mergeCell ref="AE42:AG42"/>
    <mergeCell ref="AI42:AK42"/>
    <mergeCell ref="K36:M36"/>
    <mergeCell ref="K37:M37"/>
    <mergeCell ref="K38:M38"/>
    <mergeCell ref="B36:F36"/>
    <mergeCell ref="H36:I36"/>
    <mergeCell ref="B40:F40"/>
    <mergeCell ref="H40:I40"/>
    <mergeCell ref="K40:M40"/>
    <mergeCell ref="O40:Y40"/>
    <mergeCell ref="F104:H104"/>
    <mergeCell ref="A105:D105"/>
    <mergeCell ref="F105:H105"/>
    <mergeCell ref="A102:D102"/>
    <mergeCell ref="F102:H102"/>
    <mergeCell ref="A103:D103"/>
    <mergeCell ref="F103:H103"/>
    <mergeCell ref="B37:F37"/>
    <mergeCell ref="A30:AK31"/>
    <mergeCell ref="O33:Y33"/>
    <mergeCell ref="O34:Y34"/>
    <mergeCell ref="O35:Y35"/>
    <mergeCell ref="O36:Y36"/>
    <mergeCell ref="O37:Y37"/>
    <mergeCell ref="O38:Y38"/>
    <mergeCell ref="B34:F34"/>
    <mergeCell ref="B35:F35"/>
    <mergeCell ref="B38:F38"/>
    <mergeCell ref="H34:I34"/>
    <mergeCell ref="H35:I35"/>
    <mergeCell ref="H37:I37"/>
    <mergeCell ref="H38:I38"/>
    <mergeCell ref="K34:M34"/>
    <mergeCell ref="K35:M35"/>
    <mergeCell ref="AC115:AK116"/>
    <mergeCell ref="I102:AK102"/>
    <mergeCell ref="I103:AK103"/>
    <mergeCell ref="I104:AK104"/>
    <mergeCell ref="I105:AK105"/>
    <mergeCell ref="I106:AK106"/>
    <mergeCell ref="A107:AK107"/>
    <mergeCell ref="A115:B116"/>
    <mergeCell ref="D115:Z116"/>
    <mergeCell ref="AA115:AB116"/>
    <mergeCell ref="A112:B113"/>
    <mergeCell ref="D112:Z113"/>
    <mergeCell ref="AA112:AB113"/>
    <mergeCell ref="A106:D106"/>
    <mergeCell ref="F106:H106"/>
    <mergeCell ref="A109:B110"/>
    <mergeCell ref="D109:Z110"/>
    <mergeCell ref="A108:AK108"/>
    <mergeCell ref="AC109:AK110"/>
    <mergeCell ref="A111:AK111"/>
    <mergeCell ref="AC112:AK113"/>
    <mergeCell ref="A114:AK114"/>
    <mergeCell ref="AA109:AB110"/>
    <mergeCell ref="A104:D104"/>
    <mergeCell ref="A1:AK2"/>
    <mergeCell ref="AE3:AK3"/>
    <mergeCell ref="AG4:AK4"/>
    <mergeCell ref="H5:AK5"/>
    <mergeCell ref="W8:W9"/>
    <mergeCell ref="W10:W11"/>
    <mergeCell ref="W12:W13"/>
    <mergeCell ref="W28:W29"/>
    <mergeCell ref="AG28:AG29"/>
    <mergeCell ref="AI28:AI29"/>
    <mergeCell ref="AK28:AK29"/>
    <mergeCell ref="B3:F3"/>
    <mergeCell ref="J3:AA3"/>
    <mergeCell ref="Z8:Z9"/>
    <mergeCell ref="Z10:Z11"/>
    <mergeCell ref="Z12:Z13"/>
    <mergeCell ref="X28:X29"/>
    <mergeCell ref="Y28:Y29"/>
    <mergeCell ref="AB28:AB29"/>
    <mergeCell ref="AC28:AC29"/>
    <mergeCell ref="AK12:AK13"/>
    <mergeCell ref="AK10:AK11"/>
    <mergeCell ref="K12:K13"/>
    <mergeCell ref="O10:O11"/>
    <mergeCell ref="S12:S13"/>
    <mergeCell ref="O12:O13"/>
    <mergeCell ref="AI10:AI11"/>
    <mergeCell ref="U10:U11"/>
    <mergeCell ref="U12:U13"/>
    <mergeCell ref="V10:V11"/>
    <mergeCell ref="V12:V13"/>
    <mergeCell ref="Y10:Y11"/>
    <mergeCell ref="Y12:Y13"/>
    <mergeCell ref="X10:X11"/>
    <mergeCell ref="X12:X13"/>
    <mergeCell ref="AI12:AI13"/>
    <mergeCell ref="AC10:AC11"/>
    <mergeCell ref="AB12:AB13"/>
    <mergeCell ref="Q10:Q11"/>
    <mergeCell ref="Q12:Q13"/>
    <mergeCell ref="K20:K21"/>
    <mergeCell ref="B8:C9"/>
    <mergeCell ref="D8:F9"/>
    <mergeCell ref="AE10:AE11"/>
    <mergeCell ref="AG10:AG11"/>
    <mergeCell ref="V28:V29"/>
    <mergeCell ref="U28:U29"/>
    <mergeCell ref="H28:I29"/>
    <mergeCell ref="AE28:AE29"/>
    <mergeCell ref="Q8:Q9"/>
    <mergeCell ref="R8:R9"/>
    <mergeCell ref="Q28:Q29"/>
    <mergeCell ref="AA28:AA29"/>
    <mergeCell ref="O26:O27"/>
    <mergeCell ref="Q26:Q27"/>
    <mergeCell ref="S26:S27"/>
    <mergeCell ref="U26:U27"/>
    <mergeCell ref="V26:V27"/>
    <mergeCell ref="W26:W27"/>
    <mergeCell ref="X26:X27"/>
    <mergeCell ref="Y26:Y27"/>
    <mergeCell ref="Z26:Z27"/>
    <mergeCell ref="AA26:AA27"/>
    <mergeCell ref="AB16:AB17"/>
    <mergeCell ref="AH8:AH9"/>
    <mergeCell ref="AI8:AI9"/>
    <mergeCell ref="AJ8:AJ9"/>
    <mergeCell ref="AK8:AK9"/>
    <mergeCell ref="M8:M9"/>
    <mergeCell ref="AB10:AB11"/>
    <mergeCell ref="G8:G9"/>
    <mergeCell ref="H8:I9"/>
    <mergeCell ref="H10:I11"/>
    <mergeCell ref="AF8:AF9"/>
    <mergeCell ref="AG8:AG9"/>
    <mergeCell ref="S10:S11"/>
    <mergeCell ref="G3:I3"/>
    <mergeCell ref="AB3:AD3"/>
    <mergeCell ref="H6:I6"/>
    <mergeCell ref="J8:J9"/>
    <mergeCell ref="K8:K9"/>
    <mergeCell ref="L8:L9"/>
    <mergeCell ref="O8:O9"/>
    <mergeCell ref="P8:P9"/>
    <mergeCell ref="S8:S9"/>
    <mergeCell ref="U8:U9"/>
    <mergeCell ref="V8:V9"/>
    <mergeCell ref="Y8:Y9"/>
    <mergeCell ref="T8:T9"/>
    <mergeCell ref="AA8:AA9"/>
    <mergeCell ref="AB8:AB9"/>
    <mergeCell ref="AC8:AC9"/>
    <mergeCell ref="AD8:AD9"/>
    <mergeCell ref="X8:X9"/>
    <mergeCell ref="B33:F33"/>
    <mergeCell ref="H33:I33"/>
    <mergeCell ref="K33:M33"/>
    <mergeCell ref="B7:C7"/>
    <mergeCell ref="D7:F7"/>
    <mergeCell ref="H7:I7"/>
    <mergeCell ref="D10:F11"/>
    <mergeCell ref="D12:F13"/>
    <mergeCell ref="A8:A9"/>
    <mergeCell ref="A26:A27"/>
    <mergeCell ref="B26:C27"/>
    <mergeCell ref="D26:F27"/>
    <mergeCell ref="H26:I27"/>
    <mergeCell ref="K26:K27"/>
    <mergeCell ref="M26:M27"/>
    <mergeCell ref="A20:A21"/>
    <mergeCell ref="B20:C21"/>
    <mergeCell ref="D20:F21"/>
    <mergeCell ref="H20:I21"/>
    <mergeCell ref="H12:I13"/>
    <mergeCell ref="K10:K11"/>
    <mergeCell ref="A10:A11"/>
    <mergeCell ref="A12:A13"/>
    <mergeCell ref="B10:C11"/>
    <mergeCell ref="AC16:AC17"/>
    <mergeCell ref="AE16:AE17"/>
    <mergeCell ref="AG16:AG17"/>
    <mergeCell ref="AB26:AB27"/>
    <mergeCell ref="A5:F5"/>
    <mergeCell ref="M10:M11"/>
    <mergeCell ref="M12:M13"/>
    <mergeCell ref="M28:M29"/>
    <mergeCell ref="N8:N9"/>
    <mergeCell ref="AE12:AE13"/>
    <mergeCell ref="AG12:AG13"/>
    <mergeCell ref="AE8:AE9"/>
    <mergeCell ref="AA10:AA11"/>
    <mergeCell ref="AC12:AC13"/>
    <mergeCell ref="B12:C13"/>
    <mergeCell ref="AA12:AA13"/>
    <mergeCell ref="Z28:Z29"/>
    <mergeCell ref="A28:A29"/>
    <mergeCell ref="B28:C29"/>
    <mergeCell ref="D28:F29"/>
    <mergeCell ref="K28:K29"/>
    <mergeCell ref="O28:O29"/>
    <mergeCell ref="S28:S29"/>
    <mergeCell ref="U14:U15"/>
    <mergeCell ref="V14:V15"/>
    <mergeCell ref="W14:W15"/>
    <mergeCell ref="X14:X15"/>
    <mergeCell ref="Y14:Y15"/>
    <mergeCell ref="Z14:Z15"/>
    <mergeCell ref="AA14:AA15"/>
    <mergeCell ref="AB14:AB15"/>
    <mergeCell ref="AC14:AC15"/>
    <mergeCell ref="A14:A15"/>
    <mergeCell ref="B14:C15"/>
    <mergeCell ref="D14:F15"/>
    <mergeCell ref="H14:I15"/>
    <mergeCell ref="K14:K15"/>
    <mergeCell ref="M14:M15"/>
    <mergeCell ref="O14:O15"/>
    <mergeCell ref="Q14:Q15"/>
    <mergeCell ref="S14:S15"/>
    <mergeCell ref="AC26:AC27"/>
    <mergeCell ref="AE26:AE27"/>
    <mergeCell ref="AG26:AG27"/>
    <mergeCell ref="AI26:AI27"/>
    <mergeCell ref="AE18:AE19"/>
    <mergeCell ref="AG18:AG19"/>
    <mergeCell ref="AI18:AI19"/>
    <mergeCell ref="AK18:AK19"/>
    <mergeCell ref="AE14:AE15"/>
    <mergeCell ref="AG14:AG15"/>
    <mergeCell ref="AI14:AI15"/>
    <mergeCell ref="AK14:AK15"/>
    <mergeCell ref="AI16:AI17"/>
    <mergeCell ref="AK16:AK17"/>
    <mergeCell ref="AE20:AE21"/>
    <mergeCell ref="AE22:AE23"/>
    <mergeCell ref="AG22:AG23"/>
    <mergeCell ref="AI22:AI23"/>
    <mergeCell ref="AK22:AK23"/>
    <mergeCell ref="AE24:AE25"/>
    <mergeCell ref="AG24:AG25"/>
    <mergeCell ref="AI24:AI25"/>
    <mergeCell ref="AK24:AK25"/>
    <mergeCell ref="AK26:AK27"/>
    <mergeCell ref="A16:A17"/>
    <mergeCell ref="B16:C17"/>
    <mergeCell ref="D16:F17"/>
    <mergeCell ref="H16:I17"/>
    <mergeCell ref="K16:K17"/>
    <mergeCell ref="M16:M17"/>
    <mergeCell ref="O16:O17"/>
    <mergeCell ref="Q16:Q17"/>
    <mergeCell ref="S16:S17"/>
    <mergeCell ref="U16:U17"/>
    <mergeCell ref="V16:V17"/>
    <mergeCell ref="W16:W17"/>
    <mergeCell ref="X16:X17"/>
    <mergeCell ref="Y16:Y17"/>
    <mergeCell ref="Z16:Z17"/>
    <mergeCell ref="AA16:AA17"/>
    <mergeCell ref="V20:V21"/>
    <mergeCell ref="W20:W21"/>
    <mergeCell ref="X20:X21"/>
    <mergeCell ref="Y20:Y21"/>
    <mergeCell ref="U18:U19"/>
    <mergeCell ref="V18:V19"/>
    <mergeCell ref="W18:W19"/>
    <mergeCell ref="X18:X19"/>
    <mergeCell ref="Y18:Y19"/>
    <mergeCell ref="Z18:Z19"/>
    <mergeCell ref="AA18:AA19"/>
    <mergeCell ref="A18:A19"/>
    <mergeCell ref="B18:C19"/>
    <mergeCell ref="D18:F19"/>
    <mergeCell ref="H18:I19"/>
    <mergeCell ref="K18:K19"/>
    <mergeCell ref="M18:M19"/>
    <mergeCell ref="O18:O19"/>
    <mergeCell ref="Q18:Q19"/>
    <mergeCell ref="S18:S19"/>
    <mergeCell ref="AB18:AB19"/>
    <mergeCell ref="AC18:AC19"/>
    <mergeCell ref="AG20:AG21"/>
    <mergeCell ref="AI20:AI21"/>
    <mergeCell ref="AK20:AK21"/>
    <mergeCell ref="A22:A23"/>
    <mergeCell ref="B22:C23"/>
    <mergeCell ref="D22:F23"/>
    <mergeCell ref="H22:I23"/>
    <mergeCell ref="K22:K23"/>
    <mergeCell ref="M22:M23"/>
    <mergeCell ref="O22:O23"/>
    <mergeCell ref="Q22:Q23"/>
    <mergeCell ref="S22:S23"/>
    <mergeCell ref="U22:U23"/>
    <mergeCell ref="V22:V23"/>
    <mergeCell ref="W22:W23"/>
    <mergeCell ref="X22:X23"/>
    <mergeCell ref="Y22:Y23"/>
    <mergeCell ref="Z22:Z23"/>
    <mergeCell ref="AA22:AA23"/>
    <mergeCell ref="M20:M21"/>
    <mergeCell ref="O20:O21"/>
    <mergeCell ref="Q20:Q21"/>
    <mergeCell ref="S20:S21"/>
    <mergeCell ref="U20:U21"/>
    <mergeCell ref="AA24:AA25"/>
    <mergeCell ref="AB24:AB25"/>
    <mergeCell ref="AC24:AC25"/>
    <mergeCell ref="AB22:AB23"/>
    <mergeCell ref="Z20:Z21"/>
    <mergeCell ref="AA20:AA21"/>
    <mergeCell ref="AB20:AB21"/>
    <mergeCell ref="AC20:AC21"/>
    <mergeCell ref="AC22:AC23"/>
    <mergeCell ref="U24:U25"/>
    <mergeCell ref="V24:V25"/>
    <mergeCell ref="W24:W25"/>
    <mergeCell ref="X24:X25"/>
    <mergeCell ref="Y24:Y25"/>
    <mergeCell ref="Z24:Z25"/>
    <mergeCell ref="A24:A25"/>
    <mergeCell ref="B24:C25"/>
    <mergeCell ref="D24:F25"/>
    <mergeCell ref="H24:I25"/>
    <mergeCell ref="K24:K25"/>
    <mergeCell ref="M24:M25"/>
    <mergeCell ref="O24:O25"/>
    <mergeCell ref="Q24:Q25"/>
    <mergeCell ref="S24:S25"/>
  </mergeCells>
  <dataValidations count="1">
    <dataValidation type="list" allowBlank="1" showInputMessage="1" showErrorMessage="1" sqref="F103:H103">
      <formula1>"Low,Medium,High,Very High"</formula1>
    </dataValidation>
  </dataValidations>
  <printOptions horizontalCentered="1" verticalCentered="1"/>
  <pageMargins left="0.25" right="0.25" top="0.25" bottom="0.25" header="0.05" footer="0.05"/>
  <pageSetup scale="32" fitToHeight="2" orientation="landscape" r:id="rId1"/>
  <rowBreaks count="2" manualBreakCount="2">
    <brk id="45" max="36" man="1"/>
    <brk id="80" max="3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58"/>
  <sheetViews>
    <sheetView topLeftCell="B1" zoomScaleNormal="100" workbookViewId="0">
      <selection activeCell="B20" sqref="B20"/>
    </sheetView>
  </sheetViews>
  <sheetFormatPr defaultRowHeight="15.75" x14ac:dyDescent="0.25"/>
  <cols>
    <col min="1" max="1" width="14.875" style="133" customWidth="1"/>
    <col min="2" max="2" width="48.875" style="133" bestFit="1" customWidth="1"/>
    <col min="3" max="3" width="15.625" style="133" customWidth="1"/>
    <col min="4" max="4" width="6.75" style="133" bestFit="1" customWidth="1"/>
    <col min="5" max="5" width="10.25" style="133" bestFit="1" customWidth="1"/>
    <col min="6" max="6" width="9.125" style="133" customWidth="1"/>
    <col min="7" max="7" width="9.25" style="133" customWidth="1"/>
    <col min="8" max="8" width="10.25" style="133" bestFit="1" customWidth="1"/>
    <col min="9" max="9" width="9.125" style="133" bestFit="1" customWidth="1"/>
    <col min="10" max="10" width="9.625" style="133" customWidth="1"/>
    <col min="11" max="12" width="8.5" style="133" bestFit="1" customWidth="1"/>
    <col min="13" max="13" width="8.875" style="133" customWidth="1"/>
    <col min="14" max="14" width="3.125" style="133" customWidth="1"/>
    <col min="15" max="15" width="13.625" style="133" customWidth="1"/>
    <col min="16" max="16" width="7.875" style="133" customWidth="1"/>
    <col min="17" max="20" width="9" style="133"/>
    <col min="21" max="21" width="9.625" style="133" customWidth="1"/>
    <col min="22" max="16384" width="9" style="133"/>
  </cols>
  <sheetData>
    <row r="1" spans="1:21" ht="33" thickBot="1" x14ac:dyDescent="0.35">
      <c r="A1" s="169"/>
      <c r="B1" s="164" t="s">
        <v>330</v>
      </c>
      <c r="C1" s="162"/>
      <c r="D1" s="140"/>
      <c r="M1" s="354"/>
      <c r="N1" s="355"/>
      <c r="O1" s="147" t="s">
        <v>108</v>
      </c>
      <c r="P1" s="147" t="s">
        <v>109</v>
      </c>
      <c r="Q1" s="147" t="s">
        <v>110</v>
      </c>
    </row>
    <row r="2" spans="1:21" ht="16.5" thickBot="1" x14ac:dyDescent="0.3">
      <c r="A2" s="170"/>
      <c r="B2" s="168">
        <f>NMP_Worksheet!A10</f>
        <v>0</v>
      </c>
      <c r="C2" s="163"/>
      <c r="M2" s="352" t="s">
        <v>339</v>
      </c>
      <c r="N2" s="353"/>
      <c r="O2" s="148">
        <f>NMP_Worksheet!AC10</f>
        <v>0</v>
      </c>
      <c r="P2" s="148">
        <f>NMP_Worksheet!AG10</f>
        <v>0</v>
      </c>
      <c r="Q2" s="148">
        <f>NMP_Worksheet!AK10</f>
        <v>0</v>
      </c>
      <c r="U2" s="133">
        <v>1</v>
      </c>
    </row>
    <row r="3" spans="1:21" ht="81.75" thickBot="1" x14ac:dyDescent="0.35">
      <c r="A3" s="171" t="s">
        <v>2</v>
      </c>
      <c r="B3" s="107" t="s">
        <v>17</v>
      </c>
      <c r="C3" s="157" t="s">
        <v>140</v>
      </c>
      <c r="D3" s="108" t="s">
        <v>114</v>
      </c>
      <c r="E3" s="107" t="s">
        <v>104</v>
      </c>
      <c r="F3" s="107" t="s">
        <v>105</v>
      </c>
      <c r="G3" s="107" t="s">
        <v>75</v>
      </c>
      <c r="H3" s="107" t="s">
        <v>106</v>
      </c>
      <c r="I3" s="109" t="s">
        <v>77</v>
      </c>
      <c r="J3" s="107" t="s">
        <v>78</v>
      </c>
      <c r="K3" s="107" t="s">
        <v>79</v>
      </c>
      <c r="L3" s="109" t="s">
        <v>80</v>
      </c>
      <c r="M3" s="112" t="s">
        <v>81</v>
      </c>
      <c r="N3" s="112"/>
      <c r="O3" s="112" t="s">
        <v>108</v>
      </c>
      <c r="P3" s="110" t="s">
        <v>109</v>
      </c>
      <c r="Q3" s="112" t="s">
        <v>110</v>
      </c>
      <c r="R3" s="108" t="s">
        <v>111</v>
      </c>
      <c r="S3" s="108" t="s">
        <v>112</v>
      </c>
      <c r="T3" s="108" t="s">
        <v>113</v>
      </c>
      <c r="U3" s="108" t="s">
        <v>107</v>
      </c>
    </row>
    <row r="4" spans="1:21" ht="19.5" thickBot="1" x14ac:dyDescent="0.3">
      <c r="A4" s="134"/>
      <c r="B4" s="166" t="s">
        <v>328</v>
      </c>
      <c r="C4" s="106"/>
      <c r="D4" s="141">
        <f>VLOOKUP($B4,Fertilizer_Data[],2,FALSE)</f>
        <v>0</v>
      </c>
      <c r="E4" s="141">
        <f>VLOOKUP($B4,Fertilizer_Data[],3,FALSE)</f>
        <v>0</v>
      </c>
      <c r="F4" s="141">
        <f>VLOOKUP($B4,Fertilizer_Data[],4,FALSE)</f>
        <v>0</v>
      </c>
      <c r="G4" s="142">
        <f>VLOOKUP($B4,Fertilizer_Data[],5,FALSE)</f>
        <v>0</v>
      </c>
      <c r="H4" s="142">
        <f>VLOOKUP($B4,Fertilizer_Data[],6,FALSE)</f>
        <v>0</v>
      </c>
      <c r="I4" s="142">
        <f>VLOOKUP($B4,Fertilizer_Data[],7,FALSE)</f>
        <v>0</v>
      </c>
      <c r="J4" s="142">
        <f>VLOOKUP($B4,Fertilizer_Data[],8,FALSE)</f>
        <v>0</v>
      </c>
      <c r="K4" s="142">
        <f>VLOOKUP($B4,Fertilizer_Data[],9,FALSE)</f>
        <v>0</v>
      </c>
      <c r="L4" s="142">
        <f>VLOOKUP($B4,Fertilizer_Data[],10,FALSE)</f>
        <v>0</v>
      </c>
      <c r="M4" s="142">
        <f>VLOOKUP($B4,Fertilizer_Data[],11,FALSE)</f>
        <v>0</v>
      </c>
      <c r="N4" s="143"/>
      <c r="O4" s="144" t="str">
        <f>IF($D4="lbs",$C4*G4,IF($D4="gal",$C4*$F4*G4,IF($D4="cu.ft.",$C4*$E4*G4,"0")))</f>
        <v>0</v>
      </c>
      <c r="P4" s="144" t="str">
        <f>IF($D4="lbs",$C4*H4,IF($D4="gal",$C4*$F4*H4,IF($D4="cu.ft.",$C4*$E4*H4,"0")))</f>
        <v>0</v>
      </c>
      <c r="Q4" s="144" t="str">
        <f t="shared" ref="Q4:U8" si="0">IF($D4="lbs",$C4*I4,IF($D4="gal",$C4*$F4*I4,IF($D4="cu.ft.",$C4*$E4*I4,"0")))</f>
        <v>0</v>
      </c>
      <c r="R4" s="144" t="str">
        <f t="shared" si="0"/>
        <v>0</v>
      </c>
      <c r="S4" s="144" t="str">
        <f t="shared" si="0"/>
        <v>0</v>
      </c>
      <c r="T4" s="144" t="str">
        <f t="shared" si="0"/>
        <v>0</v>
      </c>
      <c r="U4" s="145" t="str">
        <f t="shared" si="0"/>
        <v>0</v>
      </c>
    </row>
    <row r="5" spans="1:21" ht="19.5" thickBot="1" x14ac:dyDescent="0.3">
      <c r="A5" s="134"/>
      <c r="B5" s="166" t="s">
        <v>328</v>
      </c>
      <c r="C5" s="106"/>
      <c r="D5" s="141">
        <f>VLOOKUP($B5,Fertilizer_Data[],2,FALSE)</f>
        <v>0</v>
      </c>
      <c r="E5" s="141">
        <f>VLOOKUP($B5,Fertilizer_Data[],3,FALSE)</f>
        <v>0</v>
      </c>
      <c r="F5" s="141">
        <f>VLOOKUP($B5,Fertilizer_Data[],4,FALSE)</f>
        <v>0</v>
      </c>
      <c r="G5" s="142">
        <f>VLOOKUP($B5,Fertilizer_Data[],5,FALSE)</f>
        <v>0</v>
      </c>
      <c r="H5" s="142">
        <f>VLOOKUP($B5,Fertilizer_Data[],6,FALSE)</f>
        <v>0</v>
      </c>
      <c r="I5" s="142">
        <f>VLOOKUP($B5,Fertilizer_Data[],7,FALSE)</f>
        <v>0</v>
      </c>
      <c r="J5" s="142">
        <f>VLOOKUP($B5,Fertilizer_Data[],8,FALSE)</f>
        <v>0</v>
      </c>
      <c r="K5" s="142">
        <f>VLOOKUP($B5,Fertilizer_Data[],9,FALSE)</f>
        <v>0</v>
      </c>
      <c r="L5" s="142">
        <f>VLOOKUP($B5,Fertilizer_Data[],10,FALSE)</f>
        <v>0</v>
      </c>
      <c r="M5" s="142">
        <f>VLOOKUP($B5,Fertilizer_Data[],11,FALSE)</f>
        <v>0</v>
      </c>
      <c r="N5" s="143"/>
      <c r="O5" s="144" t="str">
        <f t="shared" ref="O5:O8" si="1">IF($D5="lbs",$C5*G5,IF($D5="gal",$C5*$F5*G5,IF($D5="cu.ft.",$C5*$E5*G5,"0")))</f>
        <v>0</v>
      </c>
      <c r="P5" s="144" t="str">
        <f t="shared" ref="P5:P8" si="2">IF($D5="lbs",$C5*H5,IF($D5="gal",$C5*$F5*H5,IF($D5="cu.ft.",$C5*$E5*H5,"0")))</f>
        <v>0</v>
      </c>
      <c r="Q5" s="144" t="str">
        <f t="shared" si="0"/>
        <v>0</v>
      </c>
      <c r="R5" s="144" t="str">
        <f t="shared" si="0"/>
        <v>0</v>
      </c>
      <c r="S5" s="144" t="str">
        <f t="shared" si="0"/>
        <v>0</v>
      </c>
      <c r="T5" s="144" t="str">
        <f t="shared" si="0"/>
        <v>0</v>
      </c>
      <c r="U5" s="145" t="str">
        <f t="shared" si="0"/>
        <v>0</v>
      </c>
    </row>
    <row r="6" spans="1:21" ht="19.5" thickBot="1" x14ac:dyDescent="0.3">
      <c r="A6" s="134"/>
      <c r="B6" s="166" t="s">
        <v>328</v>
      </c>
      <c r="C6" s="106"/>
      <c r="D6" s="141">
        <f>VLOOKUP($B6,Fertilizer_Data[],2,FALSE)</f>
        <v>0</v>
      </c>
      <c r="E6" s="141">
        <f>VLOOKUP($B6,Fertilizer_Data[],3,FALSE)</f>
        <v>0</v>
      </c>
      <c r="F6" s="141">
        <f>VLOOKUP($B6,Fertilizer_Data[],4,FALSE)</f>
        <v>0</v>
      </c>
      <c r="G6" s="142">
        <f>VLOOKUP($B6,Fertilizer_Data[],5,FALSE)</f>
        <v>0</v>
      </c>
      <c r="H6" s="142">
        <f>VLOOKUP($B6,Fertilizer_Data[],6,FALSE)</f>
        <v>0</v>
      </c>
      <c r="I6" s="142">
        <f>VLOOKUP($B6,Fertilizer_Data[],7,FALSE)</f>
        <v>0</v>
      </c>
      <c r="J6" s="142">
        <f>VLOOKUP($B6,Fertilizer_Data[],8,FALSE)</f>
        <v>0</v>
      </c>
      <c r="K6" s="142">
        <f>VLOOKUP($B6,Fertilizer_Data[],9,FALSE)</f>
        <v>0</v>
      </c>
      <c r="L6" s="142">
        <f>VLOOKUP($B6,Fertilizer_Data[],10,FALSE)</f>
        <v>0</v>
      </c>
      <c r="M6" s="142">
        <f>VLOOKUP($B6,Fertilizer_Data[],11,FALSE)</f>
        <v>0</v>
      </c>
      <c r="N6" s="143"/>
      <c r="O6" s="144" t="str">
        <f t="shared" si="1"/>
        <v>0</v>
      </c>
      <c r="P6" s="144" t="str">
        <f t="shared" si="2"/>
        <v>0</v>
      </c>
      <c r="Q6" s="144" t="str">
        <f t="shared" si="0"/>
        <v>0</v>
      </c>
      <c r="R6" s="144" t="str">
        <f t="shared" si="0"/>
        <v>0</v>
      </c>
      <c r="S6" s="144" t="str">
        <f t="shared" si="0"/>
        <v>0</v>
      </c>
      <c r="T6" s="144" t="str">
        <f t="shared" si="0"/>
        <v>0</v>
      </c>
      <c r="U6" s="145" t="str">
        <f t="shared" si="0"/>
        <v>0</v>
      </c>
    </row>
    <row r="7" spans="1:21" ht="19.5" thickBot="1" x14ac:dyDescent="0.3">
      <c r="A7" s="134"/>
      <c r="B7" s="166" t="s">
        <v>328</v>
      </c>
      <c r="C7" s="106"/>
      <c r="D7" s="141">
        <f>VLOOKUP($B7,Fertilizer_Data[],2,FALSE)</f>
        <v>0</v>
      </c>
      <c r="E7" s="141">
        <f>VLOOKUP($B7,Fertilizer_Data[],3,FALSE)</f>
        <v>0</v>
      </c>
      <c r="F7" s="141">
        <f>VLOOKUP($B7,Fertilizer_Data[],4,FALSE)</f>
        <v>0</v>
      </c>
      <c r="G7" s="142">
        <f>VLOOKUP($B7,Fertilizer_Data[],5,FALSE)</f>
        <v>0</v>
      </c>
      <c r="H7" s="142">
        <f>VLOOKUP($B7,Fertilizer_Data[],6,FALSE)</f>
        <v>0</v>
      </c>
      <c r="I7" s="142">
        <f>VLOOKUP($B7,Fertilizer_Data[],7,FALSE)</f>
        <v>0</v>
      </c>
      <c r="J7" s="142">
        <f>VLOOKUP($B7,Fertilizer_Data[],8,FALSE)</f>
        <v>0</v>
      </c>
      <c r="K7" s="142">
        <f>VLOOKUP($B7,Fertilizer_Data[],9,FALSE)</f>
        <v>0</v>
      </c>
      <c r="L7" s="142">
        <f>VLOOKUP($B7,Fertilizer_Data[],10,FALSE)</f>
        <v>0</v>
      </c>
      <c r="M7" s="142">
        <f>VLOOKUP($B7,Fertilizer_Data[],11,FALSE)</f>
        <v>0</v>
      </c>
      <c r="N7" s="143"/>
      <c r="O7" s="144" t="str">
        <f t="shared" si="1"/>
        <v>0</v>
      </c>
      <c r="P7" s="144" t="str">
        <f t="shared" si="2"/>
        <v>0</v>
      </c>
      <c r="Q7" s="144" t="str">
        <f t="shared" si="0"/>
        <v>0</v>
      </c>
      <c r="R7" s="144" t="str">
        <f t="shared" si="0"/>
        <v>0</v>
      </c>
      <c r="S7" s="144" t="str">
        <f t="shared" si="0"/>
        <v>0</v>
      </c>
      <c r="T7" s="144" t="str">
        <f t="shared" si="0"/>
        <v>0</v>
      </c>
      <c r="U7" s="145" t="str">
        <f t="shared" si="0"/>
        <v>0</v>
      </c>
    </row>
    <row r="8" spans="1:21" ht="19.5" thickBot="1" x14ac:dyDescent="0.3">
      <c r="A8" s="134"/>
      <c r="B8" s="166" t="s">
        <v>328</v>
      </c>
      <c r="C8" s="106"/>
      <c r="D8" s="141">
        <f>VLOOKUP($B8,Fertilizer_Data[],2,FALSE)</f>
        <v>0</v>
      </c>
      <c r="E8" s="141">
        <f>VLOOKUP($B8,Fertilizer_Data[],3,FALSE)</f>
        <v>0</v>
      </c>
      <c r="F8" s="141">
        <f>VLOOKUP($B8,Fertilizer_Data[],4,FALSE)</f>
        <v>0</v>
      </c>
      <c r="G8" s="142">
        <f>VLOOKUP($B8,Fertilizer_Data[],5,FALSE)</f>
        <v>0</v>
      </c>
      <c r="H8" s="142">
        <f>VLOOKUP($B8,Fertilizer_Data[],6,FALSE)</f>
        <v>0</v>
      </c>
      <c r="I8" s="142">
        <f>VLOOKUP($B8,Fertilizer_Data[],7,FALSE)</f>
        <v>0</v>
      </c>
      <c r="J8" s="142">
        <f>VLOOKUP($B8,Fertilizer_Data[],8,FALSE)</f>
        <v>0</v>
      </c>
      <c r="K8" s="142">
        <f>VLOOKUP($B8,Fertilizer_Data[],9,FALSE)</f>
        <v>0</v>
      </c>
      <c r="L8" s="142">
        <f>VLOOKUP($B8,Fertilizer_Data[],10,FALSE)</f>
        <v>0</v>
      </c>
      <c r="M8" s="142">
        <f>VLOOKUP($B8,Fertilizer_Data[],11,FALSE)</f>
        <v>0</v>
      </c>
      <c r="N8" s="143"/>
      <c r="O8" s="144" t="str">
        <f t="shared" si="1"/>
        <v>0</v>
      </c>
      <c r="P8" s="144" t="str">
        <f t="shared" si="2"/>
        <v>0</v>
      </c>
      <c r="Q8" s="144" t="str">
        <f t="shared" si="0"/>
        <v>0</v>
      </c>
      <c r="R8" s="144" t="str">
        <f t="shared" si="0"/>
        <v>0</v>
      </c>
      <c r="S8" s="144" t="str">
        <f t="shared" si="0"/>
        <v>0</v>
      </c>
      <c r="T8" s="144" t="str">
        <f t="shared" si="0"/>
        <v>0</v>
      </c>
      <c r="U8" s="145" t="str">
        <f t="shared" si="0"/>
        <v>0</v>
      </c>
    </row>
    <row r="9" spans="1:21" ht="19.5" thickBot="1" x14ac:dyDescent="0.3">
      <c r="A9" s="134"/>
      <c r="B9" s="167"/>
      <c r="C9" s="135"/>
      <c r="D9" s="136"/>
      <c r="E9" s="135"/>
      <c r="F9" s="135"/>
      <c r="G9" s="137"/>
      <c r="H9" s="137"/>
      <c r="I9" s="137"/>
      <c r="J9" s="137"/>
      <c r="K9" s="137"/>
      <c r="L9" s="137"/>
      <c r="M9" s="137"/>
      <c r="N9" s="146"/>
      <c r="O9" s="144" t="str">
        <f>IF($D9="lbs",$C9*G9,IF($D9="gal",$C9*$F9*G9,IF($D9="cu.ft.",$C9*$E9*G9,IF($D9="ton",G9*$C9*2000,"0"))))</f>
        <v>0</v>
      </c>
      <c r="P9" s="144" t="str">
        <f t="shared" ref="P9:U13" si="3">IF($D9="lbs",$C9*H9,IF($D9="gal",$C9*$F9*H9,IF($D9="cu.ft.",$C9*$E9*H9,IF($D9="ton",H9*$C9*2000,"0"))))</f>
        <v>0</v>
      </c>
      <c r="Q9" s="144" t="str">
        <f t="shared" si="3"/>
        <v>0</v>
      </c>
      <c r="R9" s="144" t="str">
        <f t="shared" si="3"/>
        <v>0</v>
      </c>
      <c r="S9" s="144" t="str">
        <f t="shared" si="3"/>
        <v>0</v>
      </c>
      <c r="T9" s="144" t="str">
        <f t="shared" si="3"/>
        <v>0</v>
      </c>
      <c r="U9" s="145" t="str">
        <f t="shared" si="3"/>
        <v>0</v>
      </c>
    </row>
    <row r="10" spans="1:21" ht="19.5" thickBot="1" x14ac:dyDescent="0.3">
      <c r="A10" s="134"/>
      <c r="B10" s="167"/>
      <c r="C10" s="135"/>
      <c r="D10" s="136"/>
      <c r="E10" s="135"/>
      <c r="F10" s="135"/>
      <c r="G10" s="137"/>
      <c r="H10" s="137"/>
      <c r="I10" s="137"/>
      <c r="J10" s="137"/>
      <c r="K10" s="137"/>
      <c r="L10" s="137"/>
      <c r="M10" s="137"/>
      <c r="N10" s="146"/>
      <c r="O10" s="144" t="str">
        <f t="shared" ref="O10:O13" si="4">IF($D10="lbs",$C10*G10,IF($D10="gal",$C10*$F10*G10,IF($D10="cu.ft.",$C10*$E10*G10,IF($D10="ton",G10*$C10*2000,"0"))))</f>
        <v>0</v>
      </c>
      <c r="P10" s="144" t="str">
        <f t="shared" si="3"/>
        <v>0</v>
      </c>
      <c r="Q10" s="144" t="str">
        <f t="shared" si="3"/>
        <v>0</v>
      </c>
      <c r="R10" s="144" t="str">
        <f t="shared" si="3"/>
        <v>0</v>
      </c>
      <c r="S10" s="144" t="str">
        <f t="shared" si="3"/>
        <v>0</v>
      </c>
      <c r="T10" s="144" t="str">
        <f t="shared" si="3"/>
        <v>0</v>
      </c>
      <c r="U10" s="145" t="str">
        <f t="shared" si="3"/>
        <v>0</v>
      </c>
    </row>
    <row r="11" spans="1:21" ht="19.5" thickBot="1" x14ac:dyDescent="0.3">
      <c r="A11" s="134"/>
      <c r="B11" s="167"/>
      <c r="C11" s="135"/>
      <c r="D11" s="136"/>
      <c r="E11" s="135"/>
      <c r="F11" s="135"/>
      <c r="G11" s="137"/>
      <c r="H11" s="137"/>
      <c r="I11" s="137"/>
      <c r="J11" s="137"/>
      <c r="K11" s="137"/>
      <c r="L11" s="137"/>
      <c r="M11" s="137"/>
      <c r="N11" s="146"/>
      <c r="O11" s="144" t="str">
        <f t="shared" si="4"/>
        <v>0</v>
      </c>
      <c r="P11" s="144" t="str">
        <f t="shared" si="3"/>
        <v>0</v>
      </c>
      <c r="Q11" s="144" t="str">
        <f t="shared" si="3"/>
        <v>0</v>
      </c>
      <c r="R11" s="144" t="str">
        <f t="shared" si="3"/>
        <v>0</v>
      </c>
      <c r="S11" s="144" t="str">
        <f t="shared" si="3"/>
        <v>0</v>
      </c>
      <c r="T11" s="144" t="str">
        <f t="shared" si="3"/>
        <v>0</v>
      </c>
      <c r="U11" s="145" t="str">
        <f t="shared" si="3"/>
        <v>0</v>
      </c>
    </row>
    <row r="12" spans="1:21" ht="19.5" thickBot="1" x14ac:dyDescent="0.3">
      <c r="A12" s="134"/>
      <c r="B12" s="167"/>
      <c r="C12" s="135"/>
      <c r="D12" s="136"/>
      <c r="E12" s="135"/>
      <c r="F12" s="135"/>
      <c r="G12" s="137"/>
      <c r="H12" s="137"/>
      <c r="I12" s="137"/>
      <c r="J12" s="137"/>
      <c r="K12" s="137"/>
      <c r="L12" s="137"/>
      <c r="M12" s="137"/>
      <c r="N12" s="146"/>
      <c r="O12" s="144" t="str">
        <f t="shared" si="4"/>
        <v>0</v>
      </c>
      <c r="P12" s="144" t="str">
        <f t="shared" si="3"/>
        <v>0</v>
      </c>
      <c r="Q12" s="144" t="str">
        <f t="shared" si="3"/>
        <v>0</v>
      </c>
      <c r="R12" s="144" t="str">
        <f t="shared" si="3"/>
        <v>0</v>
      </c>
      <c r="S12" s="144" t="str">
        <f t="shared" si="3"/>
        <v>0</v>
      </c>
      <c r="T12" s="144" t="str">
        <f t="shared" si="3"/>
        <v>0</v>
      </c>
      <c r="U12" s="145" t="str">
        <f t="shared" si="3"/>
        <v>0</v>
      </c>
    </row>
    <row r="13" spans="1:21" ht="19.5" thickBot="1" x14ac:dyDescent="0.3">
      <c r="A13" s="134"/>
      <c r="B13" s="167"/>
      <c r="C13" s="135"/>
      <c r="D13" s="136"/>
      <c r="E13" s="135"/>
      <c r="F13" s="135"/>
      <c r="G13" s="137"/>
      <c r="H13" s="137"/>
      <c r="I13" s="137"/>
      <c r="J13" s="137"/>
      <c r="K13" s="137"/>
      <c r="L13" s="137"/>
      <c r="M13" s="137"/>
      <c r="N13" s="146"/>
      <c r="O13" s="144" t="str">
        <f t="shared" si="4"/>
        <v>0</v>
      </c>
      <c r="P13" s="144" t="str">
        <f t="shared" si="3"/>
        <v>0</v>
      </c>
      <c r="Q13" s="144" t="str">
        <f t="shared" si="3"/>
        <v>0</v>
      </c>
      <c r="R13" s="144" t="str">
        <f t="shared" si="3"/>
        <v>0</v>
      </c>
      <c r="S13" s="144" t="str">
        <f t="shared" si="3"/>
        <v>0</v>
      </c>
      <c r="T13" s="144" t="str">
        <f t="shared" si="3"/>
        <v>0</v>
      </c>
      <c r="U13" s="145" t="str">
        <f t="shared" si="3"/>
        <v>0</v>
      </c>
    </row>
    <row r="14" spans="1:21" ht="18.75" x14ac:dyDescent="0.3">
      <c r="M14" s="149" t="s">
        <v>329</v>
      </c>
      <c r="N14" s="150"/>
      <c r="O14" s="155">
        <f>SUM(O4:O13)</f>
        <v>0</v>
      </c>
      <c r="P14" s="155">
        <f t="shared" ref="P14:U14" si="5">SUM(P4:P13)</f>
        <v>0</v>
      </c>
      <c r="Q14" s="155">
        <f t="shared" si="5"/>
        <v>0</v>
      </c>
      <c r="R14" s="155">
        <f t="shared" si="5"/>
        <v>0</v>
      </c>
      <c r="S14" s="155">
        <f t="shared" si="5"/>
        <v>0</v>
      </c>
      <c r="T14" s="155">
        <f t="shared" si="5"/>
        <v>0</v>
      </c>
      <c r="U14" s="155">
        <f t="shared" si="5"/>
        <v>0</v>
      </c>
    </row>
    <row r="16" spans="1:21" ht="16.5" thickBot="1" x14ac:dyDescent="0.3">
      <c r="U16" s="140"/>
    </row>
    <row r="17" spans="1:21" ht="33" thickBot="1" x14ac:dyDescent="0.35">
      <c r="A17" s="169"/>
      <c r="B17" s="165" t="s">
        <v>330</v>
      </c>
      <c r="C17" s="159"/>
      <c r="M17" s="354"/>
      <c r="N17" s="355"/>
      <c r="O17" s="147" t="s">
        <v>108</v>
      </c>
      <c r="P17" s="147" t="s">
        <v>109</v>
      </c>
      <c r="Q17" s="147" t="s">
        <v>110</v>
      </c>
    </row>
    <row r="18" spans="1:21" ht="16.5" thickBot="1" x14ac:dyDescent="0.3">
      <c r="A18" s="170"/>
      <c r="B18" s="161">
        <f>NMP_Worksheet!A12</f>
        <v>0</v>
      </c>
      <c r="C18" s="160"/>
      <c r="M18" s="352" t="s">
        <v>339</v>
      </c>
      <c r="N18" s="353"/>
      <c r="O18" s="148">
        <f>NMP_Worksheet!AC12</f>
        <v>0</v>
      </c>
      <c r="P18" s="148">
        <f>NMP_Worksheet!AG12</f>
        <v>0</v>
      </c>
      <c r="Q18" s="148">
        <f>NMP_Worksheet!AK12</f>
        <v>0</v>
      </c>
      <c r="U18" s="133">
        <v>2</v>
      </c>
    </row>
    <row r="19" spans="1:21" ht="81.75" thickBot="1" x14ac:dyDescent="0.35">
      <c r="A19" s="171" t="s">
        <v>2</v>
      </c>
      <c r="B19" s="107" t="s">
        <v>17</v>
      </c>
      <c r="C19" s="108" t="s">
        <v>140</v>
      </c>
      <c r="D19" s="108" t="s">
        <v>114</v>
      </c>
      <c r="E19" s="107" t="s">
        <v>104</v>
      </c>
      <c r="F19" s="107" t="s">
        <v>105</v>
      </c>
      <c r="G19" s="107" t="s">
        <v>75</v>
      </c>
      <c r="H19" s="107" t="s">
        <v>106</v>
      </c>
      <c r="I19" s="109" t="s">
        <v>77</v>
      </c>
      <c r="J19" s="107" t="s">
        <v>78</v>
      </c>
      <c r="K19" s="107" t="s">
        <v>79</v>
      </c>
      <c r="L19" s="109" t="s">
        <v>80</v>
      </c>
      <c r="M19" s="108" t="s">
        <v>81</v>
      </c>
      <c r="N19" s="108"/>
      <c r="O19" s="108" t="s">
        <v>108</v>
      </c>
      <c r="P19" s="110" t="s">
        <v>109</v>
      </c>
      <c r="Q19" s="108" t="s">
        <v>110</v>
      </c>
      <c r="R19" s="108" t="s">
        <v>111</v>
      </c>
      <c r="S19" s="108" t="s">
        <v>112</v>
      </c>
      <c r="T19" s="108" t="s">
        <v>113</v>
      </c>
      <c r="U19" s="108" t="s">
        <v>107</v>
      </c>
    </row>
    <row r="20" spans="1:21" ht="19.5" thickBot="1" x14ac:dyDescent="0.3">
      <c r="A20" s="134"/>
      <c r="B20" s="106" t="s">
        <v>328</v>
      </c>
      <c r="C20" s="106"/>
      <c r="D20" s="141">
        <f>VLOOKUP($B20,Fertilizer_Data[],2,FALSE)</f>
        <v>0</v>
      </c>
      <c r="E20" s="141">
        <f>VLOOKUP($B20,Fertilizer_Data[],3,FALSE)</f>
        <v>0</v>
      </c>
      <c r="F20" s="141">
        <f>VLOOKUP($B20,Fertilizer_Data[],4,FALSE)</f>
        <v>0</v>
      </c>
      <c r="G20" s="142">
        <f>VLOOKUP($B20,Fertilizer_Data[],5,FALSE)</f>
        <v>0</v>
      </c>
      <c r="H20" s="142">
        <f>VLOOKUP($B20,Fertilizer_Data[],6,FALSE)</f>
        <v>0</v>
      </c>
      <c r="I20" s="142">
        <f>VLOOKUP($B20,Fertilizer_Data[],7,FALSE)</f>
        <v>0</v>
      </c>
      <c r="J20" s="142">
        <f>VLOOKUP($B20,Fertilizer_Data[],8,FALSE)</f>
        <v>0</v>
      </c>
      <c r="K20" s="142">
        <f>VLOOKUP($B20,Fertilizer_Data[],9,FALSE)</f>
        <v>0</v>
      </c>
      <c r="L20" s="142">
        <f>VLOOKUP($B20,Fertilizer_Data[],10,FALSE)</f>
        <v>0</v>
      </c>
      <c r="M20" s="142">
        <f>VLOOKUP($B20,Fertilizer_Data[],11,FALSE)</f>
        <v>0</v>
      </c>
      <c r="N20" s="143"/>
      <c r="O20" s="144" t="str">
        <f>IF($D20="lbs",$C20*G20,IF($D20="gal",$C20*$F20*G20,IF($D20="cu.ft.",$C20*$E20*G20,"0")))</f>
        <v>0</v>
      </c>
      <c r="P20" s="144" t="str">
        <f>IF($D20="lbs",$C20*H20,IF($D20="gal",$C20*$F20*H20,IF($D20="cu.ft.",$C20*$E20*H20,"0")))</f>
        <v>0</v>
      </c>
      <c r="Q20" s="144" t="str">
        <f t="shared" ref="Q20:Q24" si="6">IF($D20="lbs",$C20*I20,IF($D20="gal",$C20*$F20*I20,IF($D20="cu.ft.",$C20*$E20*I20,"0")))</f>
        <v>0</v>
      </c>
      <c r="R20" s="144" t="str">
        <f t="shared" ref="R20:R24" si="7">IF($D20="lbs",$C20*J20,IF($D20="gal",$C20*$F20*J20,IF($D20="cu.ft.",$C20*$E20*J20,"0")))</f>
        <v>0</v>
      </c>
      <c r="S20" s="144" t="str">
        <f t="shared" ref="S20:S24" si="8">IF($D20="lbs",$C20*K20,IF($D20="gal",$C20*$F20*K20,IF($D20="cu.ft.",$C20*$E20*K20,"0")))</f>
        <v>0</v>
      </c>
      <c r="T20" s="144" t="str">
        <f t="shared" ref="T20:T24" si="9">IF($D20="lbs",$C20*L20,IF($D20="gal",$C20*$F20*L20,IF($D20="cu.ft.",$C20*$E20*L20,"0")))</f>
        <v>0</v>
      </c>
      <c r="U20" s="145" t="str">
        <f t="shared" ref="U20:U24" si="10">IF($D20="lbs",$C20*M20,IF($D20="gal",$C20*$F20*M20,IF($D20="cu.ft.",$C20*$E20*M20,"0")))</f>
        <v>0</v>
      </c>
    </row>
    <row r="21" spans="1:21" ht="19.5" thickBot="1" x14ac:dyDescent="0.3">
      <c r="A21" s="134"/>
      <c r="B21" s="106" t="s">
        <v>328</v>
      </c>
      <c r="C21" s="106"/>
      <c r="D21" s="141">
        <f>VLOOKUP($B21,Fertilizer_Data[],2,FALSE)</f>
        <v>0</v>
      </c>
      <c r="E21" s="141">
        <f>VLOOKUP($B21,Fertilizer_Data[],3,FALSE)</f>
        <v>0</v>
      </c>
      <c r="F21" s="141">
        <f>VLOOKUP($B21,Fertilizer_Data[],4,FALSE)</f>
        <v>0</v>
      </c>
      <c r="G21" s="142">
        <f>VLOOKUP($B21,Fertilizer_Data[],5,FALSE)</f>
        <v>0</v>
      </c>
      <c r="H21" s="142">
        <f>VLOOKUP($B21,Fertilizer_Data[],6,FALSE)</f>
        <v>0</v>
      </c>
      <c r="I21" s="142">
        <f>VLOOKUP($B21,Fertilizer_Data[],7,FALSE)</f>
        <v>0</v>
      </c>
      <c r="J21" s="142">
        <f>VLOOKUP($B21,Fertilizer_Data[],8,FALSE)</f>
        <v>0</v>
      </c>
      <c r="K21" s="142">
        <f>VLOOKUP($B21,Fertilizer_Data[],9,FALSE)</f>
        <v>0</v>
      </c>
      <c r="L21" s="142">
        <f>VLOOKUP($B21,Fertilizer_Data[],10,FALSE)</f>
        <v>0</v>
      </c>
      <c r="M21" s="142">
        <f>VLOOKUP($B21,Fertilizer_Data[],11,FALSE)</f>
        <v>0</v>
      </c>
      <c r="N21" s="143"/>
      <c r="O21" s="144" t="str">
        <f t="shared" ref="O21:O24" si="11">IF($D21="lbs",$C21*G21,IF($D21="gal",$C21*$F21*G21,IF($D21="cu.ft.",$C21*$E21*G21,"0")))</f>
        <v>0</v>
      </c>
      <c r="P21" s="144" t="str">
        <f t="shared" ref="P21:P24" si="12">IF($D21="lbs",$C21*H21,IF($D21="gal",$C21*$F21*H21,IF($D21="cu.ft.",$C21*$E21*H21,"0")))</f>
        <v>0</v>
      </c>
      <c r="Q21" s="144" t="str">
        <f t="shared" si="6"/>
        <v>0</v>
      </c>
      <c r="R21" s="144" t="str">
        <f t="shared" si="7"/>
        <v>0</v>
      </c>
      <c r="S21" s="144" t="str">
        <f t="shared" si="8"/>
        <v>0</v>
      </c>
      <c r="T21" s="144" t="str">
        <f t="shared" si="9"/>
        <v>0</v>
      </c>
      <c r="U21" s="145" t="str">
        <f t="shared" si="10"/>
        <v>0</v>
      </c>
    </row>
    <row r="22" spans="1:21" ht="19.5" thickBot="1" x14ac:dyDescent="0.3">
      <c r="A22" s="134"/>
      <c r="B22" s="106" t="s">
        <v>328</v>
      </c>
      <c r="C22" s="106"/>
      <c r="D22" s="141">
        <f>VLOOKUP($B22,Fertilizer_Data[],2,FALSE)</f>
        <v>0</v>
      </c>
      <c r="E22" s="141">
        <f>VLOOKUP($B22,Fertilizer_Data[],3,FALSE)</f>
        <v>0</v>
      </c>
      <c r="F22" s="141">
        <f>VLOOKUP($B22,Fertilizer_Data[],4,FALSE)</f>
        <v>0</v>
      </c>
      <c r="G22" s="142">
        <f>VLOOKUP($B22,Fertilizer_Data[],5,FALSE)</f>
        <v>0</v>
      </c>
      <c r="H22" s="142">
        <f>VLOOKUP($B22,Fertilizer_Data[],6,FALSE)</f>
        <v>0</v>
      </c>
      <c r="I22" s="142">
        <f>VLOOKUP($B22,Fertilizer_Data[],7,FALSE)</f>
        <v>0</v>
      </c>
      <c r="J22" s="142">
        <f>VLOOKUP($B22,Fertilizer_Data[],8,FALSE)</f>
        <v>0</v>
      </c>
      <c r="K22" s="142">
        <f>VLOOKUP($B22,Fertilizer_Data[],9,FALSE)</f>
        <v>0</v>
      </c>
      <c r="L22" s="142">
        <f>VLOOKUP($B22,Fertilizer_Data[],10,FALSE)</f>
        <v>0</v>
      </c>
      <c r="M22" s="142">
        <f>VLOOKUP($B22,Fertilizer_Data[],11,FALSE)</f>
        <v>0</v>
      </c>
      <c r="N22" s="143"/>
      <c r="O22" s="144" t="str">
        <f t="shared" si="11"/>
        <v>0</v>
      </c>
      <c r="P22" s="144" t="str">
        <f t="shared" si="12"/>
        <v>0</v>
      </c>
      <c r="Q22" s="144" t="str">
        <f t="shared" si="6"/>
        <v>0</v>
      </c>
      <c r="R22" s="144" t="str">
        <f t="shared" si="7"/>
        <v>0</v>
      </c>
      <c r="S22" s="144" t="str">
        <f t="shared" si="8"/>
        <v>0</v>
      </c>
      <c r="T22" s="144" t="str">
        <f t="shared" si="9"/>
        <v>0</v>
      </c>
      <c r="U22" s="145" t="str">
        <f t="shared" si="10"/>
        <v>0</v>
      </c>
    </row>
    <row r="23" spans="1:21" ht="19.5" thickBot="1" x14ac:dyDescent="0.3">
      <c r="A23" s="134"/>
      <c r="B23" s="106" t="s">
        <v>328</v>
      </c>
      <c r="C23" s="106"/>
      <c r="D23" s="141">
        <f>VLOOKUP($B23,Fertilizer_Data[],2,FALSE)</f>
        <v>0</v>
      </c>
      <c r="E23" s="141">
        <f>VLOOKUP($B23,Fertilizer_Data[],3,FALSE)</f>
        <v>0</v>
      </c>
      <c r="F23" s="141">
        <f>VLOOKUP($B23,Fertilizer_Data[],4,FALSE)</f>
        <v>0</v>
      </c>
      <c r="G23" s="142">
        <f>VLOOKUP($B23,Fertilizer_Data[],5,FALSE)</f>
        <v>0</v>
      </c>
      <c r="H23" s="142">
        <f>VLOOKUP($B23,Fertilizer_Data[],6,FALSE)</f>
        <v>0</v>
      </c>
      <c r="I23" s="142">
        <f>VLOOKUP($B23,Fertilizer_Data[],7,FALSE)</f>
        <v>0</v>
      </c>
      <c r="J23" s="142">
        <f>VLOOKUP($B23,Fertilizer_Data[],8,FALSE)</f>
        <v>0</v>
      </c>
      <c r="K23" s="142">
        <f>VLOOKUP($B23,Fertilizer_Data[],9,FALSE)</f>
        <v>0</v>
      </c>
      <c r="L23" s="142">
        <f>VLOOKUP($B23,Fertilizer_Data[],10,FALSE)</f>
        <v>0</v>
      </c>
      <c r="M23" s="142">
        <f>VLOOKUP($B23,Fertilizer_Data[],11,FALSE)</f>
        <v>0</v>
      </c>
      <c r="N23" s="143"/>
      <c r="O23" s="144" t="str">
        <f t="shared" si="11"/>
        <v>0</v>
      </c>
      <c r="P23" s="144" t="str">
        <f t="shared" si="12"/>
        <v>0</v>
      </c>
      <c r="Q23" s="144" t="str">
        <f t="shared" si="6"/>
        <v>0</v>
      </c>
      <c r="R23" s="144" t="str">
        <f t="shared" si="7"/>
        <v>0</v>
      </c>
      <c r="S23" s="144" t="str">
        <f t="shared" si="8"/>
        <v>0</v>
      </c>
      <c r="T23" s="144" t="str">
        <f t="shared" si="9"/>
        <v>0</v>
      </c>
      <c r="U23" s="145" t="str">
        <f t="shared" si="10"/>
        <v>0</v>
      </c>
    </row>
    <row r="24" spans="1:21" ht="19.5" thickBot="1" x14ac:dyDescent="0.3">
      <c r="A24" s="134"/>
      <c r="B24" s="106" t="s">
        <v>328</v>
      </c>
      <c r="C24" s="106"/>
      <c r="D24" s="141">
        <f>VLOOKUP($B24,Fertilizer_Data[],2,FALSE)</f>
        <v>0</v>
      </c>
      <c r="E24" s="141">
        <f>VLOOKUP($B24,Fertilizer_Data[],3,FALSE)</f>
        <v>0</v>
      </c>
      <c r="F24" s="141">
        <f>VLOOKUP($B24,Fertilizer_Data[],4,FALSE)</f>
        <v>0</v>
      </c>
      <c r="G24" s="142">
        <f>VLOOKUP($B24,Fertilizer_Data[],5,FALSE)</f>
        <v>0</v>
      </c>
      <c r="H24" s="142">
        <f>VLOOKUP($B24,Fertilizer_Data[],6,FALSE)</f>
        <v>0</v>
      </c>
      <c r="I24" s="142">
        <f>VLOOKUP($B24,Fertilizer_Data[],7,FALSE)</f>
        <v>0</v>
      </c>
      <c r="J24" s="142">
        <f>VLOOKUP($B24,Fertilizer_Data[],8,FALSE)</f>
        <v>0</v>
      </c>
      <c r="K24" s="142">
        <f>VLOOKUP($B24,Fertilizer_Data[],9,FALSE)</f>
        <v>0</v>
      </c>
      <c r="L24" s="142">
        <f>VLOOKUP($B24,Fertilizer_Data[],10,FALSE)</f>
        <v>0</v>
      </c>
      <c r="M24" s="142">
        <f>VLOOKUP($B24,Fertilizer_Data[],11,FALSE)</f>
        <v>0</v>
      </c>
      <c r="N24" s="143"/>
      <c r="O24" s="144" t="str">
        <f t="shared" si="11"/>
        <v>0</v>
      </c>
      <c r="P24" s="144" t="str">
        <f t="shared" si="12"/>
        <v>0</v>
      </c>
      <c r="Q24" s="144" t="str">
        <f t="shared" si="6"/>
        <v>0</v>
      </c>
      <c r="R24" s="144" t="str">
        <f t="shared" si="7"/>
        <v>0</v>
      </c>
      <c r="S24" s="144" t="str">
        <f t="shared" si="8"/>
        <v>0</v>
      </c>
      <c r="T24" s="144" t="str">
        <f t="shared" si="9"/>
        <v>0</v>
      </c>
      <c r="U24" s="145" t="str">
        <f t="shared" si="10"/>
        <v>0</v>
      </c>
    </row>
    <row r="25" spans="1:21" ht="19.5" thickBot="1" x14ac:dyDescent="0.3">
      <c r="A25" s="134"/>
      <c r="B25" s="135"/>
      <c r="C25" s="135"/>
      <c r="D25" s="136"/>
      <c r="E25" s="135"/>
      <c r="F25" s="135"/>
      <c r="G25" s="137"/>
      <c r="H25" s="137"/>
      <c r="I25" s="137"/>
      <c r="J25" s="137"/>
      <c r="K25" s="137"/>
      <c r="L25" s="137"/>
      <c r="M25" s="137"/>
      <c r="N25" s="146"/>
      <c r="O25" s="144" t="str">
        <f>IF($D25="lbs",$C25*G25,IF($D25="gal",$C25*$F25*G25,IF($D25="cu.ft.",$C25*$E25*G25,IF($D25="ton",G25*$C25*2000,"0"))))</f>
        <v>0</v>
      </c>
      <c r="P25" s="144" t="str">
        <f t="shared" ref="P25:P29" si="13">IF($D25="lbs",$C25*H25,IF($D25="gal",$C25*$F25*H25,IF($D25="cu.ft.",$C25*$E25*H25,IF($D25="ton",H25*$C25*2000,"0"))))</f>
        <v>0</v>
      </c>
      <c r="Q25" s="144" t="str">
        <f t="shared" ref="Q25:Q29" si="14">IF($D25="lbs",$C25*I25,IF($D25="gal",$C25*$F25*I25,IF($D25="cu.ft.",$C25*$E25*I25,IF($D25="ton",I25*$C25*2000,"0"))))</f>
        <v>0</v>
      </c>
      <c r="R25" s="144" t="str">
        <f t="shared" ref="R25:R29" si="15">IF($D25="lbs",$C25*J25,IF($D25="gal",$C25*$F25*J25,IF($D25="cu.ft.",$C25*$E25*J25,IF($D25="ton",J25*$C25*2000,"0"))))</f>
        <v>0</v>
      </c>
      <c r="S25" s="144" t="str">
        <f t="shared" ref="S25:S29" si="16">IF($D25="lbs",$C25*K25,IF($D25="gal",$C25*$F25*K25,IF($D25="cu.ft.",$C25*$E25*K25,IF($D25="ton",K25*$C25*2000,"0"))))</f>
        <v>0</v>
      </c>
      <c r="T25" s="144" t="str">
        <f t="shared" ref="T25:T29" si="17">IF($D25="lbs",$C25*L25,IF($D25="gal",$C25*$F25*L25,IF($D25="cu.ft.",$C25*$E25*L25,IF($D25="ton",L25*$C25*2000,"0"))))</f>
        <v>0</v>
      </c>
      <c r="U25" s="145" t="str">
        <f t="shared" ref="U25:U29" si="18">IF($D25="lbs",$C25*M25,IF($D25="gal",$C25*$F25*M25,IF($D25="cu.ft.",$C25*$E25*M25,IF($D25="ton",M25*$C25*2000,"0"))))</f>
        <v>0</v>
      </c>
    </row>
    <row r="26" spans="1:21" ht="19.5" thickBot="1" x14ac:dyDescent="0.3">
      <c r="A26" s="134"/>
      <c r="B26" s="135"/>
      <c r="C26" s="135"/>
      <c r="D26" s="136"/>
      <c r="E26" s="135"/>
      <c r="F26" s="135"/>
      <c r="G26" s="137"/>
      <c r="H26" s="137"/>
      <c r="I26" s="137"/>
      <c r="J26" s="137"/>
      <c r="K26" s="137"/>
      <c r="L26" s="137"/>
      <c r="M26" s="137"/>
      <c r="N26" s="146"/>
      <c r="O26" s="144" t="str">
        <f t="shared" ref="O26:O29" si="19">IF($D26="lbs",$C26*G26,IF($D26="gal",$C26*$F26*G26,IF($D26="cu.ft.",$C26*$E26*G26,IF($D26="ton",G26*$C26*2000,"0"))))</f>
        <v>0</v>
      </c>
      <c r="P26" s="144" t="str">
        <f t="shared" si="13"/>
        <v>0</v>
      </c>
      <c r="Q26" s="144" t="str">
        <f t="shared" si="14"/>
        <v>0</v>
      </c>
      <c r="R26" s="144" t="str">
        <f t="shared" si="15"/>
        <v>0</v>
      </c>
      <c r="S26" s="144" t="str">
        <f t="shared" si="16"/>
        <v>0</v>
      </c>
      <c r="T26" s="144" t="str">
        <f t="shared" si="17"/>
        <v>0</v>
      </c>
      <c r="U26" s="145" t="str">
        <f t="shared" si="18"/>
        <v>0</v>
      </c>
    </row>
    <row r="27" spans="1:21" ht="19.5" thickBot="1" x14ac:dyDescent="0.3">
      <c r="A27" s="134"/>
      <c r="B27" s="135"/>
      <c r="C27" s="135"/>
      <c r="D27" s="136"/>
      <c r="E27" s="135"/>
      <c r="F27" s="135"/>
      <c r="G27" s="137"/>
      <c r="H27" s="137"/>
      <c r="I27" s="137"/>
      <c r="J27" s="137"/>
      <c r="K27" s="137"/>
      <c r="L27" s="137"/>
      <c r="M27" s="137"/>
      <c r="N27" s="146"/>
      <c r="O27" s="144" t="str">
        <f t="shared" si="19"/>
        <v>0</v>
      </c>
      <c r="P27" s="144" t="str">
        <f t="shared" si="13"/>
        <v>0</v>
      </c>
      <c r="Q27" s="144" t="str">
        <f t="shared" si="14"/>
        <v>0</v>
      </c>
      <c r="R27" s="144" t="str">
        <f t="shared" si="15"/>
        <v>0</v>
      </c>
      <c r="S27" s="144" t="str">
        <f t="shared" si="16"/>
        <v>0</v>
      </c>
      <c r="T27" s="144" t="str">
        <f t="shared" si="17"/>
        <v>0</v>
      </c>
      <c r="U27" s="145" t="str">
        <f t="shared" si="18"/>
        <v>0</v>
      </c>
    </row>
    <row r="28" spans="1:21" ht="19.5" thickBot="1" x14ac:dyDescent="0.3">
      <c r="A28" s="134"/>
      <c r="B28" s="135"/>
      <c r="C28" s="135"/>
      <c r="D28" s="136"/>
      <c r="E28" s="135"/>
      <c r="F28" s="135"/>
      <c r="G28" s="137"/>
      <c r="H28" s="137"/>
      <c r="I28" s="137"/>
      <c r="J28" s="137"/>
      <c r="K28" s="137"/>
      <c r="L28" s="137"/>
      <c r="M28" s="137"/>
      <c r="N28" s="146"/>
      <c r="O28" s="144" t="str">
        <f t="shared" si="19"/>
        <v>0</v>
      </c>
      <c r="P28" s="144" t="str">
        <f t="shared" si="13"/>
        <v>0</v>
      </c>
      <c r="Q28" s="144" t="str">
        <f t="shared" si="14"/>
        <v>0</v>
      </c>
      <c r="R28" s="144" t="str">
        <f t="shared" si="15"/>
        <v>0</v>
      </c>
      <c r="S28" s="144" t="str">
        <f t="shared" si="16"/>
        <v>0</v>
      </c>
      <c r="T28" s="144" t="str">
        <f t="shared" si="17"/>
        <v>0</v>
      </c>
      <c r="U28" s="145" t="str">
        <f t="shared" si="18"/>
        <v>0</v>
      </c>
    </row>
    <row r="29" spans="1:21" ht="19.5" thickBot="1" x14ac:dyDescent="0.3">
      <c r="A29" s="134"/>
      <c r="B29" s="135"/>
      <c r="C29" s="135"/>
      <c r="D29" s="136"/>
      <c r="E29" s="135"/>
      <c r="F29" s="135"/>
      <c r="G29" s="137"/>
      <c r="H29" s="137"/>
      <c r="I29" s="137"/>
      <c r="J29" s="137"/>
      <c r="K29" s="137"/>
      <c r="L29" s="137"/>
      <c r="M29" s="137"/>
      <c r="N29" s="146"/>
      <c r="O29" s="144" t="str">
        <f t="shared" si="19"/>
        <v>0</v>
      </c>
      <c r="P29" s="144" t="str">
        <f t="shared" si="13"/>
        <v>0</v>
      </c>
      <c r="Q29" s="144" t="str">
        <f t="shared" si="14"/>
        <v>0</v>
      </c>
      <c r="R29" s="144" t="str">
        <f t="shared" si="15"/>
        <v>0</v>
      </c>
      <c r="S29" s="144" t="str">
        <f t="shared" si="16"/>
        <v>0</v>
      </c>
      <c r="T29" s="144" t="str">
        <f t="shared" si="17"/>
        <v>0</v>
      </c>
      <c r="U29" s="145" t="str">
        <f t="shared" si="18"/>
        <v>0</v>
      </c>
    </row>
    <row r="30" spans="1:21" ht="18.75" x14ac:dyDescent="0.3">
      <c r="M30" s="151" t="s">
        <v>329</v>
      </c>
      <c r="N30" s="56"/>
      <c r="O30" s="156">
        <f>SUM(O20:O29)</f>
        <v>0</v>
      </c>
      <c r="P30" s="156">
        <f t="shared" ref="P30:Q30" si="20">SUM(P20:P29)</f>
        <v>0</v>
      </c>
      <c r="Q30" s="156">
        <f t="shared" si="20"/>
        <v>0</v>
      </c>
      <c r="R30" s="156">
        <f t="shared" ref="R30" si="21">SUM(R20:R29)</f>
        <v>0</v>
      </c>
      <c r="S30" s="156">
        <f t="shared" ref="S30" si="22">SUM(S20:S29)</f>
        <v>0</v>
      </c>
      <c r="T30" s="156">
        <f t="shared" ref="T30" si="23">SUM(T20:T29)</f>
        <v>0</v>
      </c>
      <c r="U30" s="156">
        <f t="shared" ref="U30" si="24">SUM(U20:U29)</f>
        <v>0</v>
      </c>
    </row>
    <row r="32" spans="1:21" ht="16.5" thickBot="1" x14ac:dyDescent="0.3"/>
    <row r="33" spans="1:21" ht="33" thickBot="1" x14ac:dyDescent="0.35">
      <c r="A33" s="169"/>
      <c r="B33" s="107" t="s">
        <v>330</v>
      </c>
      <c r="C33" s="158"/>
      <c r="M33" s="354"/>
      <c r="N33" s="355"/>
      <c r="O33" s="147" t="s">
        <v>108</v>
      </c>
      <c r="P33" s="147" t="s">
        <v>109</v>
      </c>
      <c r="Q33" s="147" t="s">
        <v>110</v>
      </c>
    </row>
    <row r="34" spans="1:21" ht="16.5" thickBot="1" x14ac:dyDescent="0.3">
      <c r="A34" s="170"/>
      <c r="B34" s="161">
        <f>NMP_Worksheet!A14</f>
        <v>0</v>
      </c>
      <c r="C34" s="163"/>
      <c r="M34" s="352" t="s">
        <v>339</v>
      </c>
      <c r="N34" s="353"/>
      <c r="O34" s="148">
        <f>NMP_Worksheet!AC14</f>
        <v>0</v>
      </c>
      <c r="P34" s="148">
        <f>NMP_Worksheet!AG14</f>
        <v>0</v>
      </c>
      <c r="Q34" s="148">
        <f>NMP_Worksheet!AK14</f>
        <v>0</v>
      </c>
      <c r="U34" s="133">
        <v>3</v>
      </c>
    </row>
    <row r="35" spans="1:21" ht="81.75" thickBot="1" x14ac:dyDescent="0.35">
      <c r="A35" s="171" t="s">
        <v>2</v>
      </c>
      <c r="B35" s="107" t="s">
        <v>17</v>
      </c>
      <c r="C35" s="112" t="s">
        <v>140</v>
      </c>
      <c r="D35" s="108" t="s">
        <v>114</v>
      </c>
      <c r="E35" s="107" t="s">
        <v>104</v>
      </c>
      <c r="F35" s="107" t="s">
        <v>105</v>
      </c>
      <c r="G35" s="107" t="s">
        <v>75</v>
      </c>
      <c r="H35" s="107" t="s">
        <v>106</v>
      </c>
      <c r="I35" s="109" t="s">
        <v>77</v>
      </c>
      <c r="J35" s="107" t="s">
        <v>78</v>
      </c>
      <c r="K35" s="107" t="s">
        <v>79</v>
      </c>
      <c r="L35" s="109" t="s">
        <v>80</v>
      </c>
      <c r="M35" s="108" t="s">
        <v>81</v>
      </c>
      <c r="N35" s="108"/>
      <c r="O35" s="108" t="s">
        <v>108</v>
      </c>
      <c r="P35" s="111" t="s">
        <v>109</v>
      </c>
      <c r="Q35" s="108" t="s">
        <v>110</v>
      </c>
      <c r="R35" s="108" t="s">
        <v>111</v>
      </c>
      <c r="S35" s="108" t="s">
        <v>112</v>
      </c>
      <c r="T35" s="108" t="s">
        <v>113</v>
      </c>
      <c r="U35" s="108" t="s">
        <v>107</v>
      </c>
    </row>
    <row r="36" spans="1:21" ht="19.5" thickBot="1" x14ac:dyDescent="0.3">
      <c r="A36" s="134"/>
      <c r="B36" s="106" t="s">
        <v>328</v>
      </c>
      <c r="C36" s="106"/>
      <c r="D36" s="141">
        <f>VLOOKUP($B36,Fertilizer_Data[],2,FALSE)</f>
        <v>0</v>
      </c>
      <c r="E36" s="141">
        <f>VLOOKUP($B36,Fertilizer_Data[],3,FALSE)</f>
        <v>0</v>
      </c>
      <c r="F36" s="141">
        <f>VLOOKUP($B36,Fertilizer_Data[],4,FALSE)</f>
        <v>0</v>
      </c>
      <c r="G36" s="142">
        <f>VLOOKUP($B36,Fertilizer_Data[],5,FALSE)</f>
        <v>0</v>
      </c>
      <c r="H36" s="142">
        <f>VLOOKUP($B36,Fertilizer_Data[],6,FALSE)</f>
        <v>0</v>
      </c>
      <c r="I36" s="142">
        <f>VLOOKUP($B36,Fertilizer_Data[],7,FALSE)</f>
        <v>0</v>
      </c>
      <c r="J36" s="142">
        <f>VLOOKUP($B36,Fertilizer_Data[],8,FALSE)</f>
        <v>0</v>
      </c>
      <c r="K36" s="142">
        <f>VLOOKUP($B36,Fertilizer_Data[],9,FALSE)</f>
        <v>0</v>
      </c>
      <c r="L36" s="142">
        <f>VLOOKUP($B36,Fertilizer_Data[],10,FALSE)</f>
        <v>0</v>
      </c>
      <c r="M36" s="142">
        <f>VLOOKUP($B36,Fertilizer_Data[],11,FALSE)</f>
        <v>0</v>
      </c>
      <c r="N36" s="143"/>
      <c r="O36" s="144" t="str">
        <f>IF($D36="lbs",$C36*G36,IF($D36="gal",$C36*$F36*G36,IF($D36="cu.ft.",$C36*$E36*G36,"0")))</f>
        <v>0</v>
      </c>
      <c r="P36" s="152" t="str">
        <f>IF($D36="lbs",$C36*H36,IF($D36="gal",$C36*$F36*H36,IF($D36="cu.ft.",$C36*$E36*H36,"0")))</f>
        <v>0</v>
      </c>
      <c r="Q36" s="144" t="str">
        <f t="shared" ref="Q36:Q40" si="25">IF($D36="lbs",$C36*I36,IF($D36="gal",$C36*$F36*I36,IF($D36="cu.ft.",$C36*$E36*I36,"0")))</f>
        <v>0</v>
      </c>
      <c r="R36" s="144" t="str">
        <f t="shared" ref="R36:R40" si="26">IF($D36="lbs",$C36*J36,IF($D36="gal",$C36*$F36*J36,IF($D36="cu.ft.",$C36*$E36*J36,"0")))</f>
        <v>0</v>
      </c>
      <c r="S36" s="144" t="str">
        <f t="shared" ref="S36:S40" si="27">IF($D36="lbs",$C36*K36,IF($D36="gal",$C36*$F36*K36,IF($D36="cu.ft.",$C36*$E36*K36,"0")))</f>
        <v>0</v>
      </c>
      <c r="T36" s="144" t="str">
        <f t="shared" ref="T36:T40" si="28">IF($D36="lbs",$C36*L36,IF($D36="gal",$C36*$F36*L36,IF($D36="cu.ft.",$C36*$E36*L36,"0")))</f>
        <v>0</v>
      </c>
      <c r="U36" s="145" t="str">
        <f t="shared" ref="U36:U40" si="29">IF($D36="lbs",$C36*M36,IF($D36="gal",$C36*$F36*M36,IF($D36="cu.ft.",$C36*$E36*M36,"0")))</f>
        <v>0</v>
      </c>
    </row>
    <row r="37" spans="1:21" ht="19.5" thickBot="1" x14ac:dyDescent="0.3">
      <c r="A37" s="134"/>
      <c r="B37" s="106" t="s">
        <v>328</v>
      </c>
      <c r="C37" s="106"/>
      <c r="D37" s="141">
        <f>VLOOKUP($B37,Fertilizer_Data[],2,FALSE)</f>
        <v>0</v>
      </c>
      <c r="E37" s="141">
        <f>VLOOKUP($B37,Fertilizer_Data[],3,FALSE)</f>
        <v>0</v>
      </c>
      <c r="F37" s="141">
        <f>VLOOKUP($B37,Fertilizer_Data[],4,FALSE)</f>
        <v>0</v>
      </c>
      <c r="G37" s="142">
        <f>VLOOKUP($B37,Fertilizer_Data[],5,FALSE)</f>
        <v>0</v>
      </c>
      <c r="H37" s="142">
        <f>VLOOKUP($B37,Fertilizer_Data[],6,FALSE)</f>
        <v>0</v>
      </c>
      <c r="I37" s="142">
        <f>VLOOKUP($B37,Fertilizer_Data[],7,FALSE)</f>
        <v>0</v>
      </c>
      <c r="J37" s="142">
        <f>VLOOKUP($B37,Fertilizer_Data[],8,FALSE)</f>
        <v>0</v>
      </c>
      <c r="K37" s="142">
        <f>VLOOKUP($B37,Fertilizer_Data[],9,FALSE)</f>
        <v>0</v>
      </c>
      <c r="L37" s="142">
        <f>VLOOKUP($B37,Fertilizer_Data[],10,FALSE)</f>
        <v>0</v>
      </c>
      <c r="M37" s="142">
        <f>VLOOKUP($B37,Fertilizer_Data[],11,FALSE)</f>
        <v>0</v>
      </c>
      <c r="N37" s="143"/>
      <c r="O37" s="144" t="str">
        <f t="shared" ref="O37:O40" si="30">IF($D37="lbs",$C37*G37,IF($D37="gal",$C37*$F37*G37,IF($D37="cu.ft.",$C37*$E37*G37,"0")))</f>
        <v>0</v>
      </c>
      <c r="P37" s="144" t="str">
        <f t="shared" ref="P37:P40" si="31">IF($D37="lbs",$C37*H37,IF($D37="gal",$C37*$F37*H37,IF($D37="cu.ft.",$C37*$E37*H37,"0")))</f>
        <v>0</v>
      </c>
      <c r="Q37" s="144" t="str">
        <f t="shared" si="25"/>
        <v>0</v>
      </c>
      <c r="R37" s="144" t="str">
        <f t="shared" si="26"/>
        <v>0</v>
      </c>
      <c r="S37" s="144" t="str">
        <f t="shared" si="27"/>
        <v>0</v>
      </c>
      <c r="T37" s="144" t="str">
        <f t="shared" si="28"/>
        <v>0</v>
      </c>
      <c r="U37" s="145" t="str">
        <f t="shared" si="29"/>
        <v>0</v>
      </c>
    </row>
    <row r="38" spans="1:21" ht="19.5" thickBot="1" x14ac:dyDescent="0.3">
      <c r="A38" s="134"/>
      <c r="B38" s="106" t="s">
        <v>328</v>
      </c>
      <c r="C38" s="106"/>
      <c r="D38" s="141">
        <f>VLOOKUP($B38,Fertilizer_Data[],2,FALSE)</f>
        <v>0</v>
      </c>
      <c r="E38" s="141">
        <f>VLOOKUP($B38,Fertilizer_Data[],3,FALSE)</f>
        <v>0</v>
      </c>
      <c r="F38" s="141">
        <f>VLOOKUP($B38,Fertilizer_Data[],4,FALSE)</f>
        <v>0</v>
      </c>
      <c r="G38" s="142">
        <f>VLOOKUP($B38,Fertilizer_Data[],5,FALSE)</f>
        <v>0</v>
      </c>
      <c r="H38" s="142">
        <f>VLOOKUP($B38,Fertilizer_Data[],6,FALSE)</f>
        <v>0</v>
      </c>
      <c r="I38" s="142">
        <f>VLOOKUP($B38,Fertilizer_Data[],7,FALSE)</f>
        <v>0</v>
      </c>
      <c r="J38" s="142">
        <f>VLOOKUP($B38,Fertilizer_Data[],8,FALSE)</f>
        <v>0</v>
      </c>
      <c r="K38" s="142">
        <f>VLOOKUP($B38,Fertilizer_Data[],9,FALSE)</f>
        <v>0</v>
      </c>
      <c r="L38" s="142">
        <f>VLOOKUP($B38,Fertilizer_Data[],10,FALSE)</f>
        <v>0</v>
      </c>
      <c r="M38" s="142">
        <f>VLOOKUP($B38,Fertilizer_Data[],11,FALSE)</f>
        <v>0</v>
      </c>
      <c r="N38" s="143"/>
      <c r="O38" s="144" t="str">
        <f t="shared" si="30"/>
        <v>0</v>
      </c>
      <c r="P38" s="144" t="str">
        <f t="shared" si="31"/>
        <v>0</v>
      </c>
      <c r="Q38" s="144" t="str">
        <f t="shared" si="25"/>
        <v>0</v>
      </c>
      <c r="R38" s="144" t="str">
        <f t="shared" si="26"/>
        <v>0</v>
      </c>
      <c r="S38" s="144" t="str">
        <f t="shared" si="27"/>
        <v>0</v>
      </c>
      <c r="T38" s="144" t="str">
        <f t="shared" si="28"/>
        <v>0</v>
      </c>
      <c r="U38" s="145" t="str">
        <f t="shared" si="29"/>
        <v>0</v>
      </c>
    </row>
    <row r="39" spans="1:21" ht="19.5" thickBot="1" x14ac:dyDescent="0.3">
      <c r="A39" s="134"/>
      <c r="B39" s="106" t="s">
        <v>328</v>
      </c>
      <c r="C39" s="106"/>
      <c r="D39" s="141">
        <f>VLOOKUP($B39,Fertilizer_Data[],2,FALSE)</f>
        <v>0</v>
      </c>
      <c r="E39" s="141">
        <f>VLOOKUP($B39,Fertilizer_Data[],3,FALSE)</f>
        <v>0</v>
      </c>
      <c r="F39" s="141">
        <f>VLOOKUP($B39,Fertilizer_Data[],4,FALSE)</f>
        <v>0</v>
      </c>
      <c r="G39" s="142">
        <f>VLOOKUP($B39,Fertilizer_Data[],5,FALSE)</f>
        <v>0</v>
      </c>
      <c r="H39" s="142">
        <f>VLOOKUP($B39,Fertilizer_Data[],6,FALSE)</f>
        <v>0</v>
      </c>
      <c r="I39" s="142">
        <f>VLOOKUP($B39,Fertilizer_Data[],7,FALSE)</f>
        <v>0</v>
      </c>
      <c r="J39" s="142">
        <f>VLOOKUP($B39,Fertilizer_Data[],8,FALSE)</f>
        <v>0</v>
      </c>
      <c r="K39" s="142">
        <f>VLOOKUP($B39,Fertilizer_Data[],9,FALSE)</f>
        <v>0</v>
      </c>
      <c r="L39" s="142">
        <f>VLOOKUP($B39,Fertilizer_Data[],10,FALSE)</f>
        <v>0</v>
      </c>
      <c r="M39" s="142">
        <f>VLOOKUP($B39,Fertilizer_Data[],11,FALSE)</f>
        <v>0</v>
      </c>
      <c r="N39" s="143"/>
      <c r="O39" s="144" t="str">
        <f t="shared" si="30"/>
        <v>0</v>
      </c>
      <c r="P39" s="144" t="str">
        <f t="shared" si="31"/>
        <v>0</v>
      </c>
      <c r="Q39" s="144" t="str">
        <f t="shared" si="25"/>
        <v>0</v>
      </c>
      <c r="R39" s="144" t="str">
        <f t="shared" si="26"/>
        <v>0</v>
      </c>
      <c r="S39" s="144" t="str">
        <f t="shared" si="27"/>
        <v>0</v>
      </c>
      <c r="T39" s="144" t="str">
        <f t="shared" si="28"/>
        <v>0</v>
      </c>
      <c r="U39" s="145" t="str">
        <f t="shared" si="29"/>
        <v>0</v>
      </c>
    </row>
    <row r="40" spans="1:21" ht="19.5" thickBot="1" x14ac:dyDescent="0.3">
      <c r="A40" s="134"/>
      <c r="B40" s="106" t="s">
        <v>328</v>
      </c>
      <c r="C40" s="106"/>
      <c r="D40" s="141">
        <f>VLOOKUP($B40,Fertilizer_Data[],2,FALSE)</f>
        <v>0</v>
      </c>
      <c r="E40" s="141">
        <f>VLOOKUP($B40,Fertilizer_Data[],3,FALSE)</f>
        <v>0</v>
      </c>
      <c r="F40" s="141">
        <f>VLOOKUP($B40,Fertilizer_Data[],4,FALSE)</f>
        <v>0</v>
      </c>
      <c r="G40" s="142">
        <f>VLOOKUP($B40,Fertilizer_Data[],5,FALSE)</f>
        <v>0</v>
      </c>
      <c r="H40" s="142">
        <f>VLOOKUP($B40,Fertilizer_Data[],6,FALSE)</f>
        <v>0</v>
      </c>
      <c r="I40" s="142">
        <f>VLOOKUP($B40,Fertilizer_Data[],7,FALSE)</f>
        <v>0</v>
      </c>
      <c r="J40" s="142">
        <f>VLOOKUP($B40,Fertilizer_Data[],8,FALSE)</f>
        <v>0</v>
      </c>
      <c r="K40" s="142">
        <f>VLOOKUP($B40,Fertilizer_Data[],9,FALSE)</f>
        <v>0</v>
      </c>
      <c r="L40" s="142">
        <f>VLOOKUP($B40,Fertilizer_Data[],10,FALSE)</f>
        <v>0</v>
      </c>
      <c r="M40" s="142">
        <f>VLOOKUP($B40,Fertilizer_Data[],11,FALSE)</f>
        <v>0</v>
      </c>
      <c r="N40" s="143"/>
      <c r="O40" s="144" t="str">
        <f t="shared" si="30"/>
        <v>0</v>
      </c>
      <c r="P40" s="144" t="str">
        <f t="shared" si="31"/>
        <v>0</v>
      </c>
      <c r="Q40" s="144" t="str">
        <f t="shared" si="25"/>
        <v>0</v>
      </c>
      <c r="R40" s="144" t="str">
        <f t="shared" si="26"/>
        <v>0</v>
      </c>
      <c r="S40" s="144" t="str">
        <f t="shared" si="27"/>
        <v>0</v>
      </c>
      <c r="T40" s="144" t="str">
        <f t="shared" si="28"/>
        <v>0</v>
      </c>
      <c r="U40" s="145" t="str">
        <f t="shared" si="29"/>
        <v>0</v>
      </c>
    </row>
    <row r="41" spans="1:21" ht="19.5" thickBot="1" x14ac:dyDescent="0.3">
      <c r="A41" s="134"/>
      <c r="B41" s="135"/>
      <c r="C41" s="135"/>
      <c r="D41" s="136"/>
      <c r="E41" s="135"/>
      <c r="F41" s="135"/>
      <c r="G41" s="137"/>
      <c r="H41" s="137"/>
      <c r="I41" s="137"/>
      <c r="J41" s="137"/>
      <c r="K41" s="137"/>
      <c r="L41" s="137"/>
      <c r="M41" s="137"/>
      <c r="N41" s="146"/>
      <c r="O41" s="144" t="str">
        <f>IF($D41="lbs",$C41*G41,IF($D41="gal",$C41*$F41*G41,IF($D41="cu.ft.",$C41*$E41*G41,IF($D41="ton",G41*$C41*2000,"0"))))</f>
        <v>0</v>
      </c>
      <c r="P41" s="144" t="str">
        <f t="shared" ref="P41:P45" si="32">IF($D41="lbs",$C41*H41,IF($D41="gal",$C41*$F41*H41,IF($D41="cu.ft.",$C41*$E41*H41,IF($D41="ton",H41*$C41*2000,"0"))))</f>
        <v>0</v>
      </c>
      <c r="Q41" s="144" t="str">
        <f t="shared" ref="Q41:Q45" si="33">IF($D41="lbs",$C41*I41,IF($D41="gal",$C41*$F41*I41,IF($D41="cu.ft.",$C41*$E41*I41,IF($D41="ton",I41*$C41*2000,"0"))))</f>
        <v>0</v>
      </c>
      <c r="R41" s="144" t="str">
        <f t="shared" ref="R41:R45" si="34">IF($D41="lbs",$C41*J41,IF($D41="gal",$C41*$F41*J41,IF($D41="cu.ft.",$C41*$E41*J41,IF($D41="ton",J41*$C41*2000,"0"))))</f>
        <v>0</v>
      </c>
      <c r="S41" s="144" t="str">
        <f t="shared" ref="S41:S45" si="35">IF($D41="lbs",$C41*K41,IF($D41="gal",$C41*$F41*K41,IF($D41="cu.ft.",$C41*$E41*K41,IF($D41="ton",K41*$C41*2000,"0"))))</f>
        <v>0</v>
      </c>
      <c r="T41" s="144" t="str">
        <f t="shared" ref="T41:T45" si="36">IF($D41="lbs",$C41*L41,IF($D41="gal",$C41*$F41*L41,IF($D41="cu.ft.",$C41*$E41*L41,IF($D41="ton",L41*$C41*2000,"0"))))</f>
        <v>0</v>
      </c>
      <c r="U41" s="145" t="str">
        <f t="shared" ref="U41:U45" si="37">IF($D41="lbs",$C41*M41,IF($D41="gal",$C41*$F41*M41,IF($D41="cu.ft.",$C41*$E41*M41,IF($D41="ton",M41*$C41*2000,"0"))))</f>
        <v>0</v>
      </c>
    </row>
    <row r="42" spans="1:21" ht="19.5" thickBot="1" x14ac:dyDescent="0.3">
      <c r="A42" s="134"/>
      <c r="B42" s="135"/>
      <c r="C42" s="135"/>
      <c r="D42" s="136"/>
      <c r="E42" s="135"/>
      <c r="F42" s="135"/>
      <c r="G42" s="137"/>
      <c r="H42" s="137"/>
      <c r="I42" s="137"/>
      <c r="J42" s="137"/>
      <c r="K42" s="137"/>
      <c r="L42" s="137"/>
      <c r="M42" s="137"/>
      <c r="N42" s="146"/>
      <c r="O42" s="144" t="str">
        <f t="shared" ref="O42:O45" si="38">IF($D42="lbs",$C42*G42,IF($D42="gal",$C42*$F42*G42,IF($D42="cu.ft.",$C42*$E42*G42,IF($D42="ton",G42*$C42*2000,"0"))))</f>
        <v>0</v>
      </c>
      <c r="P42" s="144" t="str">
        <f t="shared" si="32"/>
        <v>0</v>
      </c>
      <c r="Q42" s="144" t="str">
        <f t="shared" si="33"/>
        <v>0</v>
      </c>
      <c r="R42" s="144" t="str">
        <f t="shared" si="34"/>
        <v>0</v>
      </c>
      <c r="S42" s="144" t="str">
        <f t="shared" si="35"/>
        <v>0</v>
      </c>
      <c r="T42" s="144" t="str">
        <f t="shared" si="36"/>
        <v>0</v>
      </c>
      <c r="U42" s="145" t="str">
        <f t="shared" si="37"/>
        <v>0</v>
      </c>
    </row>
    <row r="43" spans="1:21" ht="19.5" thickBot="1" x14ac:dyDescent="0.3">
      <c r="A43" s="134"/>
      <c r="B43" s="135"/>
      <c r="C43" s="135"/>
      <c r="D43" s="136"/>
      <c r="E43" s="135"/>
      <c r="F43" s="135"/>
      <c r="G43" s="137"/>
      <c r="H43" s="137"/>
      <c r="I43" s="137"/>
      <c r="J43" s="137"/>
      <c r="K43" s="137"/>
      <c r="L43" s="137"/>
      <c r="M43" s="137"/>
      <c r="N43" s="146"/>
      <c r="O43" s="144" t="str">
        <f t="shared" si="38"/>
        <v>0</v>
      </c>
      <c r="P43" s="144" t="str">
        <f t="shared" si="32"/>
        <v>0</v>
      </c>
      <c r="Q43" s="144" t="str">
        <f t="shared" si="33"/>
        <v>0</v>
      </c>
      <c r="R43" s="144" t="str">
        <f t="shared" si="34"/>
        <v>0</v>
      </c>
      <c r="S43" s="144" t="str">
        <f t="shared" si="35"/>
        <v>0</v>
      </c>
      <c r="T43" s="144" t="str">
        <f t="shared" si="36"/>
        <v>0</v>
      </c>
      <c r="U43" s="145" t="str">
        <f t="shared" si="37"/>
        <v>0</v>
      </c>
    </row>
    <row r="44" spans="1:21" ht="19.5" thickBot="1" x14ac:dyDescent="0.3">
      <c r="A44" s="134"/>
      <c r="B44" s="135"/>
      <c r="C44" s="135"/>
      <c r="D44" s="136"/>
      <c r="E44" s="135"/>
      <c r="F44" s="135"/>
      <c r="G44" s="137"/>
      <c r="H44" s="137"/>
      <c r="I44" s="137"/>
      <c r="J44" s="137"/>
      <c r="K44" s="137"/>
      <c r="L44" s="137"/>
      <c r="M44" s="137"/>
      <c r="N44" s="146"/>
      <c r="O44" s="144" t="str">
        <f t="shared" si="38"/>
        <v>0</v>
      </c>
      <c r="P44" s="144" t="str">
        <f t="shared" si="32"/>
        <v>0</v>
      </c>
      <c r="Q44" s="144" t="str">
        <f t="shared" si="33"/>
        <v>0</v>
      </c>
      <c r="R44" s="144" t="str">
        <f t="shared" si="34"/>
        <v>0</v>
      </c>
      <c r="S44" s="144" t="str">
        <f t="shared" si="35"/>
        <v>0</v>
      </c>
      <c r="T44" s="144" t="str">
        <f t="shared" si="36"/>
        <v>0</v>
      </c>
      <c r="U44" s="145" t="str">
        <f t="shared" si="37"/>
        <v>0</v>
      </c>
    </row>
    <row r="45" spans="1:21" ht="19.5" thickBot="1" x14ac:dyDescent="0.3">
      <c r="A45" s="134"/>
      <c r="B45" s="135"/>
      <c r="C45" s="135"/>
      <c r="D45" s="136"/>
      <c r="E45" s="135"/>
      <c r="F45" s="135"/>
      <c r="G45" s="137"/>
      <c r="H45" s="137"/>
      <c r="I45" s="137"/>
      <c r="J45" s="137"/>
      <c r="K45" s="137"/>
      <c r="L45" s="137"/>
      <c r="M45" s="137"/>
      <c r="N45" s="146"/>
      <c r="O45" s="144" t="str">
        <f t="shared" si="38"/>
        <v>0</v>
      </c>
      <c r="P45" s="144" t="str">
        <f t="shared" si="32"/>
        <v>0</v>
      </c>
      <c r="Q45" s="144" t="str">
        <f t="shared" si="33"/>
        <v>0</v>
      </c>
      <c r="R45" s="144" t="str">
        <f t="shared" si="34"/>
        <v>0</v>
      </c>
      <c r="S45" s="144" t="str">
        <f t="shared" si="35"/>
        <v>0</v>
      </c>
      <c r="T45" s="144" t="str">
        <f t="shared" si="36"/>
        <v>0</v>
      </c>
      <c r="U45" s="145" t="str">
        <f t="shared" si="37"/>
        <v>0</v>
      </c>
    </row>
    <row r="46" spans="1:21" ht="18.75" x14ac:dyDescent="0.3">
      <c r="M46" s="151" t="s">
        <v>329</v>
      </c>
      <c r="N46" s="56"/>
      <c r="O46" s="156">
        <f>SUM(O36:O45)</f>
        <v>0</v>
      </c>
      <c r="P46" s="156">
        <f t="shared" ref="P46" si="39">SUM(P36:P45)</f>
        <v>0</v>
      </c>
      <c r="Q46" s="156">
        <f t="shared" ref="Q46" si="40">SUM(Q36:Q45)</f>
        <v>0</v>
      </c>
      <c r="R46" s="156">
        <f t="shared" ref="R46" si="41">SUM(R36:R45)</f>
        <v>0</v>
      </c>
      <c r="S46" s="156">
        <f t="shared" ref="S46" si="42">SUM(S36:S45)</f>
        <v>0</v>
      </c>
      <c r="T46" s="156">
        <f t="shared" ref="T46" si="43">SUM(T36:T45)</f>
        <v>0</v>
      </c>
      <c r="U46" s="156">
        <f t="shared" ref="U46" si="44">SUM(U36:U45)</f>
        <v>0</v>
      </c>
    </row>
    <row r="47" spans="1:21" ht="18.75" x14ac:dyDescent="0.3">
      <c r="M47" s="138"/>
      <c r="O47" s="139"/>
      <c r="P47" s="139"/>
      <c r="Q47" s="139"/>
      <c r="R47" s="139"/>
      <c r="S47" s="139"/>
      <c r="T47" s="139"/>
      <c r="U47" s="139"/>
    </row>
    <row r="48" spans="1:21" ht="16.5" thickBot="1" x14ac:dyDescent="0.3"/>
    <row r="49" spans="1:21" ht="33" thickBot="1" x14ac:dyDescent="0.35">
      <c r="A49" s="169"/>
      <c r="B49" s="107" t="s">
        <v>330</v>
      </c>
      <c r="C49" s="158"/>
      <c r="M49" s="354"/>
      <c r="N49" s="355"/>
      <c r="O49" s="147" t="s">
        <v>108</v>
      </c>
      <c r="P49" s="147" t="s">
        <v>109</v>
      </c>
      <c r="Q49" s="147" t="s">
        <v>110</v>
      </c>
    </row>
    <row r="50" spans="1:21" ht="16.5" thickBot="1" x14ac:dyDescent="0.3">
      <c r="A50" s="170"/>
      <c r="B50" s="161">
        <f>NMP_Worksheet!A16</f>
        <v>0</v>
      </c>
      <c r="C50" s="163"/>
      <c r="M50" s="352" t="s">
        <v>339</v>
      </c>
      <c r="N50" s="353"/>
      <c r="O50" s="148">
        <f>NMP_Worksheet!AC16</f>
        <v>0</v>
      </c>
      <c r="P50" s="148">
        <f>NMP_Worksheet!AG16</f>
        <v>0</v>
      </c>
      <c r="Q50" s="148">
        <f>NMP_Worksheet!AK16</f>
        <v>0</v>
      </c>
      <c r="U50" s="133">
        <v>4</v>
      </c>
    </row>
    <row r="51" spans="1:21" ht="81.75" thickBot="1" x14ac:dyDescent="0.35">
      <c r="A51" s="171" t="s">
        <v>2</v>
      </c>
      <c r="B51" s="107" t="s">
        <v>17</v>
      </c>
      <c r="C51" s="112" t="s">
        <v>140</v>
      </c>
      <c r="D51" s="108" t="s">
        <v>114</v>
      </c>
      <c r="E51" s="107" t="s">
        <v>104</v>
      </c>
      <c r="F51" s="107" t="s">
        <v>105</v>
      </c>
      <c r="G51" s="107" t="s">
        <v>75</v>
      </c>
      <c r="H51" s="107" t="s">
        <v>106</v>
      </c>
      <c r="I51" s="109" t="s">
        <v>77</v>
      </c>
      <c r="J51" s="107" t="s">
        <v>78</v>
      </c>
      <c r="K51" s="107" t="s">
        <v>79</v>
      </c>
      <c r="L51" s="109" t="s">
        <v>80</v>
      </c>
      <c r="M51" s="108" t="s">
        <v>81</v>
      </c>
      <c r="N51" s="108"/>
      <c r="O51" s="108" t="s">
        <v>108</v>
      </c>
      <c r="P51" s="110" t="s">
        <v>109</v>
      </c>
      <c r="Q51" s="108" t="s">
        <v>110</v>
      </c>
      <c r="R51" s="108" t="s">
        <v>111</v>
      </c>
      <c r="S51" s="108" t="s">
        <v>112</v>
      </c>
      <c r="T51" s="108" t="s">
        <v>113</v>
      </c>
      <c r="U51" s="108" t="s">
        <v>107</v>
      </c>
    </row>
    <row r="52" spans="1:21" ht="19.5" thickBot="1" x14ac:dyDescent="0.3">
      <c r="A52" s="134"/>
      <c r="B52" s="106" t="s">
        <v>328</v>
      </c>
      <c r="C52" s="106"/>
      <c r="D52" s="141">
        <f>VLOOKUP($B52,Fertilizer_Data[],2,FALSE)</f>
        <v>0</v>
      </c>
      <c r="E52" s="141">
        <f>VLOOKUP($B52,Fertilizer_Data[],3,FALSE)</f>
        <v>0</v>
      </c>
      <c r="F52" s="141">
        <f>VLOOKUP($B52,Fertilizer_Data[],4,FALSE)</f>
        <v>0</v>
      </c>
      <c r="G52" s="142">
        <f>VLOOKUP($B52,Fertilizer_Data[],5,FALSE)</f>
        <v>0</v>
      </c>
      <c r="H52" s="142">
        <f>VLOOKUP($B52,Fertilizer_Data[],6,FALSE)</f>
        <v>0</v>
      </c>
      <c r="I52" s="142">
        <f>VLOOKUP($B52,Fertilizer_Data[],7,FALSE)</f>
        <v>0</v>
      </c>
      <c r="J52" s="142">
        <f>VLOOKUP($B52,Fertilizer_Data[],8,FALSE)</f>
        <v>0</v>
      </c>
      <c r="K52" s="142">
        <f>VLOOKUP($B52,Fertilizer_Data[],9,FALSE)</f>
        <v>0</v>
      </c>
      <c r="L52" s="142">
        <f>VLOOKUP($B52,Fertilizer_Data[],10,FALSE)</f>
        <v>0</v>
      </c>
      <c r="M52" s="142">
        <f>VLOOKUP($B52,Fertilizer_Data[],11,FALSE)</f>
        <v>0</v>
      </c>
      <c r="N52" s="143"/>
      <c r="O52" s="144" t="str">
        <f>IF($D52="lbs",$C52*G52,IF($D52="gal",$C52*$F52*G52,IF($D52="cu.ft.",$C52*$E52*G52,"0")))</f>
        <v>0</v>
      </c>
      <c r="P52" s="144" t="str">
        <f>IF($D52="lbs",$C52*H52,IF($D52="gal",$C52*$F52*H52,IF($D52="cu.ft.",$C52*$E52*H52,"0")))</f>
        <v>0</v>
      </c>
      <c r="Q52" s="144" t="str">
        <f t="shared" ref="Q52:Q56" si="45">IF($D52="lbs",$C52*I52,IF($D52="gal",$C52*$F52*I52,IF($D52="cu.ft.",$C52*$E52*I52,"0")))</f>
        <v>0</v>
      </c>
      <c r="R52" s="144" t="str">
        <f t="shared" ref="R52:R56" si="46">IF($D52="lbs",$C52*J52,IF($D52="gal",$C52*$F52*J52,IF($D52="cu.ft.",$C52*$E52*J52,"0")))</f>
        <v>0</v>
      </c>
      <c r="S52" s="144" t="str">
        <f t="shared" ref="S52:S56" si="47">IF($D52="lbs",$C52*K52,IF($D52="gal",$C52*$F52*K52,IF($D52="cu.ft.",$C52*$E52*K52,"0")))</f>
        <v>0</v>
      </c>
      <c r="T52" s="144" t="str">
        <f t="shared" ref="T52:T56" si="48">IF($D52="lbs",$C52*L52,IF($D52="gal",$C52*$F52*L52,IF($D52="cu.ft.",$C52*$E52*L52,"0")))</f>
        <v>0</v>
      </c>
      <c r="U52" s="145" t="str">
        <f t="shared" ref="U52:U56" si="49">IF($D52="lbs",$C52*M52,IF($D52="gal",$C52*$F52*M52,IF($D52="cu.ft.",$C52*$E52*M52,"0")))</f>
        <v>0</v>
      </c>
    </row>
    <row r="53" spans="1:21" ht="19.5" thickBot="1" x14ac:dyDescent="0.3">
      <c r="A53" s="134"/>
      <c r="B53" s="106" t="s">
        <v>328</v>
      </c>
      <c r="C53" s="106"/>
      <c r="D53" s="141">
        <f>VLOOKUP($B53,Fertilizer_Data[],2,FALSE)</f>
        <v>0</v>
      </c>
      <c r="E53" s="141">
        <f>VLOOKUP($B53,Fertilizer_Data[],3,FALSE)</f>
        <v>0</v>
      </c>
      <c r="F53" s="141">
        <f>VLOOKUP($B53,Fertilizer_Data[],4,FALSE)</f>
        <v>0</v>
      </c>
      <c r="G53" s="142">
        <f>VLOOKUP($B53,Fertilizer_Data[],5,FALSE)</f>
        <v>0</v>
      </c>
      <c r="H53" s="142">
        <f>VLOOKUP($B53,Fertilizer_Data[],6,FALSE)</f>
        <v>0</v>
      </c>
      <c r="I53" s="142">
        <f>VLOOKUP($B53,Fertilizer_Data[],7,FALSE)</f>
        <v>0</v>
      </c>
      <c r="J53" s="142">
        <f>VLOOKUP($B53,Fertilizer_Data[],8,FALSE)</f>
        <v>0</v>
      </c>
      <c r="K53" s="142">
        <f>VLOOKUP($B53,Fertilizer_Data[],9,FALSE)</f>
        <v>0</v>
      </c>
      <c r="L53" s="142">
        <f>VLOOKUP($B53,Fertilizer_Data[],10,FALSE)</f>
        <v>0</v>
      </c>
      <c r="M53" s="142">
        <f>VLOOKUP($B53,Fertilizer_Data[],11,FALSE)</f>
        <v>0</v>
      </c>
      <c r="N53" s="143"/>
      <c r="O53" s="144" t="str">
        <f t="shared" ref="O53:O56" si="50">IF($D53="lbs",$C53*G53,IF($D53="gal",$C53*$F53*G53,IF($D53="cu.ft.",$C53*$E53*G53,"0")))</f>
        <v>0</v>
      </c>
      <c r="P53" s="144" t="str">
        <f t="shared" ref="P53:P56" si="51">IF($D53="lbs",$C53*H53,IF($D53="gal",$C53*$F53*H53,IF($D53="cu.ft.",$C53*$E53*H53,"0")))</f>
        <v>0</v>
      </c>
      <c r="Q53" s="144" t="str">
        <f t="shared" si="45"/>
        <v>0</v>
      </c>
      <c r="R53" s="144" t="str">
        <f t="shared" si="46"/>
        <v>0</v>
      </c>
      <c r="S53" s="144" t="str">
        <f t="shared" si="47"/>
        <v>0</v>
      </c>
      <c r="T53" s="144" t="str">
        <f t="shared" si="48"/>
        <v>0</v>
      </c>
      <c r="U53" s="145" t="str">
        <f t="shared" si="49"/>
        <v>0</v>
      </c>
    </row>
    <row r="54" spans="1:21" ht="19.5" thickBot="1" x14ac:dyDescent="0.3">
      <c r="A54" s="134"/>
      <c r="B54" s="106" t="s">
        <v>328</v>
      </c>
      <c r="C54" s="106"/>
      <c r="D54" s="141">
        <f>VLOOKUP($B54,Fertilizer_Data[],2,FALSE)</f>
        <v>0</v>
      </c>
      <c r="E54" s="141">
        <f>VLOOKUP($B54,Fertilizer_Data[],3,FALSE)</f>
        <v>0</v>
      </c>
      <c r="F54" s="141">
        <f>VLOOKUP($B54,Fertilizer_Data[],4,FALSE)</f>
        <v>0</v>
      </c>
      <c r="G54" s="142">
        <f>VLOOKUP($B54,Fertilizer_Data[],5,FALSE)</f>
        <v>0</v>
      </c>
      <c r="H54" s="142">
        <f>VLOOKUP($B54,Fertilizer_Data[],6,FALSE)</f>
        <v>0</v>
      </c>
      <c r="I54" s="142">
        <f>VLOOKUP($B54,Fertilizer_Data[],7,FALSE)</f>
        <v>0</v>
      </c>
      <c r="J54" s="142">
        <f>VLOOKUP($B54,Fertilizer_Data[],8,FALSE)</f>
        <v>0</v>
      </c>
      <c r="K54" s="142">
        <f>VLOOKUP($B54,Fertilizer_Data[],9,FALSE)</f>
        <v>0</v>
      </c>
      <c r="L54" s="142">
        <f>VLOOKUP($B54,Fertilizer_Data[],10,FALSE)</f>
        <v>0</v>
      </c>
      <c r="M54" s="142">
        <f>VLOOKUP($B54,Fertilizer_Data[],11,FALSE)</f>
        <v>0</v>
      </c>
      <c r="N54" s="143"/>
      <c r="O54" s="144" t="str">
        <f t="shared" si="50"/>
        <v>0</v>
      </c>
      <c r="P54" s="144" t="str">
        <f t="shared" si="51"/>
        <v>0</v>
      </c>
      <c r="Q54" s="144" t="str">
        <f t="shared" si="45"/>
        <v>0</v>
      </c>
      <c r="R54" s="144" t="str">
        <f t="shared" si="46"/>
        <v>0</v>
      </c>
      <c r="S54" s="144" t="str">
        <f t="shared" si="47"/>
        <v>0</v>
      </c>
      <c r="T54" s="144" t="str">
        <f t="shared" si="48"/>
        <v>0</v>
      </c>
      <c r="U54" s="145" t="str">
        <f t="shared" si="49"/>
        <v>0</v>
      </c>
    </row>
    <row r="55" spans="1:21" ht="19.5" thickBot="1" x14ac:dyDescent="0.3">
      <c r="A55" s="134"/>
      <c r="B55" s="106" t="s">
        <v>328</v>
      </c>
      <c r="C55" s="106"/>
      <c r="D55" s="141">
        <f>VLOOKUP($B55,Fertilizer_Data[],2,FALSE)</f>
        <v>0</v>
      </c>
      <c r="E55" s="141">
        <f>VLOOKUP($B55,Fertilizer_Data[],3,FALSE)</f>
        <v>0</v>
      </c>
      <c r="F55" s="141">
        <f>VLOOKUP($B55,Fertilizer_Data[],4,FALSE)</f>
        <v>0</v>
      </c>
      <c r="G55" s="142">
        <f>VLOOKUP($B55,Fertilizer_Data[],5,FALSE)</f>
        <v>0</v>
      </c>
      <c r="H55" s="142">
        <f>VLOOKUP($B55,Fertilizer_Data[],6,FALSE)</f>
        <v>0</v>
      </c>
      <c r="I55" s="142">
        <f>VLOOKUP($B55,Fertilizer_Data[],7,FALSE)</f>
        <v>0</v>
      </c>
      <c r="J55" s="142">
        <f>VLOOKUP($B55,Fertilizer_Data[],8,FALSE)</f>
        <v>0</v>
      </c>
      <c r="K55" s="142">
        <f>VLOOKUP($B55,Fertilizer_Data[],9,FALSE)</f>
        <v>0</v>
      </c>
      <c r="L55" s="142">
        <f>VLOOKUP($B55,Fertilizer_Data[],10,FALSE)</f>
        <v>0</v>
      </c>
      <c r="M55" s="142">
        <f>VLOOKUP($B55,Fertilizer_Data[],11,FALSE)</f>
        <v>0</v>
      </c>
      <c r="N55" s="143"/>
      <c r="O55" s="144" t="str">
        <f t="shared" si="50"/>
        <v>0</v>
      </c>
      <c r="P55" s="144" t="str">
        <f t="shared" si="51"/>
        <v>0</v>
      </c>
      <c r="Q55" s="144" t="str">
        <f t="shared" si="45"/>
        <v>0</v>
      </c>
      <c r="R55" s="144" t="str">
        <f t="shared" si="46"/>
        <v>0</v>
      </c>
      <c r="S55" s="144" t="str">
        <f t="shared" si="47"/>
        <v>0</v>
      </c>
      <c r="T55" s="144" t="str">
        <f t="shared" si="48"/>
        <v>0</v>
      </c>
      <c r="U55" s="145" t="str">
        <f t="shared" si="49"/>
        <v>0</v>
      </c>
    </row>
    <row r="56" spans="1:21" ht="19.5" thickBot="1" x14ac:dyDescent="0.3">
      <c r="A56" s="134"/>
      <c r="B56" s="106" t="s">
        <v>328</v>
      </c>
      <c r="C56" s="106"/>
      <c r="D56" s="141">
        <f>VLOOKUP($B56,Fertilizer_Data[],2,FALSE)</f>
        <v>0</v>
      </c>
      <c r="E56" s="141">
        <f>VLOOKUP($B56,Fertilizer_Data[],3,FALSE)</f>
        <v>0</v>
      </c>
      <c r="F56" s="141">
        <f>VLOOKUP($B56,Fertilizer_Data[],4,FALSE)</f>
        <v>0</v>
      </c>
      <c r="G56" s="142">
        <f>VLOOKUP($B56,Fertilizer_Data[],5,FALSE)</f>
        <v>0</v>
      </c>
      <c r="H56" s="142">
        <f>VLOOKUP($B56,Fertilizer_Data[],6,FALSE)</f>
        <v>0</v>
      </c>
      <c r="I56" s="142">
        <f>VLOOKUP($B56,Fertilizer_Data[],7,FALSE)</f>
        <v>0</v>
      </c>
      <c r="J56" s="142">
        <f>VLOOKUP($B56,Fertilizer_Data[],8,FALSE)</f>
        <v>0</v>
      </c>
      <c r="K56" s="142">
        <f>VLOOKUP($B56,Fertilizer_Data[],9,FALSE)</f>
        <v>0</v>
      </c>
      <c r="L56" s="142">
        <f>VLOOKUP($B56,Fertilizer_Data[],10,FALSE)</f>
        <v>0</v>
      </c>
      <c r="M56" s="142">
        <f>VLOOKUP($B56,Fertilizer_Data[],11,FALSE)</f>
        <v>0</v>
      </c>
      <c r="N56" s="143"/>
      <c r="O56" s="144" t="str">
        <f t="shared" si="50"/>
        <v>0</v>
      </c>
      <c r="P56" s="144" t="str">
        <f t="shared" si="51"/>
        <v>0</v>
      </c>
      <c r="Q56" s="144" t="str">
        <f t="shared" si="45"/>
        <v>0</v>
      </c>
      <c r="R56" s="144" t="str">
        <f t="shared" si="46"/>
        <v>0</v>
      </c>
      <c r="S56" s="144" t="str">
        <f t="shared" si="47"/>
        <v>0</v>
      </c>
      <c r="T56" s="144" t="str">
        <f t="shared" si="48"/>
        <v>0</v>
      </c>
      <c r="U56" s="145" t="str">
        <f t="shared" si="49"/>
        <v>0</v>
      </c>
    </row>
    <row r="57" spans="1:21" ht="19.5" thickBot="1" x14ac:dyDescent="0.3">
      <c r="A57" s="134"/>
      <c r="B57" s="135"/>
      <c r="C57" s="135"/>
      <c r="D57" s="136"/>
      <c r="E57" s="135"/>
      <c r="F57" s="135"/>
      <c r="G57" s="137"/>
      <c r="H57" s="137"/>
      <c r="I57" s="137"/>
      <c r="J57" s="137"/>
      <c r="K57" s="137"/>
      <c r="L57" s="137"/>
      <c r="M57" s="137"/>
      <c r="N57" s="146"/>
      <c r="O57" s="144" t="str">
        <f>IF($D57="lbs",$C57*G57,IF($D57="gal",$C57*$F57*G57,IF($D57="cu.ft.",$C57*$E57*G57,IF($D57="ton",G57*$C57*2000,"0"))))</f>
        <v>0</v>
      </c>
      <c r="P57" s="144" t="str">
        <f t="shared" ref="P57:P61" si="52">IF($D57="lbs",$C57*H57,IF($D57="gal",$C57*$F57*H57,IF($D57="cu.ft.",$C57*$E57*H57,IF($D57="ton",H57*$C57*2000,"0"))))</f>
        <v>0</v>
      </c>
      <c r="Q57" s="144" t="str">
        <f t="shared" ref="Q57:Q61" si="53">IF($D57="lbs",$C57*I57,IF($D57="gal",$C57*$F57*I57,IF($D57="cu.ft.",$C57*$E57*I57,IF($D57="ton",I57*$C57*2000,"0"))))</f>
        <v>0</v>
      </c>
      <c r="R57" s="144" t="str">
        <f t="shared" ref="R57:R61" si="54">IF($D57="lbs",$C57*J57,IF($D57="gal",$C57*$F57*J57,IF($D57="cu.ft.",$C57*$E57*J57,IF($D57="ton",J57*$C57*2000,"0"))))</f>
        <v>0</v>
      </c>
      <c r="S57" s="144" t="str">
        <f t="shared" ref="S57:S61" si="55">IF($D57="lbs",$C57*K57,IF($D57="gal",$C57*$F57*K57,IF($D57="cu.ft.",$C57*$E57*K57,IF($D57="ton",K57*$C57*2000,"0"))))</f>
        <v>0</v>
      </c>
      <c r="T57" s="144" t="str">
        <f t="shared" ref="T57:T61" si="56">IF($D57="lbs",$C57*L57,IF($D57="gal",$C57*$F57*L57,IF($D57="cu.ft.",$C57*$E57*L57,IF($D57="ton",L57*$C57*2000,"0"))))</f>
        <v>0</v>
      </c>
      <c r="U57" s="145" t="str">
        <f t="shared" ref="U57:U61" si="57">IF($D57="lbs",$C57*M57,IF($D57="gal",$C57*$F57*M57,IF($D57="cu.ft.",$C57*$E57*M57,IF($D57="ton",M57*$C57*2000,"0"))))</f>
        <v>0</v>
      </c>
    </row>
    <row r="58" spans="1:21" ht="19.5" thickBot="1" x14ac:dyDescent="0.3">
      <c r="A58" s="134"/>
      <c r="B58" s="135"/>
      <c r="C58" s="135"/>
      <c r="D58" s="136"/>
      <c r="E58" s="135"/>
      <c r="F58" s="135"/>
      <c r="G58" s="137"/>
      <c r="H58" s="137"/>
      <c r="I58" s="137"/>
      <c r="J58" s="137"/>
      <c r="K58" s="137"/>
      <c r="L58" s="137"/>
      <c r="M58" s="137"/>
      <c r="N58" s="146"/>
      <c r="O58" s="144" t="str">
        <f t="shared" ref="O58:O61" si="58">IF($D58="lbs",$C58*G58,IF($D58="gal",$C58*$F58*G58,IF($D58="cu.ft.",$C58*$E58*G58,IF($D58="ton",G58*$C58*2000,"0"))))</f>
        <v>0</v>
      </c>
      <c r="P58" s="144" t="str">
        <f t="shared" si="52"/>
        <v>0</v>
      </c>
      <c r="Q58" s="144" t="str">
        <f t="shared" si="53"/>
        <v>0</v>
      </c>
      <c r="R58" s="144" t="str">
        <f t="shared" si="54"/>
        <v>0</v>
      </c>
      <c r="S58" s="144" t="str">
        <f t="shared" si="55"/>
        <v>0</v>
      </c>
      <c r="T58" s="144" t="str">
        <f t="shared" si="56"/>
        <v>0</v>
      </c>
      <c r="U58" s="145" t="str">
        <f t="shared" si="57"/>
        <v>0</v>
      </c>
    </row>
    <row r="59" spans="1:21" ht="19.5" thickBot="1" x14ac:dyDescent="0.3">
      <c r="A59" s="134"/>
      <c r="B59" s="135"/>
      <c r="C59" s="135"/>
      <c r="D59" s="136"/>
      <c r="E59" s="135"/>
      <c r="F59" s="135"/>
      <c r="G59" s="137"/>
      <c r="H59" s="137"/>
      <c r="I59" s="137"/>
      <c r="J59" s="137"/>
      <c r="K59" s="137"/>
      <c r="L59" s="137"/>
      <c r="M59" s="137"/>
      <c r="N59" s="146"/>
      <c r="O59" s="144" t="str">
        <f t="shared" si="58"/>
        <v>0</v>
      </c>
      <c r="P59" s="144" t="str">
        <f t="shared" si="52"/>
        <v>0</v>
      </c>
      <c r="Q59" s="144" t="str">
        <f t="shared" si="53"/>
        <v>0</v>
      </c>
      <c r="R59" s="144" t="str">
        <f t="shared" si="54"/>
        <v>0</v>
      </c>
      <c r="S59" s="144" t="str">
        <f t="shared" si="55"/>
        <v>0</v>
      </c>
      <c r="T59" s="144" t="str">
        <f t="shared" si="56"/>
        <v>0</v>
      </c>
      <c r="U59" s="145" t="str">
        <f t="shared" si="57"/>
        <v>0</v>
      </c>
    </row>
    <row r="60" spans="1:21" ht="19.5" thickBot="1" x14ac:dyDescent="0.3">
      <c r="A60" s="134"/>
      <c r="B60" s="135"/>
      <c r="C60" s="135"/>
      <c r="D60" s="136"/>
      <c r="E60" s="135"/>
      <c r="F60" s="135"/>
      <c r="G60" s="137"/>
      <c r="H60" s="137"/>
      <c r="I60" s="137"/>
      <c r="J60" s="137"/>
      <c r="K60" s="137"/>
      <c r="L60" s="137"/>
      <c r="M60" s="137"/>
      <c r="N60" s="146"/>
      <c r="O60" s="144" t="str">
        <f t="shared" si="58"/>
        <v>0</v>
      </c>
      <c r="P60" s="144" t="str">
        <f t="shared" si="52"/>
        <v>0</v>
      </c>
      <c r="Q60" s="144" t="str">
        <f t="shared" si="53"/>
        <v>0</v>
      </c>
      <c r="R60" s="144" t="str">
        <f t="shared" si="54"/>
        <v>0</v>
      </c>
      <c r="S60" s="144" t="str">
        <f t="shared" si="55"/>
        <v>0</v>
      </c>
      <c r="T60" s="144" t="str">
        <f t="shared" si="56"/>
        <v>0</v>
      </c>
      <c r="U60" s="145" t="str">
        <f t="shared" si="57"/>
        <v>0</v>
      </c>
    </row>
    <row r="61" spans="1:21" ht="19.5" thickBot="1" x14ac:dyDescent="0.3">
      <c r="A61" s="134"/>
      <c r="B61" s="135"/>
      <c r="C61" s="135"/>
      <c r="D61" s="136"/>
      <c r="E61" s="135"/>
      <c r="F61" s="135"/>
      <c r="G61" s="137"/>
      <c r="H61" s="137"/>
      <c r="I61" s="137"/>
      <c r="J61" s="137"/>
      <c r="K61" s="137"/>
      <c r="L61" s="137"/>
      <c r="M61" s="137"/>
      <c r="N61" s="146"/>
      <c r="O61" s="144" t="str">
        <f t="shared" si="58"/>
        <v>0</v>
      </c>
      <c r="P61" s="144" t="str">
        <f t="shared" si="52"/>
        <v>0</v>
      </c>
      <c r="Q61" s="144" t="str">
        <f t="shared" si="53"/>
        <v>0</v>
      </c>
      <c r="R61" s="144" t="str">
        <f t="shared" si="54"/>
        <v>0</v>
      </c>
      <c r="S61" s="144" t="str">
        <f t="shared" si="55"/>
        <v>0</v>
      </c>
      <c r="T61" s="144" t="str">
        <f t="shared" si="56"/>
        <v>0</v>
      </c>
      <c r="U61" s="145" t="str">
        <f t="shared" si="57"/>
        <v>0</v>
      </c>
    </row>
    <row r="62" spans="1:21" ht="18.75" x14ac:dyDescent="0.3">
      <c r="M62" s="151" t="s">
        <v>329</v>
      </c>
      <c r="N62" s="56"/>
      <c r="O62" s="156">
        <f>SUM(O52:O61)</f>
        <v>0</v>
      </c>
      <c r="P62" s="156">
        <f t="shared" ref="P62:U62" si="59">SUM(P52:P61)</f>
        <v>0</v>
      </c>
      <c r="Q62" s="156">
        <f t="shared" si="59"/>
        <v>0</v>
      </c>
      <c r="R62" s="156">
        <f t="shared" si="59"/>
        <v>0</v>
      </c>
      <c r="S62" s="156">
        <f t="shared" si="59"/>
        <v>0</v>
      </c>
      <c r="T62" s="156">
        <f t="shared" si="59"/>
        <v>0</v>
      </c>
      <c r="U62" s="156">
        <f t="shared" si="59"/>
        <v>0</v>
      </c>
    </row>
    <row r="64" spans="1:21" ht="16.5" thickBot="1" x14ac:dyDescent="0.3"/>
    <row r="65" spans="1:21" ht="33" thickBot="1" x14ac:dyDescent="0.35">
      <c r="A65" s="169"/>
      <c r="B65" s="165" t="s">
        <v>330</v>
      </c>
      <c r="C65" s="159"/>
      <c r="M65" s="354"/>
      <c r="N65" s="355"/>
      <c r="O65" s="147" t="s">
        <v>108</v>
      </c>
      <c r="P65" s="147" t="s">
        <v>109</v>
      </c>
      <c r="Q65" s="147" t="s">
        <v>110</v>
      </c>
    </row>
    <row r="66" spans="1:21" ht="16.5" thickBot="1" x14ac:dyDescent="0.3">
      <c r="A66" s="170"/>
      <c r="B66" s="161">
        <f>NMP_Worksheet!A18</f>
        <v>0</v>
      </c>
      <c r="C66" s="163"/>
      <c r="M66" s="352" t="s">
        <v>339</v>
      </c>
      <c r="N66" s="353"/>
      <c r="O66" s="148">
        <f>NMP_Worksheet!AC18</f>
        <v>0</v>
      </c>
      <c r="P66" s="148">
        <f>NMP_Worksheet!AG18</f>
        <v>0</v>
      </c>
      <c r="Q66" s="148">
        <f>NMP_Worksheet!AK18</f>
        <v>0</v>
      </c>
      <c r="U66" s="133">
        <v>5</v>
      </c>
    </row>
    <row r="67" spans="1:21" ht="81.75" thickBot="1" x14ac:dyDescent="0.35">
      <c r="A67" s="171" t="s">
        <v>2</v>
      </c>
      <c r="B67" s="107" t="s">
        <v>17</v>
      </c>
      <c r="C67" s="108" t="s">
        <v>140</v>
      </c>
      <c r="D67" s="108" t="s">
        <v>114</v>
      </c>
      <c r="E67" s="107" t="s">
        <v>104</v>
      </c>
      <c r="F67" s="107" t="s">
        <v>105</v>
      </c>
      <c r="G67" s="107" t="s">
        <v>75</v>
      </c>
      <c r="H67" s="107" t="s">
        <v>106</v>
      </c>
      <c r="I67" s="109" t="s">
        <v>77</v>
      </c>
      <c r="J67" s="107" t="s">
        <v>78</v>
      </c>
      <c r="K67" s="107" t="s">
        <v>79</v>
      </c>
      <c r="L67" s="109" t="s">
        <v>80</v>
      </c>
      <c r="M67" s="108" t="s">
        <v>81</v>
      </c>
      <c r="N67" s="108"/>
      <c r="O67" s="108" t="s">
        <v>108</v>
      </c>
      <c r="P67" s="110" t="s">
        <v>109</v>
      </c>
      <c r="Q67" s="108" t="s">
        <v>110</v>
      </c>
      <c r="R67" s="108" t="s">
        <v>111</v>
      </c>
      <c r="S67" s="108" t="s">
        <v>112</v>
      </c>
      <c r="T67" s="108" t="s">
        <v>113</v>
      </c>
      <c r="U67" s="108" t="s">
        <v>107</v>
      </c>
    </row>
    <row r="68" spans="1:21" ht="19.5" thickBot="1" x14ac:dyDescent="0.3">
      <c r="A68" s="134"/>
      <c r="B68" s="106" t="s">
        <v>328</v>
      </c>
      <c r="C68" s="106"/>
      <c r="D68" s="141">
        <f>VLOOKUP($B68,Fertilizer_Data[],2,FALSE)</f>
        <v>0</v>
      </c>
      <c r="E68" s="141">
        <f>VLOOKUP($B68,Fertilizer_Data[],3,FALSE)</f>
        <v>0</v>
      </c>
      <c r="F68" s="141">
        <f>VLOOKUP($B68,Fertilizer_Data[],4,FALSE)</f>
        <v>0</v>
      </c>
      <c r="G68" s="142">
        <f>VLOOKUP($B68,Fertilizer_Data[],5,FALSE)</f>
        <v>0</v>
      </c>
      <c r="H68" s="142">
        <f>VLOOKUP($B68,Fertilizer_Data[],6,FALSE)</f>
        <v>0</v>
      </c>
      <c r="I68" s="142">
        <f>VLOOKUP($B68,Fertilizer_Data[],7,FALSE)</f>
        <v>0</v>
      </c>
      <c r="J68" s="142">
        <f>VLOOKUP($B68,Fertilizer_Data[],8,FALSE)</f>
        <v>0</v>
      </c>
      <c r="K68" s="142">
        <f>VLOOKUP($B68,Fertilizer_Data[],9,FALSE)</f>
        <v>0</v>
      </c>
      <c r="L68" s="142">
        <f>VLOOKUP($B68,Fertilizer_Data[],10,FALSE)</f>
        <v>0</v>
      </c>
      <c r="M68" s="142">
        <f>VLOOKUP($B68,Fertilizer_Data[],11,FALSE)</f>
        <v>0</v>
      </c>
      <c r="N68" s="143"/>
      <c r="O68" s="144" t="str">
        <f>IF($D68="lbs",$C68*G68,IF($D68="gal",$C68*$F68*G68,IF($D68="cu.ft.",$C68*$E68*G68,"0")))</f>
        <v>0</v>
      </c>
      <c r="P68" s="144" t="str">
        <f>IF($D68="lbs",$C68*H68,IF($D68="gal",$C68*$F68*H68,IF($D68="cu.ft.",$C68*$E68*H68,"0")))</f>
        <v>0</v>
      </c>
      <c r="Q68" s="144" t="str">
        <f t="shared" ref="Q68:Q72" si="60">IF($D68="lbs",$C68*I68,IF($D68="gal",$C68*$F68*I68,IF($D68="cu.ft.",$C68*$E68*I68,"0")))</f>
        <v>0</v>
      </c>
      <c r="R68" s="144" t="str">
        <f t="shared" ref="R68:R72" si="61">IF($D68="lbs",$C68*J68,IF($D68="gal",$C68*$F68*J68,IF($D68="cu.ft.",$C68*$E68*J68,"0")))</f>
        <v>0</v>
      </c>
      <c r="S68" s="144" t="str">
        <f t="shared" ref="S68:S72" si="62">IF($D68="lbs",$C68*K68,IF($D68="gal",$C68*$F68*K68,IF($D68="cu.ft.",$C68*$E68*K68,"0")))</f>
        <v>0</v>
      </c>
      <c r="T68" s="144" t="str">
        <f t="shared" ref="T68:T72" si="63">IF($D68="lbs",$C68*L68,IF($D68="gal",$C68*$F68*L68,IF($D68="cu.ft.",$C68*$E68*L68,"0")))</f>
        <v>0</v>
      </c>
      <c r="U68" s="145" t="str">
        <f t="shared" ref="U68:U72" si="64">IF($D68="lbs",$C68*M68,IF($D68="gal",$C68*$F68*M68,IF($D68="cu.ft.",$C68*$E68*M68,"0")))</f>
        <v>0</v>
      </c>
    </row>
    <row r="69" spans="1:21" ht="19.5" thickBot="1" x14ac:dyDescent="0.3">
      <c r="A69" s="134"/>
      <c r="B69" s="106" t="s">
        <v>328</v>
      </c>
      <c r="C69" s="106"/>
      <c r="D69" s="141">
        <f>VLOOKUP($B69,Fertilizer_Data[],2,FALSE)</f>
        <v>0</v>
      </c>
      <c r="E69" s="141">
        <f>VLOOKUP($B69,Fertilizer_Data[],3,FALSE)</f>
        <v>0</v>
      </c>
      <c r="F69" s="141">
        <f>VLOOKUP($B69,Fertilizer_Data[],4,FALSE)</f>
        <v>0</v>
      </c>
      <c r="G69" s="142">
        <f>VLOOKUP($B69,Fertilizer_Data[],5,FALSE)</f>
        <v>0</v>
      </c>
      <c r="H69" s="142">
        <f>VLOOKUP($B69,Fertilizer_Data[],6,FALSE)</f>
        <v>0</v>
      </c>
      <c r="I69" s="142">
        <f>VLOOKUP($B69,Fertilizer_Data[],7,FALSE)</f>
        <v>0</v>
      </c>
      <c r="J69" s="142">
        <f>VLOOKUP($B69,Fertilizer_Data[],8,FALSE)</f>
        <v>0</v>
      </c>
      <c r="K69" s="142">
        <f>VLOOKUP($B69,Fertilizer_Data[],9,FALSE)</f>
        <v>0</v>
      </c>
      <c r="L69" s="142">
        <f>VLOOKUP($B69,Fertilizer_Data[],10,FALSE)</f>
        <v>0</v>
      </c>
      <c r="M69" s="142">
        <f>VLOOKUP($B69,Fertilizer_Data[],11,FALSE)</f>
        <v>0</v>
      </c>
      <c r="N69" s="143"/>
      <c r="O69" s="144" t="str">
        <f t="shared" ref="O69:O72" si="65">IF($D69="lbs",$C69*G69,IF($D69="gal",$C69*$F69*G69,IF($D69="cu.ft.",$C69*$E69*G69,"0")))</f>
        <v>0</v>
      </c>
      <c r="P69" s="144" t="str">
        <f t="shared" ref="P69:P72" si="66">IF($D69="lbs",$C69*H69,IF($D69="gal",$C69*$F69*H69,IF($D69="cu.ft.",$C69*$E69*H69,"0")))</f>
        <v>0</v>
      </c>
      <c r="Q69" s="144" t="str">
        <f t="shared" si="60"/>
        <v>0</v>
      </c>
      <c r="R69" s="144" t="str">
        <f t="shared" si="61"/>
        <v>0</v>
      </c>
      <c r="S69" s="144" t="str">
        <f t="shared" si="62"/>
        <v>0</v>
      </c>
      <c r="T69" s="144" t="str">
        <f t="shared" si="63"/>
        <v>0</v>
      </c>
      <c r="U69" s="145" t="str">
        <f t="shared" si="64"/>
        <v>0</v>
      </c>
    </row>
    <row r="70" spans="1:21" ht="19.5" thickBot="1" x14ac:dyDescent="0.3">
      <c r="A70" s="134"/>
      <c r="B70" s="106" t="s">
        <v>328</v>
      </c>
      <c r="C70" s="106"/>
      <c r="D70" s="141">
        <f>VLOOKUP($B70,Fertilizer_Data[],2,FALSE)</f>
        <v>0</v>
      </c>
      <c r="E70" s="141">
        <f>VLOOKUP($B70,Fertilizer_Data[],3,FALSE)</f>
        <v>0</v>
      </c>
      <c r="F70" s="141">
        <f>VLOOKUP($B70,Fertilizer_Data[],4,FALSE)</f>
        <v>0</v>
      </c>
      <c r="G70" s="142">
        <f>VLOOKUP($B70,Fertilizer_Data[],5,FALSE)</f>
        <v>0</v>
      </c>
      <c r="H70" s="142">
        <f>VLOOKUP($B70,Fertilizer_Data[],6,FALSE)</f>
        <v>0</v>
      </c>
      <c r="I70" s="142">
        <f>VLOOKUP($B70,Fertilizer_Data[],7,FALSE)</f>
        <v>0</v>
      </c>
      <c r="J70" s="142">
        <f>VLOOKUP($B70,Fertilizer_Data[],8,FALSE)</f>
        <v>0</v>
      </c>
      <c r="K70" s="142">
        <f>VLOOKUP($B70,Fertilizer_Data[],9,FALSE)</f>
        <v>0</v>
      </c>
      <c r="L70" s="142">
        <f>VLOOKUP($B70,Fertilizer_Data[],10,FALSE)</f>
        <v>0</v>
      </c>
      <c r="M70" s="142">
        <f>VLOOKUP($B70,Fertilizer_Data[],11,FALSE)</f>
        <v>0</v>
      </c>
      <c r="N70" s="143"/>
      <c r="O70" s="144" t="str">
        <f t="shared" si="65"/>
        <v>0</v>
      </c>
      <c r="P70" s="144" t="str">
        <f t="shared" si="66"/>
        <v>0</v>
      </c>
      <c r="Q70" s="144" t="str">
        <f t="shared" si="60"/>
        <v>0</v>
      </c>
      <c r="R70" s="144" t="str">
        <f t="shared" si="61"/>
        <v>0</v>
      </c>
      <c r="S70" s="144" t="str">
        <f t="shared" si="62"/>
        <v>0</v>
      </c>
      <c r="T70" s="144" t="str">
        <f t="shared" si="63"/>
        <v>0</v>
      </c>
      <c r="U70" s="145" t="str">
        <f t="shared" si="64"/>
        <v>0</v>
      </c>
    </row>
    <row r="71" spans="1:21" ht="19.5" thickBot="1" x14ac:dyDescent="0.3">
      <c r="A71" s="134"/>
      <c r="B71" s="106" t="s">
        <v>328</v>
      </c>
      <c r="C71" s="106"/>
      <c r="D71" s="141">
        <f>VLOOKUP($B71,Fertilizer_Data[],2,FALSE)</f>
        <v>0</v>
      </c>
      <c r="E71" s="141">
        <f>VLOOKUP($B71,Fertilizer_Data[],3,FALSE)</f>
        <v>0</v>
      </c>
      <c r="F71" s="141">
        <f>VLOOKUP($B71,Fertilizer_Data[],4,FALSE)</f>
        <v>0</v>
      </c>
      <c r="G71" s="142">
        <f>VLOOKUP($B71,Fertilizer_Data[],5,FALSE)</f>
        <v>0</v>
      </c>
      <c r="H71" s="142">
        <f>VLOOKUP($B71,Fertilizer_Data[],6,FALSE)</f>
        <v>0</v>
      </c>
      <c r="I71" s="142">
        <f>VLOOKUP($B71,Fertilizer_Data[],7,FALSE)</f>
        <v>0</v>
      </c>
      <c r="J71" s="142">
        <f>VLOOKUP($B71,Fertilizer_Data[],8,FALSE)</f>
        <v>0</v>
      </c>
      <c r="K71" s="142">
        <f>VLOOKUP($B71,Fertilizer_Data[],9,FALSE)</f>
        <v>0</v>
      </c>
      <c r="L71" s="142">
        <f>VLOOKUP($B71,Fertilizer_Data[],10,FALSE)</f>
        <v>0</v>
      </c>
      <c r="M71" s="142">
        <f>VLOOKUP($B71,Fertilizer_Data[],11,FALSE)</f>
        <v>0</v>
      </c>
      <c r="N71" s="143"/>
      <c r="O71" s="144" t="str">
        <f t="shared" si="65"/>
        <v>0</v>
      </c>
      <c r="P71" s="144" t="str">
        <f t="shared" si="66"/>
        <v>0</v>
      </c>
      <c r="Q71" s="144" t="str">
        <f t="shared" si="60"/>
        <v>0</v>
      </c>
      <c r="R71" s="144" t="str">
        <f t="shared" si="61"/>
        <v>0</v>
      </c>
      <c r="S71" s="144" t="str">
        <f t="shared" si="62"/>
        <v>0</v>
      </c>
      <c r="T71" s="144" t="str">
        <f t="shared" si="63"/>
        <v>0</v>
      </c>
      <c r="U71" s="145" t="str">
        <f t="shared" si="64"/>
        <v>0</v>
      </c>
    </row>
    <row r="72" spans="1:21" ht="19.5" thickBot="1" x14ac:dyDescent="0.3">
      <c r="A72" s="134"/>
      <c r="B72" s="106" t="s">
        <v>328</v>
      </c>
      <c r="C72" s="106"/>
      <c r="D72" s="141">
        <f>VLOOKUP($B72,Fertilizer_Data[],2,FALSE)</f>
        <v>0</v>
      </c>
      <c r="E72" s="141">
        <f>VLOOKUP($B72,Fertilizer_Data[],3,FALSE)</f>
        <v>0</v>
      </c>
      <c r="F72" s="141">
        <f>VLOOKUP($B72,Fertilizer_Data[],4,FALSE)</f>
        <v>0</v>
      </c>
      <c r="G72" s="142">
        <f>VLOOKUP($B72,Fertilizer_Data[],5,FALSE)</f>
        <v>0</v>
      </c>
      <c r="H72" s="142">
        <f>VLOOKUP($B72,Fertilizer_Data[],6,FALSE)</f>
        <v>0</v>
      </c>
      <c r="I72" s="142">
        <f>VLOOKUP($B72,Fertilizer_Data[],7,FALSE)</f>
        <v>0</v>
      </c>
      <c r="J72" s="142">
        <f>VLOOKUP($B72,Fertilizer_Data[],8,FALSE)</f>
        <v>0</v>
      </c>
      <c r="K72" s="142">
        <f>VLOOKUP($B72,Fertilizer_Data[],9,FALSE)</f>
        <v>0</v>
      </c>
      <c r="L72" s="142">
        <f>VLOOKUP($B72,Fertilizer_Data[],10,FALSE)</f>
        <v>0</v>
      </c>
      <c r="M72" s="142">
        <f>VLOOKUP($B72,Fertilizer_Data[],11,FALSE)</f>
        <v>0</v>
      </c>
      <c r="N72" s="143"/>
      <c r="O72" s="144" t="str">
        <f t="shared" si="65"/>
        <v>0</v>
      </c>
      <c r="P72" s="144" t="str">
        <f t="shared" si="66"/>
        <v>0</v>
      </c>
      <c r="Q72" s="144" t="str">
        <f t="shared" si="60"/>
        <v>0</v>
      </c>
      <c r="R72" s="144" t="str">
        <f t="shared" si="61"/>
        <v>0</v>
      </c>
      <c r="S72" s="144" t="str">
        <f t="shared" si="62"/>
        <v>0</v>
      </c>
      <c r="T72" s="144" t="str">
        <f t="shared" si="63"/>
        <v>0</v>
      </c>
      <c r="U72" s="145" t="str">
        <f t="shared" si="64"/>
        <v>0</v>
      </c>
    </row>
    <row r="73" spans="1:21" ht="19.5" thickBot="1" x14ac:dyDescent="0.3">
      <c r="A73" s="134"/>
      <c r="B73" s="135"/>
      <c r="C73" s="135"/>
      <c r="D73" s="136"/>
      <c r="E73" s="135"/>
      <c r="F73" s="135"/>
      <c r="G73" s="137"/>
      <c r="H73" s="137"/>
      <c r="I73" s="137"/>
      <c r="J73" s="137"/>
      <c r="K73" s="137"/>
      <c r="L73" s="137"/>
      <c r="M73" s="137"/>
      <c r="N73" s="146"/>
      <c r="O73" s="144" t="str">
        <f>IF($D73="lbs",$C73*G73,IF($D73="gal",$C73*$F73*G73,IF($D73="cu.ft.",$C73*$E73*G73,IF($D73="ton",G73*$C73*2000,"0"))))</f>
        <v>0</v>
      </c>
      <c r="P73" s="144" t="str">
        <f t="shared" ref="P73:P77" si="67">IF($D73="lbs",$C73*H73,IF($D73="gal",$C73*$F73*H73,IF($D73="cu.ft.",$C73*$E73*H73,IF($D73="ton",H73*$C73*2000,"0"))))</f>
        <v>0</v>
      </c>
      <c r="Q73" s="144" t="str">
        <f t="shared" ref="Q73:Q77" si="68">IF($D73="lbs",$C73*I73,IF($D73="gal",$C73*$F73*I73,IF($D73="cu.ft.",$C73*$E73*I73,IF($D73="ton",I73*$C73*2000,"0"))))</f>
        <v>0</v>
      </c>
      <c r="R73" s="144" t="str">
        <f t="shared" ref="R73:R77" si="69">IF($D73="lbs",$C73*J73,IF($D73="gal",$C73*$F73*J73,IF($D73="cu.ft.",$C73*$E73*J73,IF($D73="ton",J73*$C73*2000,"0"))))</f>
        <v>0</v>
      </c>
      <c r="S73" s="144" t="str">
        <f t="shared" ref="S73:S77" si="70">IF($D73="lbs",$C73*K73,IF($D73="gal",$C73*$F73*K73,IF($D73="cu.ft.",$C73*$E73*K73,IF($D73="ton",K73*$C73*2000,"0"))))</f>
        <v>0</v>
      </c>
      <c r="T73" s="144" t="str">
        <f t="shared" ref="T73:T77" si="71">IF($D73="lbs",$C73*L73,IF($D73="gal",$C73*$F73*L73,IF($D73="cu.ft.",$C73*$E73*L73,IF($D73="ton",L73*$C73*2000,"0"))))</f>
        <v>0</v>
      </c>
      <c r="U73" s="145" t="str">
        <f t="shared" ref="U73:U77" si="72">IF($D73="lbs",$C73*M73,IF($D73="gal",$C73*$F73*M73,IF($D73="cu.ft.",$C73*$E73*M73,IF($D73="ton",M73*$C73*2000,"0"))))</f>
        <v>0</v>
      </c>
    </row>
    <row r="74" spans="1:21" ht="19.5" thickBot="1" x14ac:dyDescent="0.3">
      <c r="A74" s="134"/>
      <c r="B74" s="135"/>
      <c r="C74" s="135"/>
      <c r="D74" s="136"/>
      <c r="E74" s="135"/>
      <c r="F74" s="135"/>
      <c r="G74" s="137"/>
      <c r="H74" s="137"/>
      <c r="I74" s="137"/>
      <c r="J74" s="137"/>
      <c r="K74" s="137"/>
      <c r="L74" s="137"/>
      <c r="M74" s="137"/>
      <c r="N74" s="146"/>
      <c r="O74" s="144" t="str">
        <f t="shared" ref="O74:O77" si="73">IF($D74="lbs",$C74*G74,IF($D74="gal",$C74*$F74*G74,IF($D74="cu.ft.",$C74*$E74*G74,IF($D74="ton",G74*$C74*2000,"0"))))</f>
        <v>0</v>
      </c>
      <c r="P74" s="144" t="str">
        <f t="shared" si="67"/>
        <v>0</v>
      </c>
      <c r="Q74" s="144" t="str">
        <f t="shared" si="68"/>
        <v>0</v>
      </c>
      <c r="R74" s="144" t="str">
        <f t="shared" si="69"/>
        <v>0</v>
      </c>
      <c r="S74" s="144" t="str">
        <f t="shared" si="70"/>
        <v>0</v>
      </c>
      <c r="T74" s="144" t="str">
        <f t="shared" si="71"/>
        <v>0</v>
      </c>
      <c r="U74" s="145" t="str">
        <f t="shared" si="72"/>
        <v>0</v>
      </c>
    </row>
    <row r="75" spans="1:21" ht="19.5" thickBot="1" x14ac:dyDescent="0.3">
      <c r="A75" s="134"/>
      <c r="B75" s="135"/>
      <c r="C75" s="135"/>
      <c r="D75" s="136"/>
      <c r="E75" s="135"/>
      <c r="F75" s="135"/>
      <c r="G75" s="137"/>
      <c r="H75" s="137"/>
      <c r="I75" s="137"/>
      <c r="J75" s="137"/>
      <c r="K75" s="137"/>
      <c r="L75" s="137"/>
      <c r="M75" s="137"/>
      <c r="N75" s="146"/>
      <c r="O75" s="144" t="str">
        <f t="shared" si="73"/>
        <v>0</v>
      </c>
      <c r="P75" s="144" t="str">
        <f t="shared" si="67"/>
        <v>0</v>
      </c>
      <c r="Q75" s="144" t="str">
        <f t="shared" si="68"/>
        <v>0</v>
      </c>
      <c r="R75" s="144" t="str">
        <f t="shared" si="69"/>
        <v>0</v>
      </c>
      <c r="S75" s="144" t="str">
        <f t="shared" si="70"/>
        <v>0</v>
      </c>
      <c r="T75" s="144" t="str">
        <f t="shared" si="71"/>
        <v>0</v>
      </c>
      <c r="U75" s="145" t="str">
        <f t="shared" si="72"/>
        <v>0</v>
      </c>
    </row>
    <row r="76" spans="1:21" ht="19.5" thickBot="1" x14ac:dyDescent="0.3">
      <c r="A76" s="134"/>
      <c r="B76" s="135"/>
      <c r="C76" s="135"/>
      <c r="D76" s="136"/>
      <c r="E76" s="135"/>
      <c r="F76" s="135"/>
      <c r="G76" s="137"/>
      <c r="H76" s="137"/>
      <c r="I76" s="137"/>
      <c r="J76" s="137"/>
      <c r="K76" s="137"/>
      <c r="L76" s="137"/>
      <c r="M76" s="137"/>
      <c r="N76" s="146"/>
      <c r="O76" s="144" t="str">
        <f t="shared" si="73"/>
        <v>0</v>
      </c>
      <c r="P76" s="144" t="str">
        <f t="shared" si="67"/>
        <v>0</v>
      </c>
      <c r="Q76" s="144" t="str">
        <f t="shared" si="68"/>
        <v>0</v>
      </c>
      <c r="R76" s="144" t="str">
        <f t="shared" si="69"/>
        <v>0</v>
      </c>
      <c r="S76" s="144" t="str">
        <f t="shared" si="70"/>
        <v>0</v>
      </c>
      <c r="T76" s="144" t="str">
        <f t="shared" si="71"/>
        <v>0</v>
      </c>
      <c r="U76" s="145" t="str">
        <f t="shared" si="72"/>
        <v>0</v>
      </c>
    </row>
    <row r="77" spans="1:21" ht="19.5" thickBot="1" x14ac:dyDescent="0.3">
      <c r="A77" s="134"/>
      <c r="B77" s="135"/>
      <c r="C77" s="135"/>
      <c r="D77" s="136"/>
      <c r="E77" s="135"/>
      <c r="F77" s="135"/>
      <c r="G77" s="137"/>
      <c r="H77" s="137"/>
      <c r="I77" s="137"/>
      <c r="J77" s="137"/>
      <c r="K77" s="137"/>
      <c r="L77" s="137"/>
      <c r="M77" s="137"/>
      <c r="N77" s="146"/>
      <c r="O77" s="144" t="str">
        <f t="shared" si="73"/>
        <v>0</v>
      </c>
      <c r="P77" s="144" t="str">
        <f t="shared" si="67"/>
        <v>0</v>
      </c>
      <c r="Q77" s="144" t="str">
        <f t="shared" si="68"/>
        <v>0</v>
      </c>
      <c r="R77" s="144" t="str">
        <f t="shared" si="69"/>
        <v>0</v>
      </c>
      <c r="S77" s="144" t="str">
        <f t="shared" si="70"/>
        <v>0</v>
      </c>
      <c r="T77" s="144" t="str">
        <f t="shared" si="71"/>
        <v>0</v>
      </c>
      <c r="U77" s="145" t="str">
        <f t="shared" si="72"/>
        <v>0</v>
      </c>
    </row>
    <row r="78" spans="1:21" ht="18.75" x14ac:dyDescent="0.3">
      <c r="M78" s="151" t="s">
        <v>329</v>
      </c>
      <c r="N78" s="56"/>
      <c r="O78" s="156">
        <f>SUM(O68:O77)</f>
        <v>0</v>
      </c>
      <c r="P78" s="156">
        <f t="shared" ref="P78:U78" si="74">SUM(P68:P77)</f>
        <v>0</v>
      </c>
      <c r="Q78" s="156">
        <f t="shared" si="74"/>
        <v>0</v>
      </c>
      <c r="R78" s="156">
        <f t="shared" si="74"/>
        <v>0</v>
      </c>
      <c r="S78" s="156">
        <f t="shared" si="74"/>
        <v>0</v>
      </c>
      <c r="T78" s="156">
        <f t="shared" si="74"/>
        <v>0</v>
      </c>
      <c r="U78" s="156">
        <f t="shared" si="74"/>
        <v>0</v>
      </c>
    </row>
    <row r="80" spans="1:21" ht="16.5" thickBot="1" x14ac:dyDescent="0.3"/>
    <row r="81" spans="1:21" ht="33" thickBot="1" x14ac:dyDescent="0.35">
      <c r="A81" s="169"/>
      <c r="B81" s="165" t="s">
        <v>330</v>
      </c>
      <c r="C81" s="159"/>
      <c r="M81" s="354"/>
      <c r="N81" s="355"/>
      <c r="O81" s="147" t="s">
        <v>108</v>
      </c>
      <c r="P81" s="147" t="s">
        <v>109</v>
      </c>
      <c r="Q81" s="147" t="s">
        <v>110</v>
      </c>
    </row>
    <row r="82" spans="1:21" ht="16.5" thickBot="1" x14ac:dyDescent="0.3">
      <c r="A82" s="170"/>
      <c r="B82" s="161">
        <f>NMP_Worksheet!A20</f>
        <v>0</v>
      </c>
      <c r="C82" s="163"/>
      <c r="M82" s="352" t="s">
        <v>339</v>
      </c>
      <c r="N82" s="353"/>
      <c r="O82" s="148">
        <f>NMP_Worksheet!AC20</f>
        <v>0</v>
      </c>
      <c r="P82" s="148">
        <f>NMP_Worksheet!AG20</f>
        <v>0</v>
      </c>
      <c r="Q82" s="148">
        <f>NMP_Worksheet!AK20</f>
        <v>0</v>
      </c>
      <c r="U82" s="133">
        <v>6</v>
      </c>
    </row>
    <row r="83" spans="1:21" ht="81.75" thickBot="1" x14ac:dyDescent="0.35">
      <c r="A83" s="171" t="s">
        <v>2</v>
      </c>
      <c r="B83" s="107" t="s">
        <v>17</v>
      </c>
      <c r="C83" s="112" t="s">
        <v>140</v>
      </c>
      <c r="D83" s="108" t="s">
        <v>114</v>
      </c>
      <c r="E83" s="107" t="s">
        <v>104</v>
      </c>
      <c r="F83" s="107" t="s">
        <v>105</v>
      </c>
      <c r="G83" s="107" t="s">
        <v>75</v>
      </c>
      <c r="H83" s="107" t="s">
        <v>106</v>
      </c>
      <c r="I83" s="109" t="s">
        <v>77</v>
      </c>
      <c r="J83" s="107" t="s">
        <v>78</v>
      </c>
      <c r="K83" s="107" t="s">
        <v>79</v>
      </c>
      <c r="L83" s="109" t="s">
        <v>80</v>
      </c>
      <c r="M83" s="108" t="s">
        <v>81</v>
      </c>
      <c r="N83" s="108"/>
      <c r="O83" s="108" t="s">
        <v>108</v>
      </c>
      <c r="P83" s="110" t="s">
        <v>109</v>
      </c>
      <c r="Q83" s="108" t="s">
        <v>110</v>
      </c>
      <c r="R83" s="108" t="s">
        <v>111</v>
      </c>
      <c r="S83" s="108" t="s">
        <v>112</v>
      </c>
      <c r="T83" s="108" t="s">
        <v>113</v>
      </c>
      <c r="U83" s="108" t="s">
        <v>107</v>
      </c>
    </row>
    <row r="84" spans="1:21" ht="19.5" thickBot="1" x14ac:dyDescent="0.3">
      <c r="A84" s="134"/>
      <c r="B84" s="106" t="s">
        <v>328</v>
      </c>
      <c r="C84" s="106"/>
      <c r="D84" s="141">
        <f>VLOOKUP($B84,Fertilizer_Data[],2,FALSE)</f>
        <v>0</v>
      </c>
      <c r="E84" s="141">
        <f>VLOOKUP($B84,Fertilizer_Data[],3,FALSE)</f>
        <v>0</v>
      </c>
      <c r="F84" s="141">
        <f>VLOOKUP($B84,Fertilizer_Data[],4,FALSE)</f>
        <v>0</v>
      </c>
      <c r="G84" s="142">
        <f>VLOOKUP($B84,Fertilizer_Data[],5,FALSE)</f>
        <v>0</v>
      </c>
      <c r="H84" s="142">
        <f>VLOOKUP($B84,Fertilizer_Data[],6,FALSE)</f>
        <v>0</v>
      </c>
      <c r="I84" s="142">
        <f>VLOOKUP($B84,Fertilizer_Data[],7,FALSE)</f>
        <v>0</v>
      </c>
      <c r="J84" s="142">
        <f>VLOOKUP($B84,Fertilizer_Data[],8,FALSE)</f>
        <v>0</v>
      </c>
      <c r="K84" s="142">
        <f>VLOOKUP($B84,Fertilizer_Data[],9,FALSE)</f>
        <v>0</v>
      </c>
      <c r="L84" s="142">
        <f>VLOOKUP($B84,Fertilizer_Data[],10,FALSE)</f>
        <v>0</v>
      </c>
      <c r="M84" s="142">
        <f>VLOOKUP($B84,Fertilizer_Data[],11,FALSE)</f>
        <v>0</v>
      </c>
      <c r="N84" s="143"/>
      <c r="O84" s="144" t="str">
        <f>IF($D84="lbs",$C84*G84,IF($D84="gal",$C84*$F84*G84,IF($D84="cu.ft.",$C84*$E84*G84,"0")))</f>
        <v>0</v>
      </c>
      <c r="P84" s="144" t="str">
        <f>IF($D84="lbs",$C84*H84,IF($D84="gal",$C84*$F84*H84,IF($D84="cu.ft.",$C84*$E84*H84,"0")))</f>
        <v>0</v>
      </c>
      <c r="Q84" s="144" t="str">
        <f t="shared" ref="Q84:Q88" si="75">IF($D84="lbs",$C84*I84,IF($D84="gal",$C84*$F84*I84,IF($D84="cu.ft.",$C84*$E84*I84,"0")))</f>
        <v>0</v>
      </c>
      <c r="R84" s="144" t="str">
        <f t="shared" ref="R84:R88" si="76">IF($D84="lbs",$C84*J84,IF($D84="gal",$C84*$F84*J84,IF($D84="cu.ft.",$C84*$E84*J84,"0")))</f>
        <v>0</v>
      </c>
      <c r="S84" s="144" t="str">
        <f t="shared" ref="S84:S88" si="77">IF($D84="lbs",$C84*K84,IF($D84="gal",$C84*$F84*K84,IF($D84="cu.ft.",$C84*$E84*K84,"0")))</f>
        <v>0</v>
      </c>
      <c r="T84" s="144" t="str">
        <f t="shared" ref="T84:T88" si="78">IF($D84="lbs",$C84*L84,IF($D84="gal",$C84*$F84*L84,IF($D84="cu.ft.",$C84*$E84*L84,"0")))</f>
        <v>0</v>
      </c>
      <c r="U84" s="145" t="str">
        <f t="shared" ref="U84:U88" si="79">IF($D84="lbs",$C84*M84,IF($D84="gal",$C84*$F84*M84,IF($D84="cu.ft.",$C84*$E84*M84,"0")))</f>
        <v>0</v>
      </c>
    </row>
    <row r="85" spans="1:21" ht="19.5" thickBot="1" x14ac:dyDescent="0.3">
      <c r="A85" s="134"/>
      <c r="B85" s="106" t="s">
        <v>328</v>
      </c>
      <c r="C85" s="106"/>
      <c r="D85" s="141">
        <f>VLOOKUP($B85,Fertilizer_Data[],2,FALSE)</f>
        <v>0</v>
      </c>
      <c r="E85" s="141">
        <f>VLOOKUP($B85,Fertilizer_Data[],3,FALSE)</f>
        <v>0</v>
      </c>
      <c r="F85" s="141">
        <f>VLOOKUP($B85,Fertilizer_Data[],4,FALSE)</f>
        <v>0</v>
      </c>
      <c r="G85" s="142">
        <f>VLOOKUP($B85,Fertilizer_Data[],5,FALSE)</f>
        <v>0</v>
      </c>
      <c r="H85" s="142">
        <f>VLOOKUP($B85,Fertilizer_Data[],6,FALSE)</f>
        <v>0</v>
      </c>
      <c r="I85" s="142">
        <f>VLOOKUP($B85,Fertilizer_Data[],7,FALSE)</f>
        <v>0</v>
      </c>
      <c r="J85" s="142">
        <f>VLOOKUP($B85,Fertilizer_Data[],8,FALSE)</f>
        <v>0</v>
      </c>
      <c r="K85" s="142">
        <f>VLOOKUP($B85,Fertilizer_Data[],9,FALSE)</f>
        <v>0</v>
      </c>
      <c r="L85" s="142">
        <f>VLOOKUP($B85,Fertilizer_Data[],10,FALSE)</f>
        <v>0</v>
      </c>
      <c r="M85" s="142">
        <f>VLOOKUP($B85,Fertilizer_Data[],11,FALSE)</f>
        <v>0</v>
      </c>
      <c r="N85" s="143"/>
      <c r="O85" s="144" t="str">
        <f t="shared" ref="O85:O88" si="80">IF($D85="lbs",$C85*G85,IF($D85="gal",$C85*$F85*G85,IF($D85="cu.ft.",$C85*$E85*G85,"0")))</f>
        <v>0</v>
      </c>
      <c r="P85" s="144" t="str">
        <f t="shared" ref="P85:P88" si="81">IF($D85="lbs",$C85*H85,IF($D85="gal",$C85*$F85*H85,IF($D85="cu.ft.",$C85*$E85*H85,"0")))</f>
        <v>0</v>
      </c>
      <c r="Q85" s="144" t="str">
        <f t="shared" si="75"/>
        <v>0</v>
      </c>
      <c r="R85" s="144" t="str">
        <f t="shared" si="76"/>
        <v>0</v>
      </c>
      <c r="S85" s="144" t="str">
        <f t="shared" si="77"/>
        <v>0</v>
      </c>
      <c r="T85" s="144" t="str">
        <f t="shared" si="78"/>
        <v>0</v>
      </c>
      <c r="U85" s="145" t="str">
        <f t="shared" si="79"/>
        <v>0</v>
      </c>
    </row>
    <row r="86" spans="1:21" ht="19.5" thickBot="1" x14ac:dyDescent="0.3">
      <c r="A86" s="134"/>
      <c r="B86" s="106" t="s">
        <v>328</v>
      </c>
      <c r="C86" s="106"/>
      <c r="D86" s="141">
        <f>VLOOKUP($B86,Fertilizer_Data[],2,FALSE)</f>
        <v>0</v>
      </c>
      <c r="E86" s="141">
        <f>VLOOKUP($B86,Fertilizer_Data[],3,FALSE)</f>
        <v>0</v>
      </c>
      <c r="F86" s="141">
        <f>VLOOKUP($B86,Fertilizer_Data[],4,FALSE)</f>
        <v>0</v>
      </c>
      <c r="G86" s="142">
        <f>VLOOKUP($B86,Fertilizer_Data[],5,FALSE)</f>
        <v>0</v>
      </c>
      <c r="H86" s="142">
        <f>VLOOKUP($B86,Fertilizer_Data[],6,FALSE)</f>
        <v>0</v>
      </c>
      <c r="I86" s="142">
        <f>VLOOKUP($B86,Fertilizer_Data[],7,FALSE)</f>
        <v>0</v>
      </c>
      <c r="J86" s="142">
        <f>VLOOKUP($B86,Fertilizer_Data[],8,FALSE)</f>
        <v>0</v>
      </c>
      <c r="K86" s="142">
        <f>VLOOKUP($B86,Fertilizer_Data[],9,FALSE)</f>
        <v>0</v>
      </c>
      <c r="L86" s="142">
        <f>VLOOKUP($B86,Fertilizer_Data[],10,FALSE)</f>
        <v>0</v>
      </c>
      <c r="M86" s="142">
        <f>VLOOKUP($B86,Fertilizer_Data[],11,FALSE)</f>
        <v>0</v>
      </c>
      <c r="N86" s="143"/>
      <c r="O86" s="144" t="str">
        <f t="shared" si="80"/>
        <v>0</v>
      </c>
      <c r="P86" s="144" t="str">
        <f t="shared" si="81"/>
        <v>0</v>
      </c>
      <c r="Q86" s="144" t="str">
        <f t="shared" si="75"/>
        <v>0</v>
      </c>
      <c r="R86" s="144" t="str">
        <f t="shared" si="76"/>
        <v>0</v>
      </c>
      <c r="S86" s="144" t="str">
        <f t="shared" si="77"/>
        <v>0</v>
      </c>
      <c r="T86" s="144" t="str">
        <f t="shared" si="78"/>
        <v>0</v>
      </c>
      <c r="U86" s="145" t="str">
        <f t="shared" si="79"/>
        <v>0</v>
      </c>
    </row>
    <row r="87" spans="1:21" ht="19.5" thickBot="1" x14ac:dyDescent="0.3">
      <c r="A87" s="134"/>
      <c r="B87" s="106" t="s">
        <v>328</v>
      </c>
      <c r="C87" s="106"/>
      <c r="D87" s="141">
        <f>VLOOKUP($B87,Fertilizer_Data[],2,FALSE)</f>
        <v>0</v>
      </c>
      <c r="E87" s="141">
        <f>VLOOKUP($B87,Fertilizer_Data[],3,FALSE)</f>
        <v>0</v>
      </c>
      <c r="F87" s="141">
        <f>VLOOKUP($B87,Fertilizer_Data[],4,FALSE)</f>
        <v>0</v>
      </c>
      <c r="G87" s="142">
        <f>VLOOKUP($B87,Fertilizer_Data[],5,FALSE)</f>
        <v>0</v>
      </c>
      <c r="H87" s="142">
        <f>VLOOKUP($B87,Fertilizer_Data[],6,FALSE)</f>
        <v>0</v>
      </c>
      <c r="I87" s="142">
        <f>VLOOKUP($B87,Fertilizer_Data[],7,FALSE)</f>
        <v>0</v>
      </c>
      <c r="J87" s="142">
        <f>VLOOKUP($B87,Fertilizer_Data[],8,FALSE)</f>
        <v>0</v>
      </c>
      <c r="K87" s="142">
        <f>VLOOKUP($B87,Fertilizer_Data[],9,FALSE)</f>
        <v>0</v>
      </c>
      <c r="L87" s="142">
        <f>VLOOKUP($B87,Fertilizer_Data[],10,FALSE)</f>
        <v>0</v>
      </c>
      <c r="M87" s="142">
        <f>VLOOKUP($B87,Fertilizer_Data[],11,FALSE)</f>
        <v>0</v>
      </c>
      <c r="N87" s="143"/>
      <c r="O87" s="144" t="str">
        <f t="shared" si="80"/>
        <v>0</v>
      </c>
      <c r="P87" s="144" t="str">
        <f t="shared" si="81"/>
        <v>0</v>
      </c>
      <c r="Q87" s="144" t="str">
        <f t="shared" si="75"/>
        <v>0</v>
      </c>
      <c r="R87" s="144" t="str">
        <f t="shared" si="76"/>
        <v>0</v>
      </c>
      <c r="S87" s="144" t="str">
        <f t="shared" si="77"/>
        <v>0</v>
      </c>
      <c r="T87" s="144" t="str">
        <f t="shared" si="78"/>
        <v>0</v>
      </c>
      <c r="U87" s="145" t="str">
        <f t="shared" si="79"/>
        <v>0</v>
      </c>
    </row>
    <row r="88" spans="1:21" ht="19.5" thickBot="1" x14ac:dyDescent="0.3">
      <c r="A88" s="134"/>
      <c r="B88" s="106" t="s">
        <v>328</v>
      </c>
      <c r="C88" s="106"/>
      <c r="D88" s="141">
        <f>VLOOKUP($B88,Fertilizer_Data[],2,FALSE)</f>
        <v>0</v>
      </c>
      <c r="E88" s="141">
        <f>VLOOKUP($B88,Fertilizer_Data[],3,FALSE)</f>
        <v>0</v>
      </c>
      <c r="F88" s="141">
        <f>VLOOKUP($B88,Fertilizer_Data[],4,FALSE)</f>
        <v>0</v>
      </c>
      <c r="G88" s="142">
        <f>VLOOKUP($B88,Fertilizer_Data[],5,FALSE)</f>
        <v>0</v>
      </c>
      <c r="H88" s="142">
        <f>VLOOKUP($B88,Fertilizer_Data[],6,FALSE)</f>
        <v>0</v>
      </c>
      <c r="I88" s="142">
        <f>VLOOKUP($B88,Fertilizer_Data[],7,FALSE)</f>
        <v>0</v>
      </c>
      <c r="J88" s="142">
        <f>VLOOKUP($B88,Fertilizer_Data[],8,FALSE)</f>
        <v>0</v>
      </c>
      <c r="K88" s="142">
        <f>VLOOKUP($B88,Fertilizer_Data[],9,FALSE)</f>
        <v>0</v>
      </c>
      <c r="L88" s="142">
        <f>VLOOKUP($B88,Fertilizer_Data[],10,FALSE)</f>
        <v>0</v>
      </c>
      <c r="M88" s="142">
        <f>VLOOKUP($B88,Fertilizer_Data[],11,FALSE)</f>
        <v>0</v>
      </c>
      <c r="N88" s="143"/>
      <c r="O88" s="144" t="str">
        <f t="shared" si="80"/>
        <v>0</v>
      </c>
      <c r="P88" s="144" t="str">
        <f t="shared" si="81"/>
        <v>0</v>
      </c>
      <c r="Q88" s="144" t="str">
        <f t="shared" si="75"/>
        <v>0</v>
      </c>
      <c r="R88" s="144" t="str">
        <f t="shared" si="76"/>
        <v>0</v>
      </c>
      <c r="S88" s="144" t="str">
        <f t="shared" si="77"/>
        <v>0</v>
      </c>
      <c r="T88" s="144" t="str">
        <f t="shared" si="78"/>
        <v>0</v>
      </c>
      <c r="U88" s="145" t="str">
        <f t="shared" si="79"/>
        <v>0</v>
      </c>
    </row>
    <row r="89" spans="1:21" ht="19.5" thickBot="1" x14ac:dyDescent="0.3">
      <c r="A89" s="134"/>
      <c r="B89" s="135"/>
      <c r="C89" s="135"/>
      <c r="D89" s="136"/>
      <c r="E89" s="135"/>
      <c r="F89" s="135"/>
      <c r="G89" s="137"/>
      <c r="H89" s="137"/>
      <c r="I89" s="137"/>
      <c r="J89" s="137"/>
      <c r="K89" s="137"/>
      <c r="L89" s="137"/>
      <c r="M89" s="137"/>
      <c r="N89" s="146"/>
      <c r="O89" s="144" t="str">
        <f>IF($D89="lbs",$C89*G89,IF($D89="gal",$C89*$F89*G89,IF($D89="cu.ft.",$C89*$E89*G89,IF($D89="ton",G89*$C89*2000,"0"))))</f>
        <v>0</v>
      </c>
      <c r="P89" s="144" t="str">
        <f t="shared" ref="P89:P93" si="82">IF($D89="lbs",$C89*H89,IF($D89="gal",$C89*$F89*H89,IF($D89="cu.ft.",$C89*$E89*H89,IF($D89="ton",H89*$C89*2000,"0"))))</f>
        <v>0</v>
      </c>
      <c r="Q89" s="144" t="str">
        <f t="shared" ref="Q89:Q93" si="83">IF($D89="lbs",$C89*I89,IF($D89="gal",$C89*$F89*I89,IF($D89="cu.ft.",$C89*$E89*I89,IF($D89="ton",I89*$C89*2000,"0"))))</f>
        <v>0</v>
      </c>
      <c r="R89" s="144" t="str">
        <f t="shared" ref="R89:R93" si="84">IF($D89="lbs",$C89*J89,IF($D89="gal",$C89*$F89*J89,IF($D89="cu.ft.",$C89*$E89*J89,IF($D89="ton",J89*$C89*2000,"0"))))</f>
        <v>0</v>
      </c>
      <c r="S89" s="144" t="str">
        <f t="shared" ref="S89:S93" si="85">IF($D89="lbs",$C89*K89,IF($D89="gal",$C89*$F89*K89,IF($D89="cu.ft.",$C89*$E89*K89,IF($D89="ton",K89*$C89*2000,"0"))))</f>
        <v>0</v>
      </c>
      <c r="T89" s="144" t="str">
        <f t="shared" ref="T89:T93" si="86">IF($D89="lbs",$C89*L89,IF($D89="gal",$C89*$F89*L89,IF($D89="cu.ft.",$C89*$E89*L89,IF($D89="ton",L89*$C89*2000,"0"))))</f>
        <v>0</v>
      </c>
      <c r="U89" s="145" t="str">
        <f t="shared" ref="U89:U93" si="87">IF($D89="lbs",$C89*M89,IF($D89="gal",$C89*$F89*M89,IF($D89="cu.ft.",$C89*$E89*M89,IF($D89="ton",M89*$C89*2000,"0"))))</f>
        <v>0</v>
      </c>
    </row>
    <row r="90" spans="1:21" ht="19.5" thickBot="1" x14ac:dyDescent="0.3">
      <c r="A90" s="134"/>
      <c r="B90" s="135"/>
      <c r="C90" s="135"/>
      <c r="D90" s="136"/>
      <c r="E90" s="135"/>
      <c r="F90" s="135"/>
      <c r="G90" s="137"/>
      <c r="H90" s="137"/>
      <c r="I90" s="137"/>
      <c r="J90" s="137"/>
      <c r="K90" s="137"/>
      <c r="L90" s="137"/>
      <c r="M90" s="137"/>
      <c r="N90" s="146"/>
      <c r="O90" s="144" t="str">
        <f t="shared" ref="O90:O93" si="88">IF($D90="lbs",$C90*G90,IF($D90="gal",$C90*$F90*G90,IF($D90="cu.ft.",$C90*$E90*G90,IF($D90="ton",G90*$C90*2000,"0"))))</f>
        <v>0</v>
      </c>
      <c r="P90" s="144" t="str">
        <f t="shared" si="82"/>
        <v>0</v>
      </c>
      <c r="Q90" s="144" t="str">
        <f t="shared" si="83"/>
        <v>0</v>
      </c>
      <c r="R90" s="144" t="str">
        <f t="shared" si="84"/>
        <v>0</v>
      </c>
      <c r="S90" s="144" t="str">
        <f t="shared" si="85"/>
        <v>0</v>
      </c>
      <c r="T90" s="144" t="str">
        <f t="shared" si="86"/>
        <v>0</v>
      </c>
      <c r="U90" s="145" t="str">
        <f t="shared" si="87"/>
        <v>0</v>
      </c>
    </row>
    <row r="91" spans="1:21" ht="19.5" thickBot="1" x14ac:dyDescent="0.3">
      <c r="A91" s="134"/>
      <c r="B91" s="135"/>
      <c r="C91" s="135"/>
      <c r="D91" s="136"/>
      <c r="E91" s="135"/>
      <c r="F91" s="135"/>
      <c r="G91" s="137"/>
      <c r="H91" s="137"/>
      <c r="I91" s="137"/>
      <c r="J91" s="137"/>
      <c r="K91" s="137"/>
      <c r="L91" s="137"/>
      <c r="M91" s="137"/>
      <c r="N91" s="146"/>
      <c r="O91" s="144" t="str">
        <f t="shared" si="88"/>
        <v>0</v>
      </c>
      <c r="P91" s="144" t="str">
        <f t="shared" si="82"/>
        <v>0</v>
      </c>
      <c r="Q91" s="144" t="str">
        <f t="shared" si="83"/>
        <v>0</v>
      </c>
      <c r="R91" s="144" t="str">
        <f t="shared" si="84"/>
        <v>0</v>
      </c>
      <c r="S91" s="144" t="str">
        <f t="shared" si="85"/>
        <v>0</v>
      </c>
      <c r="T91" s="144" t="str">
        <f t="shared" si="86"/>
        <v>0</v>
      </c>
      <c r="U91" s="145" t="str">
        <f t="shared" si="87"/>
        <v>0</v>
      </c>
    </row>
    <row r="92" spans="1:21" ht="19.5" thickBot="1" x14ac:dyDescent="0.3">
      <c r="A92" s="134"/>
      <c r="B92" s="135"/>
      <c r="C92" s="135"/>
      <c r="D92" s="136"/>
      <c r="E92" s="135"/>
      <c r="F92" s="135"/>
      <c r="G92" s="137"/>
      <c r="H92" s="137"/>
      <c r="I92" s="137"/>
      <c r="J92" s="137"/>
      <c r="K92" s="137"/>
      <c r="L92" s="137"/>
      <c r="M92" s="137"/>
      <c r="N92" s="146"/>
      <c r="O92" s="144" t="str">
        <f t="shared" si="88"/>
        <v>0</v>
      </c>
      <c r="P92" s="144" t="str">
        <f t="shared" si="82"/>
        <v>0</v>
      </c>
      <c r="Q92" s="144" t="str">
        <f t="shared" si="83"/>
        <v>0</v>
      </c>
      <c r="R92" s="144" t="str">
        <f t="shared" si="84"/>
        <v>0</v>
      </c>
      <c r="S92" s="144" t="str">
        <f t="shared" si="85"/>
        <v>0</v>
      </c>
      <c r="T92" s="144" t="str">
        <f t="shared" si="86"/>
        <v>0</v>
      </c>
      <c r="U92" s="145" t="str">
        <f t="shared" si="87"/>
        <v>0</v>
      </c>
    </row>
    <row r="93" spans="1:21" ht="19.5" thickBot="1" x14ac:dyDescent="0.3">
      <c r="A93" s="134"/>
      <c r="B93" s="135"/>
      <c r="C93" s="135"/>
      <c r="D93" s="136"/>
      <c r="E93" s="135"/>
      <c r="F93" s="135"/>
      <c r="G93" s="137"/>
      <c r="H93" s="137"/>
      <c r="I93" s="137"/>
      <c r="J93" s="137"/>
      <c r="K93" s="137"/>
      <c r="L93" s="137"/>
      <c r="M93" s="137"/>
      <c r="N93" s="146"/>
      <c r="O93" s="144" t="str">
        <f t="shared" si="88"/>
        <v>0</v>
      </c>
      <c r="P93" s="144" t="str">
        <f t="shared" si="82"/>
        <v>0</v>
      </c>
      <c r="Q93" s="144" t="str">
        <f t="shared" si="83"/>
        <v>0</v>
      </c>
      <c r="R93" s="144" t="str">
        <f t="shared" si="84"/>
        <v>0</v>
      </c>
      <c r="S93" s="144" t="str">
        <f t="shared" si="85"/>
        <v>0</v>
      </c>
      <c r="T93" s="144" t="str">
        <f t="shared" si="86"/>
        <v>0</v>
      </c>
      <c r="U93" s="145" t="str">
        <f t="shared" si="87"/>
        <v>0</v>
      </c>
    </row>
    <row r="94" spans="1:21" ht="18.75" x14ac:dyDescent="0.3">
      <c r="M94" s="151" t="s">
        <v>329</v>
      </c>
      <c r="N94" s="56"/>
      <c r="O94" s="156">
        <f>SUM(O84:O93)</f>
        <v>0</v>
      </c>
      <c r="P94" s="156">
        <f t="shared" ref="P94:U94" si="89">SUM(P84:P93)</f>
        <v>0</v>
      </c>
      <c r="Q94" s="156">
        <f t="shared" si="89"/>
        <v>0</v>
      </c>
      <c r="R94" s="156">
        <f t="shared" si="89"/>
        <v>0</v>
      </c>
      <c r="S94" s="156">
        <f t="shared" si="89"/>
        <v>0</v>
      </c>
      <c r="T94" s="156">
        <f t="shared" si="89"/>
        <v>0</v>
      </c>
      <c r="U94" s="156">
        <f t="shared" si="89"/>
        <v>0</v>
      </c>
    </row>
    <row r="96" spans="1:21" ht="16.5" thickBot="1" x14ac:dyDescent="0.3"/>
    <row r="97" spans="1:21" ht="33" thickBot="1" x14ac:dyDescent="0.35">
      <c r="A97" s="169"/>
      <c r="B97" s="165" t="s">
        <v>330</v>
      </c>
      <c r="C97" s="159"/>
      <c r="M97" s="354"/>
      <c r="N97" s="355"/>
      <c r="O97" s="147" t="s">
        <v>108</v>
      </c>
      <c r="P97" s="147" t="s">
        <v>109</v>
      </c>
      <c r="Q97" s="147" t="s">
        <v>110</v>
      </c>
    </row>
    <row r="98" spans="1:21" ht="16.5" thickBot="1" x14ac:dyDescent="0.3">
      <c r="A98" s="170"/>
      <c r="B98" s="161">
        <f>NMP_Worksheet!A22</f>
        <v>0</v>
      </c>
      <c r="C98" s="163"/>
      <c r="M98" s="352" t="s">
        <v>339</v>
      </c>
      <c r="N98" s="353"/>
      <c r="O98" s="148">
        <f>NMP_Worksheet!AC22</f>
        <v>0</v>
      </c>
      <c r="P98" s="148">
        <f>NMP_Worksheet!AG22</f>
        <v>0</v>
      </c>
      <c r="Q98" s="148">
        <f>NMP_Worksheet!AK22</f>
        <v>0</v>
      </c>
      <c r="U98" s="133">
        <v>7</v>
      </c>
    </row>
    <row r="99" spans="1:21" ht="81.75" thickBot="1" x14ac:dyDescent="0.35">
      <c r="A99" s="171" t="s">
        <v>2</v>
      </c>
      <c r="B99" s="107" t="s">
        <v>17</v>
      </c>
      <c r="C99" s="108" t="s">
        <v>140</v>
      </c>
      <c r="D99" s="108" t="s">
        <v>114</v>
      </c>
      <c r="E99" s="107" t="s">
        <v>104</v>
      </c>
      <c r="F99" s="107" t="s">
        <v>105</v>
      </c>
      <c r="G99" s="107" t="s">
        <v>75</v>
      </c>
      <c r="H99" s="107" t="s">
        <v>106</v>
      </c>
      <c r="I99" s="109" t="s">
        <v>77</v>
      </c>
      <c r="J99" s="107" t="s">
        <v>78</v>
      </c>
      <c r="K99" s="107" t="s">
        <v>79</v>
      </c>
      <c r="L99" s="109" t="s">
        <v>80</v>
      </c>
      <c r="M99" s="108" t="s">
        <v>81</v>
      </c>
      <c r="N99" s="108"/>
      <c r="O99" s="108" t="s">
        <v>108</v>
      </c>
      <c r="P99" s="110" t="s">
        <v>109</v>
      </c>
      <c r="Q99" s="108" t="s">
        <v>110</v>
      </c>
      <c r="R99" s="108" t="s">
        <v>111</v>
      </c>
      <c r="S99" s="108" t="s">
        <v>112</v>
      </c>
      <c r="T99" s="108" t="s">
        <v>113</v>
      </c>
      <c r="U99" s="108" t="s">
        <v>107</v>
      </c>
    </row>
    <row r="100" spans="1:21" ht="19.5" thickBot="1" x14ac:dyDescent="0.3">
      <c r="A100" s="134"/>
      <c r="B100" s="106" t="s">
        <v>328</v>
      </c>
      <c r="C100" s="106"/>
      <c r="D100" s="141">
        <f>VLOOKUP($B100,Fertilizer_Data[],2,FALSE)</f>
        <v>0</v>
      </c>
      <c r="E100" s="141">
        <f>VLOOKUP($B100,Fertilizer_Data[],3,FALSE)</f>
        <v>0</v>
      </c>
      <c r="F100" s="141">
        <f>VLOOKUP($B100,Fertilizer_Data[],4,FALSE)</f>
        <v>0</v>
      </c>
      <c r="G100" s="142">
        <f>VLOOKUP($B100,Fertilizer_Data[],5,FALSE)</f>
        <v>0</v>
      </c>
      <c r="H100" s="142">
        <f>VLOOKUP($B100,Fertilizer_Data[],6,FALSE)</f>
        <v>0</v>
      </c>
      <c r="I100" s="142">
        <f>VLOOKUP($B100,Fertilizer_Data[],7,FALSE)</f>
        <v>0</v>
      </c>
      <c r="J100" s="142">
        <f>VLOOKUP($B100,Fertilizer_Data[],8,FALSE)</f>
        <v>0</v>
      </c>
      <c r="K100" s="142">
        <f>VLOOKUP($B100,Fertilizer_Data[],9,FALSE)</f>
        <v>0</v>
      </c>
      <c r="L100" s="142">
        <f>VLOOKUP($B100,Fertilizer_Data[],10,FALSE)</f>
        <v>0</v>
      </c>
      <c r="M100" s="142">
        <f>VLOOKUP($B100,Fertilizer_Data[],11,FALSE)</f>
        <v>0</v>
      </c>
      <c r="N100" s="143"/>
      <c r="O100" s="144" t="str">
        <f>IF($D100="lbs",$C100*G100,IF($D100="gal",$C100*$F100*G100,IF($D100="cu.ft.",$C100*$E100*G100,"0")))</f>
        <v>0</v>
      </c>
      <c r="P100" s="144" t="str">
        <f>IF($D100="lbs",$C100*H100,IF($D100="gal",$C100*$F100*H100,IF($D100="cu.ft.",$C100*$E100*H100,"0")))</f>
        <v>0</v>
      </c>
      <c r="Q100" s="144" t="str">
        <f t="shared" ref="Q100:Q104" si="90">IF($D100="lbs",$C100*I100,IF($D100="gal",$C100*$F100*I100,IF($D100="cu.ft.",$C100*$E100*I100,"0")))</f>
        <v>0</v>
      </c>
      <c r="R100" s="144" t="str">
        <f t="shared" ref="R100:R104" si="91">IF($D100="lbs",$C100*J100,IF($D100="gal",$C100*$F100*J100,IF($D100="cu.ft.",$C100*$E100*J100,"0")))</f>
        <v>0</v>
      </c>
      <c r="S100" s="144" t="str">
        <f t="shared" ref="S100:S104" si="92">IF($D100="lbs",$C100*K100,IF($D100="gal",$C100*$F100*K100,IF($D100="cu.ft.",$C100*$E100*K100,"0")))</f>
        <v>0</v>
      </c>
      <c r="T100" s="144" t="str">
        <f t="shared" ref="T100:T104" si="93">IF($D100="lbs",$C100*L100,IF($D100="gal",$C100*$F100*L100,IF($D100="cu.ft.",$C100*$E100*L100,"0")))</f>
        <v>0</v>
      </c>
      <c r="U100" s="145" t="str">
        <f t="shared" ref="U100:U104" si="94">IF($D100="lbs",$C100*M100,IF($D100="gal",$C100*$F100*M100,IF($D100="cu.ft.",$C100*$E100*M100,"0")))</f>
        <v>0</v>
      </c>
    </row>
    <row r="101" spans="1:21" ht="19.5" thickBot="1" x14ac:dyDescent="0.3">
      <c r="A101" s="134"/>
      <c r="B101" s="106" t="s">
        <v>328</v>
      </c>
      <c r="C101" s="106"/>
      <c r="D101" s="141">
        <f>VLOOKUP($B101,Fertilizer_Data[],2,FALSE)</f>
        <v>0</v>
      </c>
      <c r="E101" s="141">
        <f>VLOOKUP($B101,Fertilizer_Data[],3,FALSE)</f>
        <v>0</v>
      </c>
      <c r="F101" s="141">
        <f>VLOOKUP($B101,Fertilizer_Data[],4,FALSE)</f>
        <v>0</v>
      </c>
      <c r="G101" s="142">
        <f>VLOOKUP($B101,Fertilizer_Data[],5,FALSE)</f>
        <v>0</v>
      </c>
      <c r="H101" s="142">
        <f>VLOOKUP($B101,Fertilizer_Data[],6,FALSE)</f>
        <v>0</v>
      </c>
      <c r="I101" s="142">
        <f>VLOOKUP($B101,Fertilizer_Data[],7,FALSE)</f>
        <v>0</v>
      </c>
      <c r="J101" s="142">
        <f>VLOOKUP($B101,Fertilizer_Data[],8,FALSE)</f>
        <v>0</v>
      </c>
      <c r="K101" s="142">
        <f>VLOOKUP($B101,Fertilizer_Data[],9,FALSE)</f>
        <v>0</v>
      </c>
      <c r="L101" s="142">
        <f>VLOOKUP($B101,Fertilizer_Data[],10,FALSE)</f>
        <v>0</v>
      </c>
      <c r="M101" s="142">
        <f>VLOOKUP($B101,Fertilizer_Data[],11,FALSE)</f>
        <v>0</v>
      </c>
      <c r="N101" s="143"/>
      <c r="O101" s="144" t="str">
        <f t="shared" ref="O101:O104" si="95">IF($D101="lbs",$C101*G101,IF($D101="gal",$C101*$F101*G101,IF($D101="cu.ft.",$C101*$E101*G101,"0")))</f>
        <v>0</v>
      </c>
      <c r="P101" s="144" t="str">
        <f t="shared" ref="P101:P104" si="96">IF($D101="lbs",$C101*H101,IF($D101="gal",$C101*$F101*H101,IF($D101="cu.ft.",$C101*$E101*H101,"0")))</f>
        <v>0</v>
      </c>
      <c r="Q101" s="144" t="str">
        <f t="shared" si="90"/>
        <v>0</v>
      </c>
      <c r="R101" s="144" t="str">
        <f t="shared" si="91"/>
        <v>0</v>
      </c>
      <c r="S101" s="144" t="str">
        <f t="shared" si="92"/>
        <v>0</v>
      </c>
      <c r="T101" s="144" t="str">
        <f t="shared" si="93"/>
        <v>0</v>
      </c>
      <c r="U101" s="145" t="str">
        <f t="shared" si="94"/>
        <v>0</v>
      </c>
    </row>
    <row r="102" spans="1:21" ht="19.5" thickBot="1" x14ac:dyDescent="0.3">
      <c r="A102" s="134"/>
      <c r="B102" s="106" t="s">
        <v>328</v>
      </c>
      <c r="C102" s="106"/>
      <c r="D102" s="141">
        <f>VLOOKUP($B102,Fertilizer_Data[],2,FALSE)</f>
        <v>0</v>
      </c>
      <c r="E102" s="141">
        <f>VLOOKUP($B102,Fertilizer_Data[],3,FALSE)</f>
        <v>0</v>
      </c>
      <c r="F102" s="141">
        <f>VLOOKUP($B102,Fertilizer_Data[],4,FALSE)</f>
        <v>0</v>
      </c>
      <c r="G102" s="142">
        <f>VLOOKUP($B102,Fertilizer_Data[],5,FALSE)</f>
        <v>0</v>
      </c>
      <c r="H102" s="142">
        <f>VLOOKUP($B102,Fertilizer_Data[],6,FALSE)</f>
        <v>0</v>
      </c>
      <c r="I102" s="142">
        <f>VLOOKUP($B102,Fertilizer_Data[],7,FALSE)</f>
        <v>0</v>
      </c>
      <c r="J102" s="142">
        <f>VLOOKUP($B102,Fertilizer_Data[],8,FALSE)</f>
        <v>0</v>
      </c>
      <c r="K102" s="142">
        <f>VLOOKUP($B102,Fertilizer_Data[],9,FALSE)</f>
        <v>0</v>
      </c>
      <c r="L102" s="142">
        <f>VLOOKUP($B102,Fertilizer_Data[],10,FALSE)</f>
        <v>0</v>
      </c>
      <c r="M102" s="142">
        <f>VLOOKUP($B102,Fertilizer_Data[],11,FALSE)</f>
        <v>0</v>
      </c>
      <c r="N102" s="143"/>
      <c r="O102" s="144" t="str">
        <f t="shared" si="95"/>
        <v>0</v>
      </c>
      <c r="P102" s="144" t="str">
        <f t="shared" si="96"/>
        <v>0</v>
      </c>
      <c r="Q102" s="144" t="str">
        <f t="shared" si="90"/>
        <v>0</v>
      </c>
      <c r="R102" s="144" t="str">
        <f t="shared" si="91"/>
        <v>0</v>
      </c>
      <c r="S102" s="144" t="str">
        <f t="shared" si="92"/>
        <v>0</v>
      </c>
      <c r="T102" s="144" t="str">
        <f t="shared" si="93"/>
        <v>0</v>
      </c>
      <c r="U102" s="145" t="str">
        <f t="shared" si="94"/>
        <v>0</v>
      </c>
    </row>
    <row r="103" spans="1:21" ht="19.5" thickBot="1" x14ac:dyDescent="0.3">
      <c r="A103" s="134"/>
      <c r="B103" s="106" t="s">
        <v>328</v>
      </c>
      <c r="C103" s="106"/>
      <c r="D103" s="141">
        <f>VLOOKUP($B103,Fertilizer_Data[],2,FALSE)</f>
        <v>0</v>
      </c>
      <c r="E103" s="141">
        <f>VLOOKUP($B103,Fertilizer_Data[],3,FALSE)</f>
        <v>0</v>
      </c>
      <c r="F103" s="141">
        <f>VLOOKUP($B103,Fertilizer_Data[],4,FALSE)</f>
        <v>0</v>
      </c>
      <c r="G103" s="142">
        <f>VLOOKUP($B103,Fertilizer_Data[],5,FALSE)</f>
        <v>0</v>
      </c>
      <c r="H103" s="142">
        <f>VLOOKUP($B103,Fertilizer_Data[],6,FALSE)</f>
        <v>0</v>
      </c>
      <c r="I103" s="142">
        <f>VLOOKUP($B103,Fertilizer_Data[],7,FALSE)</f>
        <v>0</v>
      </c>
      <c r="J103" s="142">
        <f>VLOOKUP($B103,Fertilizer_Data[],8,FALSE)</f>
        <v>0</v>
      </c>
      <c r="K103" s="142">
        <f>VLOOKUP($B103,Fertilizer_Data[],9,FALSE)</f>
        <v>0</v>
      </c>
      <c r="L103" s="142">
        <f>VLOOKUP($B103,Fertilizer_Data[],10,FALSE)</f>
        <v>0</v>
      </c>
      <c r="M103" s="142">
        <f>VLOOKUP($B103,Fertilizer_Data[],11,FALSE)</f>
        <v>0</v>
      </c>
      <c r="N103" s="143"/>
      <c r="O103" s="144" t="str">
        <f t="shared" si="95"/>
        <v>0</v>
      </c>
      <c r="P103" s="144" t="str">
        <f t="shared" si="96"/>
        <v>0</v>
      </c>
      <c r="Q103" s="144" t="str">
        <f t="shared" si="90"/>
        <v>0</v>
      </c>
      <c r="R103" s="144" t="str">
        <f t="shared" si="91"/>
        <v>0</v>
      </c>
      <c r="S103" s="144" t="str">
        <f t="shared" si="92"/>
        <v>0</v>
      </c>
      <c r="T103" s="144" t="str">
        <f t="shared" si="93"/>
        <v>0</v>
      </c>
      <c r="U103" s="145" t="str">
        <f t="shared" si="94"/>
        <v>0</v>
      </c>
    </row>
    <row r="104" spans="1:21" ht="19.5" thickBot="1" x14ac:dyDescent="0.3">
      <c r="A104" s="134"/>
      <c r="B104" s="106" t="s">
        <v>328</v>
      </c>
      <c r="C104" s="106"/>
      <c r="D104" s="141">
        <f>VLOOKUP($B104,Fertilizer_Data[],2,FALSE)</f>
        <v>0</v>
      </c>
      <c r="E104" s="141">
        <f>VLOOKUP($B104,Fertilizer_Data[],3,FALSE)</f>
        <v>0</v>
      </c>
      <c r="F104" s="141">
        <f>VLOOKUP($B104,Fertilizer_Data[],4,FALSE)</f>
        <v>0</v>
      </c>
      <c r="G104" s="142">
        <f>VLOOKUP($B104,Fertilizer_Data[],5,FALSE)</f>
        <v>0</v>
      </c>
      <c r="H104" s="142">
        <f>VLOOKUP($B104,Fertilizer_Data[],6,FALSE)</f>
        <v>0</v>
      </c>
      <c r="I104" s="142">
        <f>VLOOKUP($B104,Fertilizer_Data[],7,FALSE)</f>
        <v>0</v>
      </c>
      <c r="J104" s="142">
        <f>VLOOKUP($B104,Fertilizer_Data[],8,FALSE)</f>
        <v>0</v>
      </c>
      <c r="K104" s="142">
        <f>VLOOKUP($B104,Fertilizer_Data[],9,FALSE)</f>
        <v>0</v>
      </c>
      <c r="L104" s="142">
        <f>VLOOKUP($B104,Fertilizer_Data[],10,FALSE)</f>
        <v>0</v>
      </c>
      <c r="M104" s="142">
        <f>VLOOKUP($B104,Fertilizer_Data[],11,FALSE)</f>
        <v>0</v>
      </c>
      <c r="N104" s="143"/>
      <c r="O104" s="144" t="str">
        <f t="shared" si="95"/>
        <v>0</v>
      </c>
      <c r="P104" s="144" t="str">
        <f t="shared" si="96"/>
        <v>0</v>
      </c>
      <c r="Q104" s="144" t="str">
        <f t="shared" si="90"/>
        <v>0</v>
      </c>
      <c r="R104" s="144" t="str">
        <f t="shared" si="91"/>
        <v>0</v>
      </c>
      <c r="S104" s="144" t="str">
        <f t="shared" si="92"/>
        <v>0</v>
      </c>
      <c r="T104" s="144" t="str">
        <f t="shared" si="93"/>
        <v>0</v>
      </c>
      <c r="U104" s="145" t="str">
        <f t="shared" si="94"/>
        <v>0</v>
      </c>
    </row>
    <row r="105" spans="1:21" ht="19.5" thickBot="1" x14ac:dyDescent="0.3">
      <c r="A105" s="134"/>
      <c r="B105" s="135"/>
      <c r="C105" s="135"/>
      <c r="D105" s="136"/>
      <c r="E105" s="135"/>
      <c r="F105" s="135"/>
      <c r="G105" s="137"/>
      <c r="H105" s="137"/>
      <c r="I105" s="137"/>
      <c r="J105" s="137"/>
      <c r="K105" s="137"/>
      <c r="L105" s="137"/>
      <c r="M105" s="137"/>
      <c r="N105" s="146"/>
      <c r="O105" s="144" t="str">
        <f>IF($D105="lbs",$C105*G105,IF($D105="gal",$C105*$F105*G105,IF($D105="cu.ft.",$C105*$E105*G105,IF($D105="ton",G105*$C105*2000,"0"))))</f>
        <v>0</v>
      </c>
      <c r="P105" s="144" t="str">
        <f t="shared" ref="P105:P109" si="97">IF($D105="lbs",$C105*H105,IF($D105="gal",$C105*$F105*H105,IF($D105="cu.ft.",$C105*$E105*H105,IF($D105="ton",H105*$C105*2000,"0"))))</f>
        <v>0</v>
      </c>
      <c r="Q105" s="144" t="str">
        <f t="shared" ref="Q105:Q109" si="98">IF($D105="lbs",$C105*I105,IF($D105="gal",$C105*$F105*I105,IF($D105="cu.ft.",$C105*$E105*I105,IF($D105="ton",I105*$C105*2000,"0"))))</f>
        <v>0</v>
      </c>
      <c r="R105" s="144" t="str">
        <f t="shared" ref="R105:R109" si="99">IF($D105="lbs",$C105*J105,IF($D105="gal",$C105*$F105*J105,IF($D105="cu.ft.",$C105*$E105*J105,IF($D105="ton",J105*$C105*2000,"0"))))</f>
        <v>0</v>
      </c>
      <c r="S105" s="144" t="str">
        <f t="shared" ref="S105:S109" si="100">IF($D105="lbs",$C105*K105,IF($D105="gal",$C105*$F105*K105,IF($D105="cu.ft.",$C105*$E105*K105,IF($D105="ton",K105*$C105*2000,"0"))))</f>
        <v>0</v>
      </c>
      <c r="T105" s="144" t="str">
        <f t="shared" ref="T105:T109" si="101">IF($D105="lbs",$C105*L105,IF($D105="gal",$C105*$F105*L105,IF($D105="cu.ft.",$C105*$E105*L105,IF($D105="ton",L105*$C105*2000,"0"))))</f>
        <v>0</v>
      </c>
      <c r="U105" s="145" t="str">
        <f t="shared" ref="U105:U109" si="102">IF($D105="lbs",$C105*M105,IF($D105="gal",$C105*$F105*M105,IF($D105="cu.ft.",$C105*$E105*M105,IF($D105="ton",M105*$C105*2000,"0"))))</f>
        <v>0</v>
      </c>
    </row>
    <row r="106" spans="1:21" ht="19.5" thickBot="1" x14ac:dyDescent="0.3">
      <c r="A106" s="134"/>
      <c r="B106" s="135"/>
      <c r="C106" s="135"/>
      <c r="D106" s="136"/>
      <c r="E106" s="135"/>
      <c r="F106" s="135"/>
      <c r="G106" s="137"/>
      <c r="H106" s="137"/>
      <c r="I106" s="137"/>
      <c r="J106" s="137"/>
      <c r="K106" s="137"/>
      <c r="L106" s="137"/>
      <c r="M106" s="137"/>
      <c r="N106" s="146"/>
      <c r="O106" s="144" t="str">
        <f t="shared" ref="O106:O109" si="103">IF($D106="lbs",$C106*G106,IF($D106="gal",$C106*$F106*G106,IF($D106="cu.ft.",$C106*$E106*G106,IF($D106="ton",G106*$C106*2000,"0"))))</f>
        <v>0</v>
      </c>
      <c r="P106" s="144" t="str">
        <f t="shared" si="97"/>
        <v>0</v>
      </c>
      <c r="Q106" s="144" t="str">
        <f t="shared" si="98"/>
        <v>0</v>
      </c>
      <c r="R106" s="144" t="str">
        <f t="shared" si="99"/>
        <v>0</v>
      </c>
      <c r="S106" s="144" t="str">
        <f t="shared" si="100"/>
        <v>0</v>
      </c>
      <c r="T106" s="144" t="str">
        <f t="shared" si="101"/>
        <v>0</v>
      </c>
      <c r="U106" s="145" t="str">
        <f t="shared" si="102"/>
        <v>0</v>
      </c>
    </row>
    <row r="107" spans="1:21" ht="19.5" thickBot="1" x14ac:dyDescent="0.3">
      <c r="A107" s="134"/>
      <c r="B107" s="135"/>
      <c r="C107" s="135"/>
      <c r="D107" s="136"/>
      <c r="E107" s="135"/>
      <c r="F107" s="135"/>
      <c r="G107" s="137"/>
      <c r="H107" s="137"/>
      <c r="I107" s="137"/>
      <c r="J107" s="137"/>
      <c r="K107" s="137"/>
      <c r="L107" s="137"/>
      <c r="M107" s="137"/>
      <c r="N107" s="146"/>
      <c r="O107" s="144" t="str">
        <f t="shared" si="103"/>
        <v>0</v>
      </c>
      <c r="P107" s="144" t="str">
        <f t="shared" si="97"/>
        <v>0</v>
      </c>
      <c r="Q107" s="144" t="str">
        <f t="shared" si="98"/>
        <v>0</v>
      </c>
      <c r="R107" s="144" t="str">
        <f t="shared" si="99"/>
        <v>0</v>
      </c>
      <c r="S107" s="144" t="str">
        <f t="shared" si="100"/>
        <v>0</v>
      </c>
      <c r="T107" s="144" t="str">
        <f t="shared" si="101"/>
        <v>0</v>
      </c>
      <c r="U107" s="145" t="str">
        <f t="shared" si="102"/>
        <v>0</v>
      </c>
    </row>
    <row r="108" spans="1:21" ht="19.5" thickBot="1" x14ac:dyDescent="0.3">
      <c r="A108" s="134"/>
      <c r="B108" s="135"/>
      <c r="C108" s="135"/>
      <c r="D108" s="136"/>
      <c r="E108" s="135"/>
      <c r="F108" s="135"/>
      <c r="G108" s="137"/>
      <c r="H108" s="137"/>
      <c r="I108" s="137"/>
      <c r="J108" s="137"/>
      <c r="K108" s="137"/>
      <c r="L108" s="137"/>
      <c r="M108" s="137"/>
      <c r="N108" s="146"/>
      <c r="O108" s="144" t="str">
        <f t="shared" si="103"/>
        <v>0</v>
      </c>
      <c r="P108" s="144" t="str">
        <f t="shared" si="97"/>
        <v>0</v>
      </c>
      <c r="Q108" s="144" t="str">
        <f t="shared" si="98"/>
        <v>0</v>
      </c>
      <c r="R108" s="144" t="str">
        <f t="shared" si="99"/>
        <v>0</v>
      </c>
      <c r="S108" s="144" t="str">
        <f t="shared" si="100"/>
        <v>0</v>
      </c>
      <c r="T108" s="144" t="str">
        <f t="shared" si="101"/>
        <v>0</v>
      </c>
      <c r="U108" s="145" t="str">
        <f t="shared" si="102"/>
        <v>0</v>
      </c>
    </row>
    <row r="109" spans="1:21" ht="19.5" thickBot="1" x14ac:dyDescent="0.3">
      <c r="A109" s="134"/>
      <c r="B109" s="135"/>
      <c r="C109" s="135"/>
      <c r="D109" s="136"/>
      <c r="E109" s="135"/>
      <c r="F109" s="135"/>
      <c r="G109" s="137"/>
      <c r="H109" s="137"/>
      <c r="I109" s="137"/>
      <c r="J109" s="137"/>
      <c r="K109" s="137"/>
      <c r="L109" s="137"/>
      <c r="M109" s="137"/>
      <c r="N109" s="146"/>
      <c r="O109" s="144" t="str">
        <f t="shared" si="103"/>
        <v>0</v>
      </c>
      <c r="P109" s="144" t="str">
        <f t="shared" si="97"/>
        <v>0</v>
      </c>
      <c r="Q109" s="144" t="str">
        <f t="shared" si="98"/>
        <v>0</v>
      </c>
      <c r="R109" s="144" t="str">
        <f t="shared" si="99"/>
        <v>0</v>
      </c>
      <c r="S109" s="144" t="str">
        <f t="shared" si="100"/>
        <v>0</v>
      </c>
      <c r="T109" s="144" t="str">
        <f t="shared" si="101"/>
        <v>0</v>
      </c>
      <c r="U109" s="145" t="str">
        <f t="shared" si="102"/>
        <v>0</v>
      </c>
    </row>
    <row r="110" spans="1:21" ht="18.75" x14ac:dyDescent="0.3">
      <c r="M110" s="151" t="s">
        <v>329</v>
      </c>
      <c r="N110" s="56"/>
      <c r="O110" s="156">
        <f>SUM(O100:O109)</f>
        <v>0</v>
      </c>
      <c r="P110" s="156">
        <f t="shared" ref="P110:U110" si="104">SUM(P100:P109)</f>
        <v>0</v>
      </c>
      <c r="Q110" s="156">
        <f t="shared" si="104"/>
        <v>0</v>
      </c>
      <c r="R110" s="156">
        <f t="shared" si="104"/>
        <v>0</v>
      </c>
      <c r="S110" s="156">
        <f t="shared" si="104"/>
        <v>0</v>
      </c>
      <c r="T110" s="156">
        <f t="shared" si="104"/>
        <v>0</v>
      </c>
      <c r="U110" s="156">
        <f t="shared" si="104"/>
        <v>0</v>
      </c>
    </row>
    <row r="111" spans="1:21" ht="18.75" x14ac:dyDescent="0.3">
      <c r="M111" s="138"/>
      <c r="O111" s="139"/>
      <c r="P111" s="139"/>
      <c r="Q111" s="139"/>
      <c r="R111" s="139"/>
      <c r="S111" s="139"/>
      <c r="T111" s="139"/>
      <c r="U111" s="139"/>
    </row>
    <row r="112" spans="1:21" ht="16.5" thickBot="1" x14ac:dyDescent="0.3"/>
    <row r="113" spans="1:21" ht="33" thickBot="1" x14ac:dyDescent="0.35">
      <c r="A113" s="169"/>
      <c r="B113" s="165" t="s">
        <v>330</v>
      </c>
      <c r="C113" s="159"/>
      <c r="M113" s="354"/>
      <c r="N113" s="355"/>
      <c r="O113" s="147" t="s">
        <v>108</v>
      </c>
      <c r="P113" s="147" t="s">
        <v>109</v>
      </c>
      <c r="Q113" s="147" t="s">
        <v>110</v>
      </c>
    </row>
    <row r="114" spans="1:21" ht="16.5" thickBot="1" x14ac:dyDescent="0.3">
      <c r="A114" s="170"/>
      <c r="B114" s="161">
        <f>NMP_Worksheet!A24</f>
        <v>0</v>
      </c>
      <c r="C114" s="163"/>
      <c r="M114" s="352" t="s">
        <v>339</v>
      </c>
      <c r="N114" s="353"/>
      <c r="O114" s="148">
        <f>NMP_Worksheet!AC24</f>
        <v>0</v>
      </c>
      <c r="P114" s="148">
        <f>NMP_Worksheet!AG24</f>
        <v>0</v>
      </c>
      <c r="Q114" s="148">
        <f>NMP_Worksheet!AK24</f>
        <v>0</v>
      </c>
      <c r="U114" s="133">
        <v>8</v>
      </c>
    </row>
    <row r="115" spans="1:21" ht="81.75" thickBot="1" x14ac:dyDescent="0.35">
      <c r="A115" s="171" t="s">
        <v>2</v>
      </c>
      <c r="B115" s="107" t="s">
        <v>17</v>
      </c>
      <c r="C115" s="112" t="s">
        <v>140</v>
      </c>
      <c r="D115" s="108" t="s">
        <v>114</v>
      </c>
      <c r="E115" s="107" t="s">
        <v>104</v>
      </c>
      <c r="F115" s="107" t="s">
        <v>105</v>
      </c>
      <c r="G115" s="107" t="s">
        <v>75</v>
      </c>
      <c r="H115" s="107" t="s">
        <v>106</v>
      </c>
      <c r="I115" s="109" t="s">
        <v>77</v>
      </c>
      <c r="J115" s="107" t="s">
        <v>78</v>
      </c>
      <c r="K115" s="107" t="s">
        <v>79</v>
      </c>
      <c r="L115" s="109" t="s">
        <v>80</v>
      </c>
      <c r="M115" s="108" t="s">
        <v>81</v>
      </c>
      <c r="N115" s="108"/>
      <c r="O115" s="108" t="s">
        <v>108</v>
      </c>
      <c r="P115" s="110" t="s">
        <v>109</v>
      </c>
      <c r="Q115" s="108" t="s">
        <v>110</v>
      </c>
      <c r="R115" s="108" t="s">
        <v>111</v>
      </c>
      <c r="S115" s="108" t="s">
        <v>112</v>
      </c>
      <c r="T115" s="108" t="s">
        <v>113</v>
      </c>
      <c r="U115" s="108" t="s">
        <v>107</v>
      </c>
    </row>
    <row r="116" spans="1:21" ht="19.5" thickBot="1" x14ac:dyDescent="0.3">
      <c r="A116" s="134"/>
      <c r="B116" s="106" t="s">
        <v>328</v>
      </c>
      <c r="C116" s="106"/>
      <c r="D116" s="141">
        <f>VLOOKUP($B116,Fertilizer_Data[],2,FALSE)</f>
        <v>0</v>
      </c>
      <c r="E116" s="141">
        <f>VLOOKUP($B116,Fertilizer_Data[],3,FALSE)</f>
        <v>0</v>
      </c>
      <c r="F116" s="141">
        <f>VLOOKUP($B116,Fertilizer_Data[],4,FALSE)</f>
        <v>0</v>
      </c>
      <c r="G116" s="142">
        <f>VLOOKUP($B116,Fertilizer_Data[],5,FALSE)</f>
        <v>0</v>
      </c>
      <c r="H116" s="142">
        <f>VLOOKUP($B116,Fertilizer_Data[],6,FALSE)</f>
        <v>0</v>
      </c>
      <c r="I116" s="142">
        <f>VLOOKUP($B116,Fertilizer_Data[],7,FALSE)</f>
        <v>0</v>
      </c>
      <c r="J116" s="142">
        <f>VLOOKUP($B116,Fertilizer_Data[],8,FALSE)</f>
        <v>0</v>
      </c>
      <c r="K116" s="142">
        <f>VLOOKUP($B116,Fertilizer_Data[],9,FALSE)</f>
        <v>0</v>
      </c>
      <c r="L116" s="142">
        <f>VLOOKUP($B116,Fertilizer_Data[],10,FALSE)</f>
        <v>0</v>
      </c>
      <c r="M116" s="142">
        <f>VLOOKUP($B116,Fertilizer_Data[],11,FALSE)</f>
        <v>0</v>
      </c>
      <c r="N116" s="143"/>
      <c r="O116" s="144" t="str">
        <f>IF($D116="lbs",$C116*G116,IF($D116="gal",$C116*$F116*G116,IF($D116="cu.ft.",$C116*$E116*G116,"0")))</f>
        <v>0</v>
      </c>
      <c r="P116" s="144" t="str">
        <f>IF($D116="lbs",$C116*H116,IF($D116="gal",$C116*$F116*H116,IF($D116="cu.ft.",$C116*$E116*H116,"0")))</f>
        <v>0</v>
      </c>
      <c r="Q116" s="144" t="str">
        <f t="shared" ref="Q116:Q120" si="105">IF($D116="lbs",$C116*I116,IF($D116="gal",$C116*$F116*I116,IF($D116="cu.ft.",$C116*$E116*I116,"0")))</f>
        <v>0</v>
      </c>
      <c r="R116" s="144" t="str">
        <f t="shared" ref="R116:R120" si="106">IF($D116="lbs",$C116*J116,IF($D116="gal",$C116*$F116*J116,IF($D116="cu.ft.",$C116*$E116*J116,"0")))</f>
        <v>0</v>
      </c>
      <c r="S116" s="144" t="str">
        <f t="shared" ref="S116:S120" si="107">IF($D116="lbs",$C116*K116,IF($D116="gal",$C116*$F116*K116,IF($D116="cu.ft.",$C116*$E116*K116,"0")))</f>
        <v>0</v>
      </c>
      <c r="T116" s="144" t="str">
        <f t="shared" ref="T116:T120" si="108">IF($D116="lbs",$C116*L116,IF($D116="gal",$C116*$F116*L116,IF($D116="cu.ft.",$C116*$E116*L116,"0")))</f>
        <v>0</v>
      </c>
      <c r="U116" s="145" t="str">
        <f t="shared" ref="U116:U120" si="109">IF($D116="lbs",$C116*M116,IF($D116="gal",$C116*$F116*M116,IF($D116="cu.ft.",$C116*$E116*M116,"0")))</f>
        <v>0</v>
      </c>
    </row>
    <row r="117" spans="1:21" ht="19.5" thickBot="1" x14ac:dyDescent="0.3">
      <c r="A117" s="134"/>
      <c r="B117" s="106" t="s">
        <v>328</v>
      </c>
      <c r="C117" s="106"/>
      <c r="D117" s="141">
        <f>VLOOKUP($B117,Fertilizer_Data[],2,FALSE)</f>
        <v>0</v>
      </c>
      <c r="E117" s="141">
        <f>VLOOKUP($B117,Fertilizer_Data[],3,FALSE)</f>
        <v>0</v>
      </c>
      <c r="F117" s="141">
        <f>VLOOKUP($B117,Fertilizer_Data[],4,FALSE)</f>
        <v>0</v>
      </c>
      <c r="G117" s="142">
        <f>VLOOKUP($B117,Fertilizer_Data[],5,FALSE)</f>
        <v>0</v>
      </c>
      <c r="H117" s="142">
        <f>VLOOKUP($B117,Fertilizer_Data[],6,FALSE)</f>
        <v>0</v>
      </c>
      <c r="I117" s="142">
        <f>VLOOKUP($B117,Fertilizer_Data[],7,FALSE)</f>
        <v>0</v>
      </c>
      <c r="J117" s="142">
        <f>VLOOKUP($B117,Fertilizer_Data[],8,FALSE)</f>
        <v>0</v>
      </c>
      <c r="K117" s="142">
        <f>VLOOKUP($B117,Fertilizer_Data[],9,FALSE)</f>
        <v>0</v>
      </c>
      <c r="L117" s="142">
        <f>VLOOKUP($B117,Fertilizer_Data[],10,FALSE)</f>
        <v>0</v>
      </c>
      <c r="M117" s="142">
        <f>VLOOKUP($B117,Fertilizer_Data[],11,FALSE)</f>
        <v>0</v>
      </c>
      <c r="N117" s="143"/>
      <c r="O117" s="144" t="str">
        <f t="shared" ref="O117:O120" si="110">IF($D117="lbs",$C117*G117,IF($D117="gal",$C117*$F117*G117,IF($D117="cu.ft.",$C117*$E117*G117,"0")))</f>
        <v>0</v>
      </c>
      <c r="P117" s="144" t="str">
        <f t="shared" ref="P117:P120" si="111">IF($D117="lbs",$C117*H117,IF($D117="gal",$C117*$F117*H117,IF($D117="cu.ft.",$C117*$E117*H117,"0")))</f>
        <v>0</v>
      </c>
      <c r="Q117" s="144" t="str">
        <f t="shared" si="105"/>
        <v>0</v>
      </c>
      <c r="R117" s="144" t="str">
        <f t="shared" si="106"/>
        <v>0</v>
      </c>
      <c r="S117" s="144" t="str">
        <f t="shared" si="107"/>
        <v>0</v>
      </c>
      <c r="T117" s="144" t="str">
        <f t="shared" si="108"/>
        <v>0</v>
      </c>
      <c r="U117" s="145" t="str">
        <f t="shared" si="109"/>
        <v>0</v>
      </c>
    </row>
    <row r="118" spans="1:21" ht="19.5" thickBot="1" x14ac:dyDescent="0.3">
      <c r="A118" s="134"/>
      <c r="B118" s="106" t="s">
        <v>328</v>
      </c>
      <c r="C118" s="106"/>
      <c r="D118" s="141">
        <f>VLOOKUP($B118,Fertilizer_Data[],2,FALSE)</f>
        <v>0</v>
      </c>
      <c r="E118" s="141">
        <f>VLOOKUP($B118,Fertilizer_Data[],3,FALSE)</f>
        <v>0</v>
      </c>
      <c r="F118" s="141">
        <f>VLOOKUP($B118,Fertilizer_Data[],4,FALSE)</f>
        <v>0</v>
      </c>
      <c r="G118" s="142">
        <f>VLOOKUP($B118,Fertilizer_Data[],5,FALSE)</f>
        <v>0</v>
      </c>
      <c r="H118" s="142">
        <f>VLOOKUP($B118,Fertilizer_Data[],6,FALSE)</f>
        <v>0</v>
      </c>
      <c r="I118" s="142">
        <f>VLOOKUP($B118,Fertilizer_Data[],7,FALSE)</f>
        <v>0</v>
      </c>
      <c r="J118" s="142">
        <f>VLOOKUP($B118,Fertilizer_Data[],8,FALSE)</f>
        <v>0</v>
      </c>
      <c r="K118" s="142">
        <f>VLOOKUP($B118,Fertilizer_Data[],9,FALSE)</f>
        <v>0</v>
      </c>
      <c r="L118" s="142">
        <f>VLOOKUP($B118,Fertilizer_Data[],10,FALSE)</f>
        <v>0</v>
      </c>
      <c r="M118" s="142">
        <f>VLOOKUP($B118,Fertilizer_Data[],11,FALSE)</f>
        <v>0</v>
      </c>
      <c r="N118" s="143"/>
      <c r="O118" s="144" t="str">
        <f t="shared" si="110"/>
        <v>0</v>
      </c>
      <c r="P118" s="144" t="str">
        <f t="shared" si="111"/>
        <v>0</v>
      </c>
      <c r="Q118" s="144" t="str">
        <f t="shared" si="105"/>
        <v>0</v>
      </c>
      <c r="R118" s="144" t="str">
        <f t="shared" si="106"/>
        <v>0</v>
      </c>
      <c r="S118" s="144" t="str">
        <f t="shared" si="107"/>
        <v>0</v>
      </c>
      <c r="T118" s="144" t="str">
        <f t="shared" si="108"/>
        <v>0</v>
      </c>
      <c r="U118" s="145" t="str">
        <f t="shared" si="109"/>
        <v>0</v>
      </c>
    </row>
    <row r="119" spans="1:21" ht="19.5" thickBot="1" x14ac:dyDescent="0.3">
      <c r="A119" s="134"/>
      <c r="B119" s="106" t="s">
        <v>328</v>
      </c>
      <c r="C119" s="106"/>
      <c r="D119" s="141">
        <f>VLOOKUP($B119,Fertilizer_Data[],2,FALSE)</f>
        <v>0</v>
      </c>
      <c r="E119" s="141">
        <f>VLOOKUP($B119,Fertilizer_Data[],3,FALSE)</f>
        <v>0</v>
      </c>
      <c r="F119" s="141">
        <f>VLOOKUP($B119,Fertilizer_Data[],4,FALSE)</f>
        <v>0</v>
      </c>
      <c r="G119" s="142">
        <f>VLOOKUP($B119,Fertilizer_Data[],5,FALSE)</f>
        <v>0</v>
      </c>
      <c r="H119" s="142">
        <f>VLOOKUP($B119,Fertilizer_Data[],6,FALSE)</f>
        <v>0</v>
      </c>
      <c r="I119" s="142">
        <f>VLOOKUP($B119,Fertilizer_Data[],7,FALSE)</f>
        <v>0</v>
      </c>
      <c r="J119" s="142">
        <f>VLOOKUP($B119,Fertilizer_Data[],8,FALSE)</f>
        <v>0</v>
      </c>
      <c r="K119" s="142">
        <f>VLOOKUP($B119,Fertilizer_Data[],9,FALSE)</f>
        <v>0</v>
      </c>
      <c r="L119" s="142">
        <f>VLOOKUP($B119,Fertilizer_Data[],10,FALSE)</f>
        <v>0</v>
      </c>
      <c r="M119" s="142">
        <f>VLOOKUP($B119,Fertilizer_Data[],11,FALSE)</f>
        <v>0</v>
      </c>
      <c r="N119" s="143"/>
      <c r="O119" s="144" t="str">
        <f t="shared" si="110"/>
        <v>0</v>
      </c>
      <c r="P119" s="144" t="str">
        <f t="shared" si="111"/>
        <v>0</v>
      </c>
      <c r="Q119" s="144" t="str">
        <f t="shared" si="105"/>
        <v>0</v>
      </c>
      <c r="R119" s="144" t="str">
        <f t="shared" si="106"/>
        <v>0</v>
      </c>
      <c r="S119" s="144" t="str">
        <f t="shared" si="107"/>
        <v>0</v>
      </c>
      <c r="T119" s="144" t="str">
        <f t="shared" si="108"/>
        <v>0</v>
      </c>
      <c r="U119" s="145" t="str">
        <f t="shared" si="109"/>
        <v>0</v>
      </c>
    </row>
    <row r="120" spans="1:21" ht="19.5" thickBot="1" x14ac:dyDescent="0.3">
      <c r="A120" s="134"/>
      <c r="B120" s="106" t="s">
        <v>328</v>
      </c>
      <c r="C120" s="106"/>
      <c r="D120" s="141">
        <f>VLOOKUP($B120,Fertilizer_Data[],2,FALSE)</f>
        <v>0</v>
      </c>
      <c r="E120" s="141">
        <f>VLOOKUP($B120,Fertilizer_Data[],3,FALSE)</f>
        <v>0</v>
      </c>
      <c r="F120" s="141">
        <f>VLOOKUP($B120,Fertilizer_Data[],4,FALSE)</f>
        <v>0</v>
      </c>
      <c r="G120" s="142">
        <f>VLOOKUP($B120,Fertilizer_Data[],5,FALSE)</f>
        <v>0</v>
      </c>
      <c r="H120" s="142">
        <f>VLOOKUP($B120,Fertilizer_Data[],6,FALSE)</f>
        <v>0</v>
      </c>
      <c r="I120" s="142">
        <f>VLOOKUP($B120,Fertilizer_Data[],7,FALSE)</f>
        <v>0</v>
      </c>
      <c r="J120" s="142">
        <f>VLOOKUP($B120,Fertilizer_Data[],8,FALSE)</f>
        <v>0</v>
      </c>
      <c r="K120" s="142">
        <f>VLOOKUP($B120,Fertilizer_Data[],9,FALSE)</f>
        <v>0</v>
      </c>
      <c r="L120" s="142">
        <f>VLOOKUP($B120,Fertilizer_Data[],10,FALSE)</f>
        <v>0</v>
      </c>
      <c r="M120" s="142">
        <f>VLOOKUP($B120,Fertilizer_Data[],11,FALSE)</f>
        <v>0</v>
      </c>
      <c r="N120" s="143"/>
      <c r="O120" s="144" t="str">
        <f t="shared" si="110"/>
        <v>0</v>
      </c>
      <c r="P120" s="144" t="str">
        <f t="shared" si="111"/>
        <v>0</v>
      </c>
      <c r="Q120" s="144" t="str">
        <f t="shared" si="105"/>
        <v>0</v>
      </c>
      <c r="R120" s="144" t="str">
        <f t="shared" si="106"/>
        <v>0</v>
      </c>
      <c r="S120" s="144" t="str">
        <f t="shared" si="107"/>
        <v>0</v>
      </c>
      <c r="T120" s="144" t="str">
        <f t="shared" si="108"/>
        <v>0</v>
      </c>
      <c r="U120" s="145" t="str">
        <f t="shared" si="109"/>
        <v>0</v>
      </c>
    </row>
    <row r="121" spans="1:21" ht="19.5" thickBot="1" x14ac:dyDescent="0.3">
      <c r="A121" s="134"/>
      <c r="B121" s="135"/>
      <c r="C121" s="135"/>
      <c r="D121" s="136"/>
      <c r="E121" s="135"/>
      <c r="F121" s="135"/>
      <c r="G121" s="137"/>
      <c r="H121" s="137"/>
      <c r="I121" s="137"/>
      <c r="J121" s="137"/>
      <c r="K121" s="137"/>
      <c r="L121" s="137"/>
      <c r="M121" s="137"/>
      <c r="N121" s="146"/>
      <c r="O121" s="144" t="str">
        <f>IF($D121="lbs",$C121*G121,IF($D121="gal",$C121*$F121*G121,IF($D121="cu.ft.",$C121*$E121*G121,IF($D121="ton",G121*$C121*2000,"0"))))</f>
        <v>0</v>
      </c>
      <c r="P121" s="144" t="str">
        <f t="shared" ref="P121:P125" si="112">IF($D121="lbs",$C121*H121,IF($D121="gal",$C121*$F121*H121,IF($D121="cu.ft.",$C121*$E121*H121,IF($D121="ton",H121*$C121*2000,"0"))))</f>
        <v>0</v>
      </c>
      <c r="Q121" s="144" t="str">
        <f t="shared" ref="Q121:Q125" si="113">IF($D121="lbs",$C121*I121,IF($D121="gal",$C121*$F121*I121,IF($D121="cu.ft.",$C121*$E121*I121,IF($D121="ton",I121*$C121*2000,"0"))))</f>
        <v>0</v>
      </c>
      <c r="R121" s="144" t="str">
        <f t="shared" ref="R121:R125" si="114">IF($D121="lbs",$C121*J121,IF($D121="gal",$C121*$F121*J121,IF($D121="cu.ft.",$C121*$E121*J121,IF($D121="ton",J121*$C121*2000,"0"))))</f>
        <v>0</v>
      </c>
      <c r="S121" s="144" t="str">
        <f t="shared" ref="S121:S125" si="115">IF($D121="lbs",$C121*K121,IF($D121="gal",$C121*$F121*K121,IF($D121="cu.ft.",$C121*$E121*K121,IF($D121="ton",K121*$C121*2000,"0"))))</f>
        <v>0</v>
      </c>
      <c r="T121" s="144" t="str">
        <f t="shared" ref="T121:T125" si="116">IF($D121="lbs",$C121*L121,IF($D121="gal",$C121*$F121*L121,IF($D121="cu.ft.",$C121*$E121*L121,IF($D121="ton",L121*$C121*2000,"0"))))</f>
        <v>0</v>
      </c>
      <c r="U121" s="145" t="str">
        <f t="shared" ref="U121:U125" si="117">IF($D121="lbs",$C121*M121,IF($D121="gal",$C121*$F121*M121,IF($D121="cu.ft.",$C121*$E121*M121,IF($D121="ton",M121*$C121*2000,"0"))))</f>
        <v>0</v>
      </c>
    </row>
    <row r="122" spans="1:21" ht="19.5" thickBot="1" x14ac:dyDescent="0.3">
      <c r="A122" s="134"/>
      <c r="B122" s="135"/>
      <c r="C122" s="135"/>
      <c r="D122" s="136"/>
      <c r="E122" s="135"/>
      <c r="F122" s="135"/>
      <c r="G122" s="137"/>
      <c r="H122" s="137"/>
      <c r="I122" s="137"/>
      <c r="J122" s="137"/>
      <c r="K122" s="137"/>
      <c r="L122" s="137"/>
      <c r="M122" s="137"/>
      <c r="N122" s="146"/>
      <c r="O122" s="144" t="str">
        <f t="shared" ref="O122:O125" si="118">IF($D122="lbs",$C122*G122,IF($D122="gal",$C122*$F122*G122,IF($D122="cu.ft.",$C122*$E122*G122,IF($D122="ton",G122*$C122*2000,"0"))))</f>
        <v>0</v>
      </c>
      <c r="P122" s="144" t="str">
        <f t="shared" si="112"/>
        <v>0</v>
      </c>
      <c r="Q122" s="144" t="str">
        <f t="shared" si="113"/>
        <v>0</v>
      </c>
      <c r="R122" s="144" t="str">
        <f t="shared" si="114"/>
        <v>0</v>
      </c>
      <c r="S122" s="144" t="str">
        <f t="shared" si="115"/>
        <v>0</v>
      </c>
      <c r="T122" s="144" t="str">
        <f t="shared" si="116"/>
        <v>0</v>
      </c>
      <c r="U122" s="145" t="str">
        <f t="shared" si="117"/>
        <v>0</v>
      </c>
    </row>
    <row r="123" spans="1:21" ht="19.5" thickBot="1" x14ac:dyDescent="0.3">
      <c r="A123" s="134"/>
      <c r="B123" s="135"/>
      <c r="C123" s="135"/>
      <c r="D123" s="136"/>
      <c r="E123" s="135"/>
      <c r="F123" s="135"/>
      <c r="G123" s="137"/>
      <c r="H123" s="137"/>
      <c r="I123" s="137"/>
      <c r="J123" s="137"/>
      <c r="K123" s="137"/>
      <c r="L123" s="137"/>
      <c r="M123" s="137"/>
      <c r="N123" s="146"/>
      <c r="O123" s="144" t="str">
        <f t="shared" si="118"/>
        <v>0</v>
      </c>
      <c r="P123" s="144" t="str">
        <f t="shared" si="112"/>
        <v>0</v>
      </c>
      <c r="Q123" s="144" t="str">
        <f t="shared" si="113"/>
        <v>0</v>
      </c>
      <c r="R123" s="144" t="str">
        <f t="shared" si="114"/>
        <v>0</v>
      </c>
      <c r="S123" s="144" t="str">
        <f t="shared" si="115"/>
        <v>0</v>
      </c>
      <c r="T123" s="144" t="str">
        <f t="shared" si="116"/>
        <v>0</v>
      </c>
      <c r="U123" s="145" t="str">
        <f t="shared" si="117"/>
        <v>0</v>
      </c>
    </row>
    <row r="124" spans="1:21" ht="19.5" thickBot="1" x14ac:dyDescent="0.3">
      <c r="A124" s="134"/>
      <c r="B124" s="135"/>
      <c r="C124" s="135"/>
      <c r="D124" s="136"/>
      <c r="E124" s="135"/>
      <c r="F124" s="135"/>
      <c r="G124" s="137"/>
      <c r="H124" s="137"/>
      <c r="I124" s="137"/>
      <c r="J124" s="137"/>
      <c r="K124" s="137"/>
      <c r="L124" s="137"/>
      <c r="M124" s="137"/>
      <c r="N124" s="146"/>
      <c r="O124" s="144" t="str">
        <f t="shared" si="118"/>
        <v>0</v>
      </c>
      <c r="P124" s="144" t="str">
        <f t="shared" si="112"/>
        <v>0</v>
      </c>
      <c r="Q124" s="144" t="str">
        <f t="shared" si="113"/>
        <v>0</v>
      </c>
      <c r="R124" s="144" t="str">
        <f t="shared" si="114"/>
        <v>0</v>
      </c>
      <c r="S124" s="144" t="str">
        <f t="shared" si="115"/>
        <v>0</v>
      </c>
      <c r="T124" s="144" t="str">
        <f t="shared" si="116"/>
        <v>0</v>
      </c>
      <c r="U124" s="145" t="str">
        <f t="shared" si="117"/>
        <v>0</v>
      </c>
    </row>
    <row r="125" spans="1:21" ht="19.5" thickBot="1" x14ac:dyDescent="0.3">
      <c r="A125" s="134"/>
      <c r="B125" s="135"/>
      <c r="C125" s="135"/>
      <c r="D125" s="136"/>
      <c r="E125" s="135"/>
      <c r="F125" s="135"/>
      <c r="G125" s="137"/>
      <c r="H125" s="137"/>
      <c r="I125" s="137"/>
      <c r="J125" s="137"/>
      <c r="K125" s="137"/>
      <c r="L125" s="137"/>
      <c r="M125" s="137"/>
      <c r="N125" s="146"/>
      <c r="O125" s="144" t="str">
        <f t="shared" si="118"/>
        <v>0</v>
      </c>
      <c r="P125" s="144" t="str">
        <f t="shared" si="112"/>
        <v>0</v>
      </c>
      <c r="Q125" s="144" t="str">
        <f t="shared" si="113"/>
        <v>0</v>
      </c>
      <c r="R125" s="144" t="str">
        <f t="shared" si="114"/>
        <v>0</v>
      </c>
      <c r="S125" s="144" t="str">
        <f t="shared" si="115"/>
        <v>0</v>
      </c>
      <c r="T125" s="144" t="str">
        <f t="shared" si="116"/>
        <v>0</v>
      </c>
      <c r="U125" s="145" t="str">
        <f t="shared" si="117"/>
        <v>0</v>
      </c>
    </row>
    <row r="126" spans="1:21" ht="18.75" x14ac:dyDescent="0.3">
      <c r="M126" s="151" t="s">
        <v>329</v>
      </c>
      <c r="N126" s="56"/>
      <c r="O126" s="156">
        <f>SUM(O116:O125)</f>
        <v>0</v>
      </c>
      <c r="P126" s="156">
        <f t="shared" ref="P126:U126" si="119">SUM(P116:P125)</f>
        <v>0</v>
      </c>
      <c r="Q126" s="156">
        <f t="shared" si="119"/>
        <v>0</v>
      </c>
      <c r="R126" s="156">
        <f t="shared" si="119"/>
        <v>0</v>
      </c>
      <c r="S126" s="156">
        <f t="shared" si="119"/>
        <v>0</v>
      </c>
      <c r="T126" s="156">
        <f t="shared" si="119"/>
        <v>0</v>
      </c>
      <c r="U126" s="156">
        <f t="shared" si="119"/>
        <v>0</v>
      </c>
    </row>
    <row r="128" spans="1:21" ht="16.5" thickBot="1" x14ac:dyDescent="0.3"/>
    <row r="129" spans="1:21" ht="33" thickBot="1" x14ac:dyDescent="0.35">
      <c r="A129" s="169"/>
      <c r="B129" s="165" t="s">
        <v>330</v>
      </c>
      <c r="C129" s="159"/>
      <c r="M129" s="354"/>
      <c r="N129" s="355"/>
      <c r="O129" s="147" t="s">
        <v>108</v>
      </c>
      <c r="P129" s="147" t="s">
        <v>109</v>
      </c>
      <c r="Q129" s="147" t="s">
        <v>110</v>
      </c>
    </row>
    <row r="130" spans="1:21" ht="16.5" thickBot="1" x14ac:dyDescent="0.3">
      <c r="A130" s="170"/>
      <c r="B130" s="161">
        <f>NMP_Worksheet!A26</f>
        <v>0</v>
      </c>
      <c r="C130" s="163"/>
      <c r="M130" s="352" t="s">
        <v>339</v>
      </c>
      <c r="N130" s="353"/>
      <c r="O130" s="148">
        <f>NMP_Worksheet!AC26</f>
        <v>0</v>
      </c>
      <c r="P130" s="148">
        <f>NMP_Worksheet!AG26</f>
        <v>0</v>
      </c>
      <c r="Q130" s="148">
        <f>NMP_Worksheet!AK26</f>
        <v>0</v>
      </c>
      <c r="U130" s="133">
        <v>9</v>
      </c>
    </row>
    <row r="131" spans="1:21" ht="81.75" thickBot="1" x14ac:dyDescent="0.35">
      <c r="A131" s="171" t="s">
        <v>2</v>
      </c>
      <c r="B131" s="107" t="s">
        <v>17</v>
      </c>
      <c r="C131" s="112" t="s">
        <v>140</v>
      </c>
      <c r="D131" s="108" t="s">
        <v>114</v>
      </c>
      <c r="E131" s="107" t="s">
        <v>104</v>
      </c>
      <c r="F131" s="107" t="s">
        <v>105</v>
      </c>
      <c r="G131" s="107" t="s">
        <v>75</v>
      </c>
      <c r="H131" s="107" t="s">
        <v>106</v>
      </c>
      <c r="I131" s="109" t="s">
        <v>77</v>
      </c>
      <c r="J131" s="107" t="s">
        <v>78</v>
      </c>
      <c r="K131" s="107" t="s">
        <v>79</v>
      </c>
      <c r="L131" s="109" t="s">
        <v>80</v>
      </c>
      <c r="M131" s="108" t="s">
        <v>81</v>
      </c>
      <c r="N131" s="108"/>
      <c r="O131" s="108" t="s">
        <v>108</v>
      </c>
      <c r="P131" s="110" t="s">
        <v>109</v>
      </c>
      <c r="Q131" s="108" t="s">
        <v>110</v>
      </c>
      <c r="R131" s="108" t="s">
        <v>111</v>
      </c>
      <c r="S131" s="108" t="s">
        <v>112</v>
      </c>
      <c r="T131" s="108" t="s">
        <v>113</v>
      </c>
      <c r="U131" s="108" t="s">
        <v>107</v>
      </c>
    </row>
    <row r="132" spans="1:21" ht="19.5" thickBot="1" x14ac:dyDescent="0.3">
      <c r="A132" s="134"/>
      <c r="B132" s="106" t="s">
        <v>328</v>
      </c>
      <c r="C132" s="106"/>
      <c r="D132" s="141">
        <f>VLOOKUP($B132,Fertilizer_Data[],2,FALSE)</f>
        <v>0</v>
      </c>
      <c r="E132" s="141">
        <f>VLOOKUP($B132,Fertilizer_Data[],3,FALSE)</f>
        <v>0</v>
      </c>
      <c r="F132" s="141">
        <f>VLOOKUP($B132,Fertilizer_Data[],4,FALSE)</f>
        <v>0</v>
      </c>
      <c r="G132" s="142">
        <f>VLOOKUP($B132,Fertilizer_Data[],5,FALSE)</f>
        <v>0</v>
      </c>
      <c r="H132" s="142">
        <f>VLOOKUP($B132,Fertilizer_Data[],6,FALSE)</f>
        <v>0</v>
      </c>
      <c r="I132" s="142">
        <f>VLOOKUP($B132,Fertilizer_Data[],7,FALSE)</f>
        <v>0</v>
      </c>
      <c r="J132" s="142">
        <f>VLOOKUP($B132,Fertilizer_Data[],8,FALSE)</f>
        <v>0</v>
      </c>
      <c r="K132" s="142">
        <f>VLOOKUP($B132,Fertilizer_Data[],9,FALSE)</f>
        <v>0</v>
      </c>
      <c r="L132" s="142">
        <f>VLOOKUP($B132,Fertilizer_Data[],10,FALSE)</f>
        <v>0</v>
      </c>
      <c r="M132" s="142">
        <f>VLOOKUP($B132,Fertilizer_Data[],11,FALSE)</f>
        <v>0</v>
      </c>
      <c r="N132" s="143"/>
      <c r="O132" s="144" t="str">
        <f>IF($D132="lbs",$C132*G132,IF($D132="gal",$C132*$F132*G132,IF($D132="cu.ft.",$C132*$E132*G132,"0")))</f>
        <v>0</v>
      </c>
      <c r="P132" s="144" t="str">
        <f>IF($D132="lbs",$C132*H132,IF($D132="gal",$C132*$F132*H132,IF($D132="cu.ft.",$C132*$E132*H132,"0")))</f>
        <v>0</v>
      </c>
      <c r="Q132" s="144" t="str">
        <f t="shared" ref="Q132:Q136" si="120">IF($D132="lbs",$C132*I132,IF($D132="gal",$C132*$F132*I132,IF($D132="cu.ft.",$C132*$E132*I132,"0")))</f>
        <v>0</v>
      </c>
      <c r="R132" s="144" t="str">
        <f t="shared" ref="R132:R136" si="121">IF($D132="lbs",$C132*J132,IF($D132="gal",$C132*$F132*J132,IF($D132="cu.ft.",$C132*$E132*J132,"0")))</f>
        <v>0</v>
      </c>
      <c r="S132" s="144" t="str">
        <f t="shared" ref="S132:S136" si="122">IF($D132="lbs",$C132*K132,IF($D132="gal",$C132*$F132*K132,IF($D132="cu.ft.",$C132*$E132*K132,"0")))</f>
        <v>0</v>
      </c>
      <c r="T132" s="144" t="str">
        <f t="shared" ref="T132:T136" si="123">IF($D132="lbs",$C132*L132,IF($D132="gal",$C132*$F132*L132,IF($D132="cu.ft.",$C132*$E132*L132,"0")))</f>
        <v>0</v>
      </c>
      <c r="U132" s="145" t="str">
        <f t="shared" ref="U132:U136" si="124">IF($D132="lbs",$C132*M132,IF($D132="gal",$C132*$F132*M132,IF($D132="cu.ft.",$C132*$E132*M132,"0")))</f>
        <v>0</v>
      </c>
    </row>
    <row r="133" spans="1:21" ht="19.5" thickBot="1" x14ac:dyDescent="0.3">
      <c r="A133" s="134"/>
      <c r="B133" s="106" t="s">
        <v>328</v>
      </c>
      <c r="C133" s="106"/>
      <c r="D133" s="141">
        <f>VLOOKUP($B133,Fertilizer_Data[],2,FALSE)</f>
        <v>0</v>
      </c>
      <c r="E133" s="141">
        <f>VLOOKUP($B133,Fertilizer_Data[],3,FALSE)</f>
        <v>0</v>
      </c>
      <c r="F133" s="141">
        <f>VLOOKUP($B133,Fertilizer_Data[],4,FALSE)</f>
        <v>0</v>
      </c>
      <c r="G133" s="142">
        <f>VLOOKUP($B133,Fertilizer_Data[],5,FALSE)</f>
        <v>0</v>
      </c>
      <c r="H133" s="142">
        <f>VLOOKUP($B133,Fertilizer_Data[],6,FALSE)</f>
        <v>0</v>
      </c>
      <c r="I133" s="142">
        <f>VLOOKUP($B133,Fertilizer_Data[],7,FALSE)</f>
        <v>0</v>
      </c>
      <c r="J133" s="142">
        <f>VLOOKUP($B133,Fertilizer_Data[],8,FALSE)</f>
        <v>0</v>
      </c>
      <c r="K133" s="142">
        <f>VLOOKUP($B133,Fertilizer_Data[],9,FALSE)</f>
        <v>0</v>
      </c>
      <c r="L133" s="142">
        <f>VLOOKUP($B133,Fertilizer_Data[],10,FALSE)</f>
        <v>0</v>
      </c>
      <c r="M133" s="142">
        <f>VLOOKUP($B133,Fertilizer_Data[],11,FALSE)</f>
        <v>0</v>
      </c>
      <c r="N133" s="143"/>
      <c r="O133" s="144" t="str">
        <f t="shared" ref="O133:O136" si="125">IF($D133="lbs",$C133*G133,IF($D133="gal",$C133*$F133*G133,IF($D133="cu.ft.",$C133*$E133*G133,"0")))</f>
        <v>0</v>
      </c>
      <c r="P133" s="144" t="str">
        <f t="shared" ref="P133:P136" si="126">IF($D133="lbs",$C133*H133,IF($D133="gal",$C133*$F133*H133,IF($D133="cu.ft.",$C133*$E133*H133,"0")))</f>
        <v>0</v>
      </c>
      <c r="Q133" s="144" t="str">
        <f t="shared" si="120"/>
        <v>0</v>
      </c>
      <c r="R133" s="144" t="str">
        <f t="shared" si="121"/>
        <v>0</v>
      </c>
      <c r="S133" s="144" t="str">
        <f t="shared" si="122"/>
        <v>0</v>
      </c>
      <c r="T133" s="144" t="str">
        <f t="shared" si="123"/>
        <v>0</v>
      </c>
      <c r="U133" s="145" t="str">
        <f t="shared" si="124"/>
        <v>0</v>
      </c>
    </row>
    <row r="134" spans="1:21" ht="19.5" thickBot="1" x14ac:dyDescent="0.3">
      <c r="A134" s="134"/>
      <c r="B134" s="106" t="s">
        <v>328</v>
      </c>
      <c r="C134" s="106"/>
      <c r="D134" s="141">
        <f>VLOOKUP($B134,Fertilizer_Data[],2,FALSE)</f>
        <v>0</v>
      </c>
      <c r="E134" s="141">
        <f>VLOOKUP($B134,Fertilizer_Data[],3,FALSE)</f>
        <v>0</v>
      </c>
      <c r="F134" s="141">
        <f>VLOOKUP($B134,Fertilizer_Data[],4,FALSE)</f>
        <v>0</v>
      </c>
      <c r="G134" s="142">
        <f>VLOOKUP($B134,Fertilizer_Data[],5,FALSE)</f>
        <v>0</v>
      </c>
      <c r="H134" s="142">
        <f>VLOOKUP($B134,Fertilizer_Data[],6,FALSE)</f>
        <v>0</v>
      </c>
      <c r="I134" s="142">
        <f>VLOOKUP($B134,Fertilizer_Data[],7,FALSE)</f>
        <v>0</v>
      </c>
      <c r="J134" s="142">
        <f>VLOOKUP($B134,Fertilizer_Data[],8,FALSE)</f>
        <v>0</v>
      </c>
      <c r="K134" s="142">
        <f>VLOOKUP($B134,Fertilizer_Data[],9,FALSE)</f>
        <v>0</v>
      </c>
      <c r="L134" s="142">
        <f>VLOOKUP($B134,Fertilizer_Data[],10,FALSE)</f>
        <v>0</v>
      </c>
      <c r="M134" s="142">
        <f>VLOOKUP($B134,Fertilizer_Data[],11,FALSE)</f>
        <v>0</v>
      </c>
      <c r="N134" s="143"/>
      <c r="O134" s="144" t="str">
        <f t="shared" si="125"/>
        <v>0</v>
      </c>
      <c r="P134" s="144" t="str">
        <f t="shared" si="126"/>
        <v>0</v>
      </c>
      <c r="Q134" s="144" t="str">
        <f t="shared" si="120"/>
        <v>0</v>
      </c>
      <c r="R134" s="144" t="str">
        <f t="shared" si="121"/>
        <v>0</v>
      </c>
      <c r="S134" s="144" t="str">
        <f t="shared" si="122"/>
        <v>0</v>
      </c>
      <c r="T134" s="144" t="str">
        <f t="shared" si="123"/>
        <v>0</v>
      </c>
      <c r="U134" s="145" t="str">
        <f t="shared" si="124"/>
        <v>0</v>
      </c>
    </row>
    <row r="135" spans="1:21" ht="19.5" thickBot="1" x14ac:dyDescent="0.3">
      <c r="A135" s="134"/>
      <c r="B135" s="106" t="s">
        <v>328</v>
      </c>
      <c r="C135" s="106"/>
      <c r="D135" s="141">
        <f>VLOOKUP($B135,Fertilizer_Data[],2,FALSE)</f>
        <v>0</v>
      </c>
      <c r="E135" s="141">
        <f>VLOOKUP($B135,Fertilizer_Data[],3,FALSE)</f>
        <v>0</v>
      </c>
      <c r="F135" s="141">
        <f>VLOOKUP($B135,Fertilizer_Data[],4,FALSE)</f>
        <v>0</v>
      </c>
      <c r="G135" s="142">
        <f>VLOOKUP($B135,Fertilizer_Data[],5,FALSE)</f>
        <v>0</v>
      </c>
      <c r="H135" s="142">
        <f>VLOOKUP($B135,Fertilizer_Data[],6,FALSE)</f>
        <v>0</v>
      </c>
      <c r="I135" s="142">
        <f>VLOOKUP($B135,Fertilizer_Data[],7,FALSE)</f>
        <v>0</v>
      </c>
      <c r="J135" s="142">
        <f>VLOOKUP($B135,Fertilizer_Data[],8,FALSE)</f>
        <v>0</v>
      </c>
      <c r="K135" s="142">
        <f>VLOOKUP($B135,Fertilizer_Data[],9,FALSE)</f>
        <v>0</v>
      </c>
      <c r="L135" s="142">
        <f>VLOOKUP($B135,Fertilizer_Data[],10,FALSE)</f>
        <v>0</v>
      </c>
      <c r="M135" s="142">
        <f>VLOOKUP($B135,Fertilizer_Data[],11,FALSE)</f>
        <v>0</v>
      </c>
      <c r="N135" s="143"/>
      <c r="O135" s="144" t="str">
        <f t="shared" si="125"/>
        <v>0</v>
      </c>
      <c r="P135" s="144" t="str">
        <f t="shared" si="126"/>
        <v>0</v>
      </c>
      <c r="Q135" s="144" t="str">
        <f t="shared" si="120"/>
        <v>0</v>
      </c>
      <c r="R135" s="144" t="str">
        <f t="shared" si="121"/>
        <v>0</v>
      </c>
      <c r="S135" s="144" t="str">
        <f t="shared" si="122"/>
        <v>0</v>
      </c>
      <c r="T135" s="144" t="str">
        <f t="shared" si="123"/>
        <v>0</v>
      </c>
      <c r="U135" s="145" t="str">
        <f t="shared" si="124"/>
        <v>0</v>
      </c>
    </row>
    <row r="136" spans="1:21" ht="19.5" thickBot="1" x14ac:dyDescent="0.3">
      <c r="A136" s="134"/>
      <c r="B136" s="106" t="s">
        <v>328</v>
      </c>
      <c r="C136" s="106"/>
      <c r="D136" s="141">
        <f>VLOOKUP($B136,Fertilizer_Data[],2,FALSE)</f>
        <v>0</v>
      </c>
      <c r="E136" s="141">
        <f>VLOOKUP($B136,Fertilizer_Data[],3,FALSE)</f>
        <v>0</v>
      </c>
      <c r="F136" s="141">
        <f>VLOOKUP($B136,Fertilizer_Data[],4,FALSE)</f>
        <v>0</v>
      </c>
      <c r="G136" s="142">
        <f>VLOOKUP($B136,Fertilizer_Data[],5,FALSE)</f>
        <v>0</v>
      </c>
      <c r="H136" s="142">
        <f>VLOOKUP($B136,Fertilizer_Data[],6,FALSE)</f>
        <v>0</v>
      </c>
      <c r="I136" s="142">
        <f>VLOOKUP($B136,Fertilizer_Data[],7,FALSE)</f>
        <v>0</v>
      </c>
      <c r="J136" s="142">
        <f>VLOOKUP($B136,Fertilizer_Data[],8,FALSE)</f>
        <v>0</v>
      </c>
      <c r="K136" s="142">
        <f>VLOOKUP($B136,Fertilizer_Data[],9,FALSE)</f>
        <v>0</v>
      </c>
      <c r="L136" s="142">
        <f>VLOOKUP($B136,Fertilizer_Data[],10,FALSE)</f>
        <v>0</v>
      </c>
      <c r="M136" s="142">
        <f>VLOOKUP($B136,Fertilizer_Data[],11,FALSE)</f>
        <v>0</v>
      </c>
      <c r="N136" s="143"/>
      <c r="O136" s="144" t="str">
        <f t="shared" si="125"/>
        <v>0</v>
      </c>
      <c r="P136" s="144" t="str">
        <f t="shared" si="126"/>
        <v>0</v>
      </c>
      <c r="Q136" s="144" t="str">
        <f t="shared" si="120"/>
        <v>0</v>
      </c>
      <c r="R136" s="144" t="str">
        <f t="shared" si="121"/>
        <v>0</v>
      </c>
      <c r="S136" s="144" t="str">
        <f t="shared" si="122"/>
        <v>0</v>
      </c>
      <c r="T136" s="144" t="str">
        <f t="shared" si="123"/>
        <v>0</v>
      </c>
      <c r="U136" s="145" t="str">
        <f t="shared" si="124"/>
        <v>0</v>
      </c>
    </row>
    <row r="137" spans="1:21" ht="19.5" thickBot="1" x14ac:dyDescent="0.3">
      <c r="A137" s="134"/>
      <c r="B137" s="135"/>
      <c r="C137" s="135"/>
      <c r="D137" s="136"/>
      <c r="E137" s="135"/>
      <c r="F137" s="135"/>
      <c r="G137" s="137"/>
      <c r="H137" s="137"/>
      <c r="I137" s="137"/>
      <c r="J137" s="137"/>
      <c r="K137" s="137"/>
      <c r="L137" s="137"/>
      <c r="M137" s="137"/>
      <c r="N137" s="146"/>
      <c r="O137" s="144" t="str">
        <f>IF($D137="lbs",$C137*G137,IF($D137="gal",$C137*$F137*G137,IF($D137="cu.ft.",$C137*$E137*G137,IF($D137="ton",G137*$C137*2000,"0"))))</f>
        <v>0</v>
      </c>
      <c r="P137" s="144" t="str">
        <f t="shared" ref="P137:P141" si="127">IF($D137="lbs",$C137*H137,IF($D137="gal",$C137*$F137*H137,IF($D137="cu.ft.",$C137*$E137*H137,IF($D137="ton",H137*$C137*2000,"0"))))</f>
        <v>0</v>
      </c>
      <c r="Q137" s="144" t="str">
        <f t="shared" ref="Q137:Q141" si="128">IF($D137="lbs",$C137*I137,IF($D137="gal",$C137*$F137*I137,IF($D137="cu.ft.",$C137*$E137*I137,IF($D137="ton",I137*$C137*2000,"0"))))</f>
        <v>0</v>
      </c>
      <c r="R137" s="144" t="str">
        <f t="shared" ref="R137:R141" si="129">IF($D137="lbs",$C137*J137,IF($D137="gal",$C137*$F137*J137,IF($D137="cu.ft.",$C137*$E137*J137,IF($D137="ton",J137*$C137*2000,"0"))))</f>
        <v>0</v>
      </c>
      <c r="S137" s="144" t="str">
        <f t="shared" ref="S137:S141" si="130">IF($D137="lbs",$C137*K137,IF($D137="gal",$C137*$F137*K137,IF($D137="cu.ft.",$C137*$E137*K137,IF($D137="ton",K137*$C137*2000,"0"))))</f>
        <v>0</v>
      </c>
      <c r="T137" s="144" t="str">
        <f t="shared" ref="T137:T141" si="131">IF($D137="lbs",$C137*L137,IF($D137="gal",$C137*$F137*L137,IF($D137="cu.ft.",$C137*$E137*L137,IF($D137="ton",L137*$C137*2000,"0"))))</f>
        <v>0</v>
      </c>
      <c r="U137" s="145" t="str">
        <f t="shared" ref="U137:U141" si="132">IF($D137="lbs",$C137*M137,IF($D137="gal",$C137*$F137*M137,IF($D137="cu.ft.",$C137*$E137*M137,IF($D137="ton",M137*$C137*2000,"0"))))</f>
        <v>0</v>
      </c>
    </row>
    <row r="138" spans="1:21" ht="19.5" thickBot="1" x14ac:dyDescent="0.3">
      <c r="A138" s="134"/>
      <c r="B138" s="135"/>
      <c r="C138" s="135"/>
      <c r="D138" s="136"/>
      <c r="E138" s="135"/>
      <c r="F138" s="135"/>
      <c r="G138" s="137"/>
      <c r="H138" s="137"/>
      <c r="I138" s="137"/>
      <c r="J138" s="137"/>
      <c r="K138" s="137"/>
      <c r="L138" s="137"/>
      <c r="M138" s="137"/>
      <c r="N138" s="146"/>
      <c r="O138" s="144" t="str">
        <f t="shared" ref="O138:O141" si="133">IF($D138="lbs",$C138*G138,IF($D138="gal",$C138*$F138*G138,IF($D138="cu.ft.",$C138*$E138*G138,IF($D138="ton",G138*$C138*2000,"0"))))</f>
        <v>0</v>
      </c>
      <c r="P138" s="144" t="str">
        <f t="shared" si="127"/>
        <v>0</v>
      </c>
      <c r="Q138" s="144" t="str">
        <f t="shared" si="128"/>
        <v>0</v>
      </c>
      <c r="R138" s="144" t="str">
        <f t="shared" si="129"/>
        <v>0</v>
      </c>
      <c r="S138" s="144" t="str">
        <f t="shared" si="130"/>
        <v>0</v>
      </c>
      <c r="T138" s="144" t="str">
        <f t="shared" si="131"/>
        <v>0</v>
      </c>
      <c r="U138" s="145" t="str">
        <f t="shared" si="132"/>
        <v>0</v>
      </c>
    </row>
    <row r="139" spans="1:21" ht="19.5" thickBot="1" x14ac:dyDescent="0.3">
      <c r="A139" s="134"/>
      <c r="B139" s="135"/>
      <c r="C139" s="135"/>
      <c r="D139" s="136"/>
      <c r="E139" s="135"/>
      <c r="F139" s="135"/>
      <c r="G139" s="137"/>
      <c r="H139" s="137"/>
      <c r="I139" s="137"/>
      <c r="J139" s="137"/>
      <c r="K139" s="137"/>
      <c r="L139" s="137"/>
      <c r="M139" s="137"/>
      <c r="N139" s="146"/>
      <c r="O139" s="144" t="str">
        <f t="shared" si="133"/>
        <v>0</v>
      </c>
      <c r="P139" s="144" t="str">
        <f t="shared" si="127"/>
        <v>0</v>
      </c>
      <c r="Q139" s="144" t="str">
        <f t="shared" si="128"/>
        <v>0</v>
      </c>
      <c r="R139" s="144" t="str">
        <f t="shared" si="129"/>
        <v>0</v>
      </c>
      <c r="S139" s="144" t="str">
        <f t="shared" si="130"/>
        <v>0</v>
      </c>
      <c r="T139" s="144" t="str">
        <f t="shared" si="131"/>
        <v>0</v>
      </c>
      <c r="U139" s="145" t="str">
        <f t="shared" si="132"/>
        <v>0</v>
      </c>
    </row>
    <row r="140" spans="1:21" ht="19.5" thickBot="1" x14ac:dyDescent="0.3">
      <c r="A140" s="134"/>
      <c r="B140" s="135"/>
      <c r="C140" s="135"/>
      <c r="D140" s="136"/>
      <c r="E140" s="135"/>
      <c r="F140" s="135"/>
      <c r="G140" s="137"/>
      <c r="H140" s="137"/>
      <c r="I140" s="137"/>
      <c r="J140" s="137"/>
      <c r="K140" s="137"/>
      <c r="L140" s="137"/>
      <c r="M140" s="137"/>
      <c r="N140" s="146"/>
      <c r="O140" s="144" t="str">
        <f t="shared" si="133"/>
        <v>0</v>
      </c>
      <c r="P140" s="144" t="str">
        <f t="shared" si="127"/>
        <v>0</v>
      </c>
      <c r="Q140" s="144" t="str">
        <f t="shared" si="128"/>
        <v>0</v>
      </c>
      <c r="R140" s="144" t="str">
        <f t="shared" si="129"/>
        <v>0</v>
      </c>
      <c r="S140" s="144" t="str">
        <f t="shared" si="130"/>
        <v>0</v>
      </c>
      <c r="T140" s="144" t="str">
        <f t="shared" si="131"/>
        <v>0</v>
      </c>
      <c r="U140" s="145" t="str">
        <f t="shared" si="132"/>
        <v>0</v>
      </c>
    </row>
    <row r="141" spans="1:21" ht="19.5" thickBot="1" x14ac:dyDescent="0.3">
      <c r="A141" s="134"/>
      <c r="B141" s="135"/>
      <c r="C141" s="135"/>
      <c r="D141" s="136"/>
      <c r="E141" s="135"/>
      <c r="F141" s="135"/>
      <c r="G141" s="137"/>
      <c r="H141" s="137"/>
      <c r="I141" s="137"/>
      <c r="J141" s="137"/>
      <c r="K141" s="137"/>
      <c r="L141" s="137"/>
      <c r="M141" s="137"/>
      <c r="N141" s="146"/>
      <c r="O141" s="144" t="str">
        <f t="shared" si="133"/>
        <v>0</v>
      </c>
      <c r="P141" s="144" t="str">
        <f t="shared" si="127"/>
        <v>0</v>
      </c>
      <c r="Q141" s="144" t="str">
        <f t="shared" si="128"/>
        <v>0</v>
      </c>
      <c r="R141" s="144" t="str">
        <f t="shared" si="129"/>
        <v>0</v>
      </c>
      <c r="S141" s="144" t="str">
        <f t="shared" si="130"/>
        <v>0</v>
      </c>
      <c r="T141" s="144" t="str">
        <f t="shared" si="131"/>
        <v>0</v>
      </c>
      <c r="U141" s="145" t="str">
        <f t="shared" si="132"/>
        <v>0</v>
      </c>
    </row>
    <row r="142" spans="1:21" ht="18.75" x14ac:dyDescent="0.3">
      <c r="M142" s="151" t="s">
        <v>329</v>
      </c>
      <c r="N142" s="56"/>
      <c r="O142" s="156">
        <f>SUM(O132:O141)</f>
        <v>0</v>
      </c>
      <c r="P142" s="156">
        <f t="shared" ref="P142:U142" si="134">SUM(P132:P141)</f>
        <v>0</v>
      </c>
      <c r="Q142" s="156">
        <f t="shared" si="134"/>
        <v>0</v>
      </c>
      <c r="R142" s="156">
        <f t="shared" si="134"/>
        <v>0</v>
      </c>
      <c r="S142" s="156">
        <f t="shared" si="134"/>
        <v>0</v>
      </c>
      <c r="T142" s="156">
        <f t="shared" si="134"/>
        <v>0</v>
      </c>
      <c r="U142" s="156">
        <f t="shared" si="134"/>
        <v>0</v>
      </c>
    </row>
    <row r="144" spans="1:21" ht="16.5" thickBot="1" x14ac:dyDescent="0.3"/>
    <row r="145" spans="1:21" ht="33" thickBot="1" x14ac:dyDescent="0.35">
      <c r="A145" s="169"/>
      <c r="B145" s="165" t="s">
        <v>330</v>
      </c>
      <c r="C145" s="159"/>
      <c r="M145" s="354"/>
      <c r="N145" s="355"/>
      <c r="O145" s="147" t="s">
        <v>108</v>
      </c>
      <c r="P145" s="147" t="s">
        <v>109</v>
      </c>
      <c r="Q145" s="147" t="s">
        <v>110</v>
      </c>
    </row>
    <row r="146" spans="1:21" ht="16.5" thickBot="1" x14ac:dyDescent="0.3">
      <c r="A146" s="170"/>
      <c r="B146" s="161">
        <f>NMP_Worksheet!A28</f>
        <v>0</v>
      </c>
      <c r="C146" s="163"/>
      <c r="M146" s="352" t="s">
        <v>339</v>
      </c>
      <c r="N146" s="353"/>
      <c r="O146" s="148">
        <f>NMP_Worksheet!AC28</f>
        <v>0</v>
      </c>
      <c r="P146" s="148">
        <f>NMP_Worksheet!AG28</f>
        <v>0</v>
      </c>
      <c r="Q146" s="148">
        <f>NMP_Worksheet!AK28</f>
        <v>0</v>
      </c>
      <c r="U146" s="133">
        <v>10</v>
      </c>
    </row>
    <row r="147" spans="1:21" ht="81.75" thickBot="1" x14ac:dyDescent="0.35">
      <c r="A147" s="171" t="s">
        <v>2</v>
      </c>
      <c r="B147" s="107" t="s">
        <v>17</v>
      </c>
      <c r="C147" s="108" t="s">
        <v>140</v>
      </c>
      <c r="D147" s="108" t="s">
        <v>114</v>
      </c>
      <c r="E147" s="107" t="s">
        <v>104</v>
      </c>
      <c r="F147" s="107" t="s">
        <v>105</v>
      </c>
      <c r="G147" s="107" t="s">
        <v>75</v>
      </c>
      <c r="H147" s="107" t="s">
        <v>106</v>
      </c>
      <c r="I147" s="109" t="s">
        <v>77</v>
      </c>
      <c r="J147" s="107" t="s">
        <v>78</v>
      </c>
      <c r="K147" s="107" t="s">
        <v>79</v>
      </c>
      <c r="L147" s="109" t="s">
        <v>80</v>
      </c>
      <c r="M147" s="108" t="s">
        <v>81</v>
      </c>
      <c r="N147" s="108"/>
      <c r="O147" s="108" t="s">
        <v>108</v>
      </c>
      <c r="P147" s="110" t="s">
        <v>109</v>
      </c>
      <c r="Q147" s="108" t="s">
        <v>110</v>
      </c>
      <c r="R147" s="108" t="s">
        <v>111</v>
      </c>
      <c r="S147" s="108" t="s">
        <v>112</v>
      </c>
      <c r="T147" s="108" t="s">
        <v>113</v>
      </c>
      <c r="U147" s="108" t="s">
        <v>107</v>
      </c>
    </row>
    <row r="148" spans="1:21" ht="19.5" thickBot="1" x14ac:dyDescent="0.3">
      <c r="A148" s="134"/>
      <c r="B148" s="106" t="s">
        <v>328</v>
      </c>
      <c r="C148" s="106"/>
      <c r="D148" s="141">
        <f>VLOOKUP($B148,Fertilizer_Data[],2,FALSE)</f>
        <v>0</v>
      </c>
      <c r="E148" s="141">
        <f>VLOOKUP($B148,Fertilizer_Data[],3,FALSE)</f>
        <v>0</v>
      </c>
      <c r="F148" s="141">
        <f>VLOOKUP($B148,Fertilizer_Data[],4,FALSE)</f>
        <v>0</v>
      </c>
      <c r="G148" s="142">
        <f>VLOOKUP($B148,Fertilizer_Data[],5,FALSE)</f>
        <v>0</v>
      </c>
      <c r="H148" s="142">
        <f>VLOOKUP($B148,Fertilizer_Data[],6,FALSE)</f>
        <v>0</v>
      </c>
      <c r="I148" s="142">
        <f>VLOOKUP($B148,Fertilizer_Data[],7,FALSE)</f>
        <v>0</v>
      </c>
      <c r="J148" s="142">
        <f>VLOOKUP($B148,Fertilizer_Data[],8,FALSE)</f>
        <v>0</v>
      </c>
      <c r="K148" s="142">
        <f>VLOOKUP($B148,Fertilizer_Data[],9,FALSE)</f>
        <v>0</v>
      </c>
      <c r="L148" s="142">
        <f>VLOOKUP($B148,Fertilizer_Data[],10,FALSE)</f>
        <v>0</v>
      </c>
      <c r="M148" s="142">
        <f>VLOOKUP($B148,Fertilizer_Data[],11,FALSE)</f>
        <v>0</v>
      </c>
      <c r="N148" s="143"/>
      <c r="O148" s="144" t="str">
        <f>IF($D148="lbs",$C148*G148,IF($D148="gal",$C148*$F148*G148,IF($D148="cu.ft.",$C148*$E148*G148,"0")))</f>
        <v>0</v>
      </c>
      <c r="P148" s="144" t="str">
        <f>IF($D148="lbs",$C148*H148,IF($D148="gal",$C148*$F148*H148,IF($D148="cu.ft.",$C148*$E148*H148,"0")))</f>
        <v>0</v>
      </c>
      <c r="Q148" s="144" t="str">
        <f t="shared" ref="Q148:Q152" si="135">IF($D148="lbs",$C148*I148,IF($D148="gal",$C148*$F148*I148,IF($D148="cu.ft.",$C148*$E148*I148,"0")))</f>
        <v>0</v>
      </c>
      <c r="R148" s="144" t="str">
        <f t="shared" ref="R148:R152" si="136">IF($D148="lbs",$C148*J148,IF($D148="gal",$C148*$F148*J148,IF($D148="cu.ft.",$C148*$E148*J148,"0")))</f>
        <v>0</v>
      </c>
      <c r="S148" s="144" t="str">
        <f t="shared" ref="S148:S152" si="137">IF($D148="lbs",$C148*K148,IF($D148="gal",$C148*$F148*K148,IF($D148="cu.ft.",$C148*$E148*K148,"0")))</f>
        <v>0</v>
      </c>
      <c r="T148" s="144" t="str">
        <f t="shared" ref="T148:T152" si="138">IF($D148="lbs",$C148*L148,IF($D148="gal",$C148*$F148*L148,IF($D148="cu.ft.",$C148*$E148*L148,"0")))</f>
        <v>0</v>
      </c>
      <c r="U148" s="145" t="str">
        <f t="shared" ref="U148:U152" si="139">IF($D148="lbs",$C148*M148,IF($D148="gal",$C148*$F148*M148,IF($D148="cu.ft.",$C148*$E148*M148,"0")))</f>
        <v>0</v>
      </c>
    </row>
    <row r="149" spans="1:21" ht="19.5" thickBot="1" x14ac:dyDescent="0.3">
      <c r="A149" s="134"/>
      <c r="B149" s="106" t="s">
        <v>328</v>
      </c>
      <c r="C149" s="106"/>
      <c r="D149" s="141">
        <f>VLOOKUP($B149,Fertilizer_Data[],2,FALSE)</f>
        <v>0</v>
      </c>
      <c r="E149" s="141">
        <f>VLOOKUP($B149,Fertilizer_Data[],3,FALSE)</f>
        <v>0</v>
      </c>
      <c r="F149" s="141">
        <f>VLOOKUP($B149,Fertilizer_Data[],4,FALSE)</f>
        <v>0</v>
      </c>
      <c r="G149" s="142">
        <f>VLOOKUP($B149,Fertilizer_Data[],5,FALSE)</f>
        <v>0</v>
      </c>
      <c r="H149" s="142">
        <f>VLOOKUP($B149,Fertilizer_Data[],6,FALSE)</f>
        <v>0</v>
      </c>
      <c r="I149" s="142">
        <f>VLOOKUP($B149,Fertilizer_Data[],7,FALSE)</f>
        <v>0</v>
      </c>
      <c r="J149" s="142">
        <f>VLOOKUP($B149,Fertilizer_Data[],8,FALSE)</f>
        <v>0</v>
      </c>
      <c r="K149" s="142">
        <f>VLOOKUP($B149,Fertilizer_Data[],9,FALSE)</f>
        <v>0</v>
      </c>
      <c r="L149" s="142">
        <f>VLOOKUP($B149,Fertilizer_Data[],10,FALSE)</f>
        <v>0</v>
      </c>
      <c r="M149" s="142">
        <f>VLOOKUP($B149,Fertilizer_Data[],11,FALSE)</f>
        <v>0</v>
      </c>
      <c r="N149" s="143"/>
      <c r="O149" s="144" t="str">
        <f t="shared" ref="O149:O152" si="140">IF($D149="lbs",$C149*G149,IF($D149="gal",$C149*$F149*G149,IF($D149="cu.ft.",$C149*$E149*G149,"0")))</f>
        <v>0</v>
      </c>
      <c r="P149" s="144" t="str">
        <f t="shared" ref="P149:P152" si="141">IF($D149="lbs",$C149*H149,IF($D149="gal",$C149*$F149*H149,IF($D149="cu.ft.",$C149*$E149*H149,"0")))</f>
        <v>0</v>
      </c>
      <c r="Q149" s="144" t="str">
        <f t="shared" si="135"/>
        <v>0</v>
      </c>
      <c r="R149" s="144" t="str">
        <f t="shared" si="136"/>
        <v>0</v>
      </c>
      <c r="S149" s="144" t="str">
        <f t="shared" si="137"/>
        <v>0</v>
      </c>
      <c r="T149" s="144" t="str">
        <f t="shared" si="138"/>
        <v>0</v>
      </c>
      <c r="U149" s="145" t="str">
        <f t="shared" si="139"/>
        <v>0</v>
      </c>
    </row>
    <row r="150" spans="1:21" ht="19.5" thickBot="1" x14ac:dyDescent="0.3">
      <c r="A150" s="134"/>
      <c r="B150" s="106" t="s">
        <v>328</v>
      </c>
      <c r="C150" s="106"/>
      <c r="D150" s="141">
        <f>VLOOKUP($B150,Fertilizer_Data[],2,FALSE)</f>
        <v>0</v>
      </c>
      <c r="E150" s="141">
        <f>VLOOKUP($B150,Fertilizer_Data[],3,FALSE)</f>
        <v>0</v>
      </c>
      <c r="F150" s="141">
        <f>VLOOKUP($B150,Fertilizer_Data[],4,FALSE)</f>
        <v>0</v>
      </c>
      <c r="G150" s="142">
        <f>VLOOKUP($B150,Fertilizer_Data[],5,FALSE)</f>
        <v>0</v>
      </c>
      <c r="H150" s="142">
        <f>VLOOKUP($B150,Fertilizer_Data[],6,FALSE)</f>
        <v>0</v>
      </c>
      <c r="I150" s="142">
        <f>VLOOKUP($B150,Fertilizer_Data[],7,FALSE)</f>
        <v>0</v>
      </c>
      <c r="J150" s="142">
        <f>VLOOKUP($B150,Fertilizer_Data[],8,FALSE)</f>
        <v>0</v>
      </c>
      <c r="K150" s="142">
        <f>VLOOKUP($B150,Fertilizer_Data[],9,FALSE)</f>
        <v>0</v>
      </c>
      <c r="L150" s="142">
        <f>VLOOKUP($B150,Fertilizer_Data[],10,FALSE)</f>
        <v>0</v>
      </c>
      <c r="M150" s="142">
        <f>VLOOKUP($B150,Fertilizer_Data[],11,FALSE)</f>
        <v>0</v>
      </c>
      <c r="N150" s="143"/>
      <c r="O150" s="144" t="str">
        <f t="shared" si="140"/>
        <v>0</v>
      </c>
      <c r="P150" s="144" t="str">
        <f t="shared" si="141"/>
        <v>0</v>
      </c>
      <c r="Q150" s="144" t="str">
        <f t="shared" si="135"/>
        <v>0</v>
      </c>
      <c r="R150" s="144" t="str">
        <f t="shared" si="136"/>
        <v>0</v>
      </c>
      <c r="S150" s="144" t="str">
        <f t="shared" si="137"/>
        <v>0</v>
      </c>
      <c r="T150" s="144" t="str">
        <f t="shared" si="138"/>
        <v>0</v>
      </c>
      <c r="U150" s="145" t="str">
        <f t="shared" si="139"/>
        <v>0</v>
      </c>
    </row>
    <row r="151" spans="1:21" ht="19.5" thickBot="1" x14ac:dyDescent="0.3">
      <c r="A151" s="134"/>
      <c r="B151" s="106" t="s">
        <v>328</v>
      </c>
      <c r="C151" s="106"/>
      <c r="D151" s="141">
        <f>VLOOKUP($B151,Fertilizer_Data[],2,FALSE)</f>
        <v>0</v>
      </c>
      <c r="E151" s="141">
        <f>VLOOKUP($B151,Fertilizer_Data[],3,FALSE)</f>
        <v>0</v>
      </c>
      <c r="F151" s="141">
        <f>VLOOKUP($B151,Fertilizer_Data[],4,FALSE)</f>
        <v>0</v>
      </c>
      <c r="G151" s="142">
        <f>VLOOKUP($B151,Fertilizer_Data[],5,FALSE)</f>
        <v>0</v>
      </c>
      <c r="H151" s="142">
        <f>VLOOKUP($B151,Fertilizer_Data[],6,FALSE)</f>
        <v>0</v>
      </c>
      <c r="I151" s="142">
        <f>VLOOKUP($B151,Fertilizer_Data[],7,FALSE)</f>
        <v>0</v>
      </c>
      <c r="J151" s="142">
        <f>VLOOKUP($B151,Fertilizer_Data[],8,FALSE)</f>
        <v>0</v>
      </c>
      <c r="K151" s="142">
        <f>VLOOKUP($B151,Fertilizer_Data[],9,FALSE)</f>
        <v>0</v>
      </c>
      <c r="L151" s="142">
        <f>VLOOKUP($B151,Fertilizer_Data[],10,FALSE)</f>
        <v>0</v>
      </c>
      <c r="M151" s="142">
        <f>VLOOKUP($B151,Fertilizer_Data[],11,FALSE)</f>
        <v>0</v>
      </c>
      <c r="N151" s="143"/>
      <c r="O151" s="144" t="str">
        <f t="shared" si="140"/>
        <v>0</v>
      </c>
      <c r="P151" s="144" t="str">
        <f t="shared" si="141"/>
        <v>0</v>
      </c>
      <c r="Q151" s="144" t="str">
        <f t="shared" si="135"/>
        <v>0</v>
      </c>
      <c r="R151" s="144" t="str">
        <f t="shared" si="136"/>
        <v>0</v>
      </c>
      <c r="S151" s="144" t="str">
        <f t="shared" si="137"/>
        <v>0</v>
      </c>
      <c r="T151" s="144" t="str">
        <f t="shared" si="138"/>
        <v>0</v>
      </c>
      <c r="U151" s="145" t="str">
        <f t="shared" si="139"/>
        <v>0</v>
      </c>
    </row>
    <row r="152" spans="1:21" ht="19.5" thickBot="1" x14ac:dyDescent="0.3">
      <c r="A152" s="134"/>
      <c r="B152" s="106" t="s">
        <v>328</v>
      </c>
      <c r="C152" s="106"/>
      <c r="D152" s="141">
        <f>VLOOKUP($B152,Fertilizer_Data[],2,FALSE)</f>
        <v>0</v>
      </c>
      <c r="E152" s="141">
        <f>VLOOKUP($B152,Fertilizer_Data[],3,FALSE)</f>
        <v>0</v>
      </c>
      <c r="F152" s="141">
        <f>VLOOKUP($B152,Fertilizer_Data[],4,FALSE)</f>
        <v>0</v>
      </c>
      <c r="G152" s="142">
        <f>VLOOKUP($B152,Fertilizer_Data[],5,FALSE)</f>
        <v>0</v>
      </c>
      <c r="H152" s="142">
        <f>VLOOKUP($B152,Fertilizer_Data[],6,FALSE)</f>
        <v>0</v>
      </c>
      <c r="I152" s="142">
        <f>VLOOKUP($B152,Fertilizer_Data[],7,FALSE)</f>
        <v>0</v>
      </c>
      <c r="J152" s="142">
        <f>VLOOKUP($B152,Fertilizer_Data[],8,FALSE)</f>
        <v>0</v>
      </c>
      <c r="K152" s="142">
        <f>VLOOKUP($B152,Fertilizer_Data[],9,FALSE)</f>
        <v>0</v>
      </c>
      <c r="L152" s="142">
        <f>VLOOKUP($B152,Fertilizer_Data[],10,FALSE)</f>
        <v>0</v>
      </c>
      <c r="M152" s="142">
        <f>VLOOKUP($B152,Fertilizer_Data[],11,FALSE)</f>
        <v>0</v>
      </c>
      <c r="N152" s="143"/>
      <c r="O152" s="144" t="str">
        <f t="shared" si="140"/>
        <v>0</v>
      </c>
      <c r="P152" s="144" t="str">
        <f t="shared" si="141"/>
        <v>0</v>
      </c>
      <c r="Q152" s="144" t="str">
        <f t="shared" si="135"/>
        <v>0</v>
      </c>
      <c r="R152" s="144" t="str">
        <f t="shared" si="136"/>
        <v>0</v>
      </c>
      <c r="S152" s="144" t="str">
        <f t="shared" si="137"/>
        <v>0</v>
      </c>
      <c r="T152" s="144" t="str">
        <f t="shared" si="138"/>
        <v>0</v>
      </c>
      <c r="U152" s="145" t="str">
        <f t="shared" si="139"/>
        <v>0</v>
      </c>
    </row>
    <row r="153" spans="1:21" ht="19.5" thickBot="1" x14ac:dyDescent="0.3">
      <c r="A153" s="134"/>
      <c r="B153" s="135"/>
      <c r="C153" s="135"/>
      <c r="D153" s="136"/>
      <c r="E153" s="135"/>
      <c r="F153" s="135"/>
      <c r="G153" s="137"/>
      <c r="H153" s="137"/>
      <c r="I153" s="137"/>
      <c r="J153" s="137"/>
      <c r="K153" s="137"/>
      <c r="L153" s="137"/>
      <c r="M153" s="137"/>
      <c r="N153" s="146"/>
      <c r="O153" s="144" t="str">
        <f>IF($D153="lbs",$C153*G153,IF($D153="gal",$C153*$F153*G153,IF($D153="cu.ft.",$C153*$E153*G153,IF($D153="ton",G153*$C153*2000,"0"))))</f>
        <v>0</v>
      </c>
      <c r="P153" s="144" t="str">
        <f t="shared" ref="P153:P157" si="142">IF($D153="lbs",$C153*H153,IF($D153="gal",$C153*$F153*H153,IF($D153="cu.ft.",$C153*$E153*H153,IF($D153="ton",H153*$C153*2000,"0"))))</f>
        <v>0</v>
      </c>
      <c r="Q153" s="144" t="str">
        <f t="shared" ref="Q153:Q157" si="143">IF($D153="lbs",$C153*I153,IF($D153="gal",$C153*$F153*I153,IF($D153="cu.ft.",$C153*$E153*I153,IF($D153="ton",I153*$C153*2000,"0"))))</f>
        <v>0</v>
      </c>
      <c r="R153" s="144" t="str">
        <f t="shared" ref="R153:R157" si="144">IF($D153="lbs",$C153*J153,IF($D153="gal",$C153*$F153*J153,IF($D153="cu.ft.",$C153*$E153*J153,IF($D153="ton",J153*$C153*2000,"0"))))</f>
        <v>0</v>
      </c>
      <c r="S153" s="144" t="str">
        <f t="shared" ref="S153:S157" si="145">IF($D153="lbs",$C153*K153,IF($D153="gal",$C153*$F153*K153,IF($D153="cu.ft.",$C153*$E153*K153,IF($D153="ton",K153*$C153*2000,"0"))))</f>
        <v>0</v>
      </c>
      <c r="T153" s="144" t="str">
        <f t="shared" ref="T153:T157" si="146">IF($D153="lbs",$C153*L153,IF($D153="gal",$C153*$F153*L153,IF($D153="cu.ft.",$C153*$E153*L153,IF($D153="ton",L153*$C153*2000,"0"))))</f>
        <v>0</v>
      </c>
      <c r="U153" s="145" t="str">
        <f t="shared" ref="U153:U157" si="147">IF($D153="lbs",$C153*M153,IF($D153="gal",$C153*$F153*M153,IF($D153="cu.ft.",$C153*$E153*M153,IF($D153="ton",M153*$C153*2000,"0"))))</f>
        <v>0</v>
      </c>
    </row>
    <row r="154" spans="1:21" ht="19.5" thickBot="1" x14ac:dyDescent="0.3">
      <c r="A154" s="134"/>
      <c r="B154" s="135"/>
      <c r="C154" s="135"/>
      <c r="D154" s="136"/>
      <c r="E154" s="135"/>
      <c r="F154" s="135"/>
      <c r="G154" s="137"/>
      <c r="H154" s="137"/>
      <c r="I154" s="137"/>
      <c r="J154" s="137"/>
      <c r="K154" s="137"/>
      <c r="L154" s="137"/>
      <c r="M154" s="137"/>
      <c r="N154" s="146"/>
      <c r="O154" s="144" t="str">
        <f t="shared" ref="O154:O157" si="148">IF($D154="lbs",$C154*G154,IF($D154="gal",$C154*$F154*G154,IF($D154="cu.ft.",$C154*$E154*G154,IF($D154="ton",G154*$C154*2000,"0"))))</f>
        <v>0</v>
      </c>
      <c r="P154" s="144" t="str">
        <f t="shared" si="142"/>
        <v>0</v>
      </c>
      <c r="Q154" s="144" t="str">
        <f t="shared" si="143"/>
        <v>0</v>
      </c>
      <c r="R154" s="144" t="str">
        <f t="shared" si="144"/>
        <v>0</v>
      </c>
      <c r="S154" s="144" t="str">
        <f t="shared" si="145"/>
        <v>0</v>
      </c>
      <c r="T154" s="144" t="str">
        <f t="shared" si="146"/>
        <v>0</v>
      </c>
      <c r="U154" s="145" t="str">
        <f t="shared" si="147"/>
        <v>0</v>
      </c>
    </row>
    <row r="155" spans="1:21" ht="19.5" thickBot="1" x14ac:dyDescent="0.3">
      <c r="A155" s="134"/>
      <c r="B155" s="135"/>
      <c r="C155" s="135"/>
      <c r="D155" s="136"/>
      <c r="E155" s="135"/>
      <c r="F155" s="135"/>
      <c r="G155" s="137"/>
      <c r="H155" s="137"/>
      <c r="I155" s="137"/>
      <c r="J155" s="137"/>
      <c r="K155" s="137"/>
      <c r="L155" s="137"/>
      <c r="M155" s="137"/>
      <c r="N155" s="146"/>
      <c r="O155" s="144" t="str">
        <f t="shared" si="148"/>
        <v>0</v>
      </c>
      <c r="P155" s="144" t="str">
        <f t="shared" si="142"/>
        <v>0</v>
      </c>
      <c r="Q155" s="144" t="str">
        <f t="shared" si="143"/>
        <v>0</v>
      </c>
      <c r="R155" s="144" t="str">
        <f t="shared" si="144"/>
        <v>0</v>
      </c>
      <c r="S155" s="144" t="str">
        <f t="shared" si="145"/>
        <v>0</v>
      </c>
      <c r="T155" s="144" t="str">
        <f t="shared" si="146"/>
        <v>0</v>
      </c>
      <c r="U155" s="145" t="str">
        <f t="shared" si="147"/>
        <v>0</v>
      </c>
    </row>
    <row r="156" spans="1:21" ht="19.5" thickBot="1" x14ac:dyDescent="0.3">
      <c r="A156" s="134"/>
      <c r="B156" s="135"/>
      <c r="C156" s="135"/>
      <c r="D156" s="136"/>
      <c r="E156" s="135"/>
      <c r="F156" s="135"/>
      <c r="G156" s="137"/>
      <c r="H156" s="137"/>
      <c r="I156" s="137"/>
      <c r="J156" s="137"/>
      <c r="K156" s="137"/>
      <c r="L156" s="137"/>
      <c r="M156" s="137"/>
      <c r="N156" s="146"/>
      <c r="O156" s="144" t="str">
        <f t="shared" si="148"/>
        <v>0</v>
      </c>
      <c r="P156" s="144" t="str">
        <f t="shared" si="142"/>
        <v>0</v>
      </c>
      <c r="Q156" s="144" t="str">
        <f t="shared" si="143"/>
        <v>0</v>
      </c>
      <c r="R156" s="144" t="str">
        <f t="shared" si="144"/>
        <v>0</v>
      </c>
      <c r="S156" s="144" t="str">
        <f t="shared" si="145"/>
        <v>0</v>
      </c>
      <c r="T156" s="144" t="str">
        <f t="shared" si="146"/>
        <v>0</v>
      </c>
      <c r="U156" s="145" t="str">
        <f t="shared" si="147"/>
        <v>0</v>
      </c>
    </row>
    <row r="157" spans="1:21" ht="19.5" thickBot="1" x14ac:dyDescent="0.3">
      <c r="A157" s="134"/>
      <c r="B157" s="135"/>
      <c r="C157" s="135"/>
      <c r="D157" s="136"/>
      <c r="E157" s="135"/>
      <c r="F157" s="135"/>
      <c r="G157" s="137"/>
      <c r="H157" s="137"/>
      <c r="I157" s="137"/>
      <c r="J157" s="137"/>
      <c r="K157" s="137"/>
      <c r="L157" s="137"/>
      <c r="M157" s="137"/>
      <c r="N157" s="146"/>
      <c r="O157" s="144" t="str">
        <f t="shared" si="148"/>
        <v>0</v>
      </c>
      <c r="P157" s="144" t="str">
        <f t="shared" si="142"/>
        <v>0</v>
      </c>
      <c r="Q157" s="144" t="str">
        <f t="shared" si="143"/>
        <v>0</v>
      </c>
      <c r="R157" s="144" t="str">
        <f t="shared" si="144"/>
        <v>0</v>
      </c>
      <c r="S157" s="144" t="str">
        <f t="shared" si="145"/>
        <v>0</v>
      </c>
      <c r="T157" s="144" t="str">
        <f t="shared" si="146"/>
        <v>0</v>
      </c>
      <c r="U157" s="145" t="str">
        <f t="shared" si="147"/>
        <v>0</v>
      </c>
    </row>
    <row r="158" spans="1:21" ht="18.75" x14ac:dyDescent="0.3">
      <c r="M158" s="151" t="s">
        <v>329</v>
      </c>
      <c r="N158" s="56"/>
      <c r="O158" s="156">
        <f>SUM(O148:O157)</f>
        <v>0</v>
      </c>
      <c r="P158" s="156">
        <f t="shared" ref="P158:U158" si="149">SUM(P148:P157)</f>
        <v>0</v>
      </c>
      <c r="Q158" s="156">
        <f t="shared" si="149"/>
        <v>0</v>
      </c>
      <c r="R158" s="156">
        <f t="shared" si="149"/>
        <v>0</v>
      </c>
      <c r="S158" s="156">
        <f t="shared" si="149"/>
        <v>0</v>
      </c>
      <c r="T158" s="156">
        <f t="shared" si="149"/>
        <v>0</v>
      </c>
      <c r="U158" s="156">
        <f t="shared" si="149"/>
        <v>0</v>
      </c>
    </row>
  </sheetData>
  <sheetProtection algorithmName="SHA-512" hashValue="3zteUlXuNwLoNUwPOqtFcxSMwpGY5Cy74yfp05dkU6bl/n9ccgBAJV5hOYE7Sr9Xpg0phNkDUslmP8pmdIEn7g==" saltValue="FNbVERA9PmYdnvjzOLlobg==" spinCount="100000" sheet="1" objects="1" scenarios="1" insertColumns="0" insertRows="0" deleteColumns="0" deleteRows="0"/>
  <mergeCells count="20">
    <mergeCell ref="M145:N145"/>
    <mergeCell ref="M146:N146"/>
    <mergeCell ref="M97:N97"/>
    <mergeCell ref="M98:N98"/>
    <mergeCell ref="M113:N113"/>
    <mergeCell ref="M114:N114"/>
    <mergeCell ref="M129:N129"/>
    <mergeCell ref="M130:N130"/>
    <mergeCell ref="M82:N82"/>
    <mergeCell ref="M2:N2"/>
    <mergeCell ref="M1:N1"/>
    <mergeCell ref="M17:N17"/>
    <mergeCell ref="M18:N18"/>
    <mergeCell ref="M33:N33"/>
    <mergeCell ref="M34:N34"/>
    <mergeCell ref="M49:N49"/>
    <mergeCell ref="M50:N50"/>
    <mergeCell ref="M65:N65"/>
    <mergeCell ref="M66:N66"/>
    <mergeCell ref="M81:N81"/>
  </mergeCells>
  <conditionalFormatting sqref="O14">
    <cfRule type="cellIs" dxfId="107" priority="105" operator="lessThan">
      <formula>$O$2</formula>
    </cfRule>
    <cfRule type="cellIs" dxfId="106" priority="106" operator="equal">
      <formula>$O$2</formula>
    </cfRule>
    <cfRule type="cellIs" dxfId="105" priority="107" operator="between">
      <formula>$O$2</formula>
      <formula>$O$2+40</formula>
    </cfRule>
    <cfRule type="cellIs" dxfId="104" priority="108" operator="greaterThan">
      <formula>$O$2+40</formula>
    </cfRule>
  </conditionalFormatting>
  <conditionalFormatting sqref="P14">
    <cfRule type="cellIs" dxfId="103" priority="101" operator="lessThan">
      <formula>$P$2</formula>
    </cfRule>
    <cfRule type="cellIs" dxfId="102" priority="102" operator="equal">
      <formula>$P$2</formula>
    </cfRule>
    <cfRule type="cellIs" dxfId="101" priority="103" operator="between">
      <formula>$P$2</formula>
      <formula>$P$2+20</formula>
    </cfRule>
    <cfRule type="cellIs" dxfId="100" priority="104" operator="greaterThan">
      <formula>$P$2+20</formula>
    </cfRule>
  </conditionalFormatting>
  <conditionalFormatting sqref="Q14">
    <cfRule type="cellIs" dxfId="99" priority="97" operator="lessThan">
      <formula>$Q$2</formula>
    </cfRule>
    <cfRule type="cellIs" dxfId="98" priority="98" operator="equal">
      <formula>$Q$2</formula>
    </cfRule>
    <cfRule type="cellIs" dxfId="97" priority="99" operator="between">
      <formula>$Q$2</formula>
      <formula>$Q$2+40</formula>
    </cfRule>
    <cfRule type="cellIs" dxfId="96" priority="100" operator="greaterThan">
      <formula>$Q$2+40</formula>
    </cfRule>
  </conditionalFormatting>
  <conditionalFormatting sqref="P30">
    <cfRule type="cellIs" dxfId="95" priority="93" operator="lessThan">
      <formula>$P$18</formula>
    </cfRule>
    <cfRule type="cellIs" dxfId="94" priority="94" operator="equal">
      <formula>$P$18</formula>
    </cfRule>
    <cfRule type="cellIs" dxfId="93" priority="95" operator="between">
      <formula>$P$18</formula>
      <formula>$P$18+20</formula>
    </cfRule>
    <cfRule type="cellIs" dxfId="92" priority="96" operator="greaterThan">
      <formula>$P$18+20</formula>
    </cfRule>
  </conditionalFormatting>
  <conditionalFormatting sqref="O30">
    <cfRule type="cellIs" dxfId="91" priority="89" operator="lessThan">
      <formula>$O$18</formula>
    </cfRule>
    <cfRule type="cellIs" dxfId="90" priority="90" operator="equal">
      <formula>$O$18</formula>
    </cfRule>
    <cfRule type="cellIs" dxfId="89" priority="91" operator="between">
      <formula>$O$18</formula>
      <formula>$O$18+40</formula>
    </cfRule>
    <cfRule type="cellIs" dxfId="88" priority="92" operator="greaterThan">
      <formula>$O$18+40</formula>
    </cfRule>
  </conditionalFormatting>
  <conditionalFormatting sqref="Q30">
    <cfRule type="cellIs" dxfId="87" priority="85" operator="lessThan">
      <formula>$Q$18</formula>
    </cfRule>
    <cfRule type="cellIs" dxfId="86" priority="86" operator="equal">
      <formula>$Q$18</formula>
    </cfRule>
    <cfRule type="cellIs" dxfId="85" priority="87" operator="between">
      <formula>$Q$18</formula>
      <formula>$Q$18+40</formula>
    </cfRule>
    <cfRule type="cellIs" dxfId="84" priority="88" operator="greaterThan">
      <formula>$Q$18+40</formula>
    </cfRule>
  </conditionalFormatting>
  <conditionalFormatting sqref="O46">
    <cfRule type="cellIs" dxfId="83" priority="81" operator="lessThan">
      <formula>$O$34</formula>
    </cfRule>
    <cfRule type="cellIs" dxfId="82" priority="82" operator="equal">
      <formula>$O$34</formula>
    </cfRule>
    <cfRule type="cellIs" dxfId="81" priority="83" operator="between">
      <formula>$O$34</formula>
      <formula>$O$34+40</formula>
    </cfRule>
    <cfRule type="cellIs" dxfId="80" priority="84" operator="greaterThan">
      <formula>$O$34+40</formula>
    </cfRule>
  </conditionalFormatting>
  <conditionalFormatting sqref="P46">
    <cfRule type="cellIs" dxfId="79" priority="77" operator="lessThan">
      <formula>$P$34</formula>
    </cfRule>
    <cfRule type="cellIs" dxfId="78" priority="78" operator="equal">
      <formula>$P$34</formula>
    </cfRule>
    <cfRule type="cellIs" dxfId="77" priority="79" operator="between">
      <formula>$P$34</formula>
      <formula>$P$34+20</formula>
    </cfRule>
    <cfRule type="cellIs" dxfId="76" priority="80" operator="greaterThan">
      <formula>$P$34+20</formula>
    </cfRule>
  </conditionalFormatting>
  <conditionalFormatting sqref="Q46">
    <cfRule type="cellIs" dxfId="75" priority="73" operator="lessThan">
      <formula>$Q$34</formula>
    </cfRule>
    <cfRule type="cellIs" dxfId="74" priority="74" operator="equal">
      <formula>$Q$34</formula>
    </cfRule>
    <cfRule type="cellIs" dxfId="73" priority="75" operator="between">
      <formula>$Q$34</formula>
      <formula>$Q$34+40</formula>
    </cfRule>
    <cfRule type="cellIs" dxfId="72" priority="76" operator="greaterThan">
      <formula>$Q$34+40</formula>
    </cfRule>
  </conditionalFormatting>
  <conditionalFormatting sqref="O62">
    <cfRule type="cellIs" dxfId="71" priority="69" operator="lessThan">
      <formula>$O$50</formula>
    </cfRule>
    <cfRule type="cellIs" dxfId="70" priority="70" operator="equal">
      <formula>$O$50</formula>
    </cfRule>
    <cfRule type="cellIs" dxfId="69" priority="71" operator="between">
      <formula>$O$50</formula>
      <formula>$O$50+40</formula>
    </cfRule>
    <cfRule type="cellIs" dxfId="68" priority="72" operator="greaterThan">
      <formula>$O$50+40</formula>
    </cfRule>
  </conditionalFormatting>
  <conditionalFormatting sqref="P62">
    <cfRule type="cellIs" dxfId="67" priority="65" operator="lessThan">
      <formula>$P$50</formula>
    </cfRule>
    <cfRule type="cellIs" dxfId="66" priority="66" operator="equal">
      <formula>$P$50</formula>
    </cfRule>
    <cfRule type="cellIs" dxfId="65" priority="67" operator="between">
      <formula>$P$50</formula>
      <formula>$P$50+20</formula>
    </cfRule>
    <cfRule type="cellIs" dxfId="64" priority="68" operator="greaterThan">
      <formula>$P$50+20</formula>
    </cfRule>
  </conditionalFormatting>
  <conditionalFormatting sqref="Q62">
    <cfRule type="cellIs" dxfId="63" priority="61" operator="lessThan">
      <formula>$Q$50</formula>
    </cfRule>
    <cfRule type="cellIs" dxfId="62" priority="62" operator="equal">
      <formula>$Q$50</formula>
    </cfRule>
    <cfRule type="cellIs" dxfId="61" priority="63" operator="between">
      <formula>$Q$50</formula>
      <formula>$Q$50+40</formula>
    </cfRule>
    <cfRule type="cellIs" dxfId="60" priority="64" operator="greaterThan">
      <formula>$Q$50+40</formula>
    </cfRule>
  </conditionalFormatting>
  <conditionalFormatting sqref="O78">
    <cfRule type="cellIs" dxfId="59" priority="57" operator="lessThan">
      <formula>$O$66</formula>
    </cfRule>
    <cfRule type="cellIs" dxfId="58" priority="58" operator="equal">
      <formula>$O$66</formula>
    </cfRule>
    <cfRule type="cellIs" dxfId="57" priority="59" operator="between">
      <formula>$O$66</formula>
      <formula>$O$66+40</formula>
    </cfRule>
    <cfRule type="cellIs" dxfId="56" priority="60" operator="greaterThan">
      <formula>$O$66+40</formula>
    </cfRule>
  </conditionalFormatting>
  <conditionalFormatting sqref="P78">
    <cfRule type="cellIs" dxfId="55" priority="53" operator="lessThan">
      <formula>$P$66</formula>
    </cfRule>
    <cfRule type="cellIs" dxfId="54" priority="54" operator="equal">
      <formula>$O$66</formula>
    </cfRule>
    <cfRule type="cellIs" dxfId="53" priority="55" operator="between">
      <formula>$P$66</formula>
      <formula>$P$66+20</formula>
    </cfRule>
    <cfRule type="cellIs" dxfId="52" priority="56" operator="greaterThan">
      <formula>$P$66+20</formula>
    </cfRule>
  </conditionalFormatting>
  <conditionalFormatting sqref="Q78">
    <cfRule type="cellIs" dxfId="51" priority="49" operator="lessThan">
      <formula>$Q$66</formula>
    </cfRule>
    <cfRule type="cellIs" dxfId="50" priority="50" operator="equal">
      <formula>$Q$66</formula>
    </cfRule>
    <cfRule type="cellIs" dxfId="49" priority="51" operator="between">
      <formula>$Q$66</formula>
      <formula>$Q$66+40</formula>
    </cfRule>
    <cfRule type="cellIs" dxfId="48" priority="52" operator="greaterThan">
      <formula>$Q$66+40</formula>
    </cfRule>
  </conditionalFormatting>
  <conditionalFormatting sqref="O94">
    <cfRule type="cellIs" dxfId="47" priority="45" operator="lessThan">
      <formula>$O$82</formula>
    </cfRule>
    <cfRule type="cellIs" dxfId="46" priority="46" operator="equal">
      <formula>$O$82</formula>
    </cfRule>
    <cfRule type="cellIs" dxfId="45" priority="47" operator="between">
      <formula>$O$82</formula>
      <formula>$O$82+40</formula>
    </cfRule>
    <cfRule type="cellIs" dxfId="44" priority="48" operator="greaterThan">
      <formula>$O$82+40</formula>
    </cfRule>
  </conditionalFormatting>
  <conditionalFormatting sqref="P94">
    <cfRule type="cellIs" dxfId="43" priority="41" operator="lessThan">
      <formula>$P$82</formula>
    </cfRule>
    <cfRule type="cellIs" dxfId="42" priority="42" operator="equal">
      <formula>$P$82</formula>
    </cfRule>
    <cfRule type="cellIs" dxfId="41" priority="43" operator="between">
      <formula>$P$82</formula>
      <formula>$P$82+20</formula>
    </cfRule>
    <cfRule type="cellIs" dxfId="40" priority="44" operator="greaterThan">
      <formula>$P$82+20</formula>
    </cfRule>
  </conditionalFormatting>
  <conditionalFormatting sqref="Q94">
    <cfRule type="cellIs" dxfId="39" priority="37" operator="lessThan">
      <formula>$Q$82</formula>
    </cfRule>
    <cfRule type="cellIs" dxfId="38" priority="38" operator="equal">
      <formula>$Q$82</formula>
    </cfRule>
    <cfRule type="cellIs" dxfId="37" priority="39" operator="between">
      <formula>$Q$82</formula>
      <formula>$Q$82+40</formula>
    </cfRule>
    <cfRule type="cellIs" dxfId="36" priority="40" operator="greaterThan">
      <formula>$Q$82+40</formula>
    </cfRule>
  </conditionalFormatting>
  <conditionalFormatting sqref="O110">
    <cfRule type="cellIs" dxfId="35" priority="34" operator="lessThanOrEqual">
      <formula>$O$98</formula>
    </cfRule>
    <cfRule type="cellIs" dxfId="34" priority="35" operator="between">
      <formula>$O$98</formula>
      <formula>$O$98+40</formula>
    </cfRule>
    <cfRule type="cellIs" dxfId="33" priority="36" operator="greaterThan">
      <formula>$O$98+40</formula>
    </cfRule>
  </conditionalFormatting>
  <conditionalFormatting sqref="P110">
    <cfRule type="cellIs" dxfId="32" priority="31" operator="lessThanOrEqual">
      <formula>$P$98</formula>
    </cfRule>
    <cfRule type="cellIs" dxfId="31" priority="32" operator="between">
      <formula>$P$98</formula>
      <formula>$P$98+20</formula>
    </cfRule>
    <cfRule type="cellIs" dxfId="30" priority="33" operator="greaterThan">
      <formula>$P$98+20</formula>
    </cfRule>
  </conditionalFormatting>
  <conditionalFormatting sqref="Q110">
    <cfRule type="cellIs" dxfId="29" priority="28" operator="lessThanOrEqual">
      <formula>$Q$98</formula>
    </cfRule>
    <cfRule type="cellIs" dxfId="28" priority="29" operator="between">
      <formula>$Q$98</formula>
      <formula>$Q$98+40</formula>
    </cfRule>
    <cfRule type="cellIs" dxfId="27" priority="30" operator="greaterThan">
      <formula>$Q$98+40</formula>
    </cfRule>
  </conditionalFormatting>
  <conditionalFormatting sqref="O126">
    <cfRule type="cellIs" dxfId="26" priority="25" operator="lessThanOrEqual">
      <formula>$O$114</formula>
    </cfRule>
    <cfRule type="cellIs" dxfId="25" priority="26" operator="between">
      <formula>$O$114</formula>
      <formula>$O$114+40</formula>
    </cfRule>
    <cfRule type="cellIs" dxfId="24" priority="27" operator="greaterThan">
      <formula>$O$114+40</formula>
    </cfRule>
  </conditionalFormatting>
  <conditionalFormatting sqref="P126">
    <cfRule type="cellIs" dxfId="23" priority="22" operator="lessThanOrEqual">
      <formula>$P$114</formula>
    </cfRule>
    <cfRule type="cellIs" dxfId="22" priority="23" operator="between">
      <formula>$P$114</formula>
      <formula>$P$114+20</formula>
    </cfRule>
    <cfRule type="cellIs" dxfId="21" priority="24" operator="greaterThan">
      <formula>$P$114+20</formula>
    </cfRule>
  </conditionalFormatting>
  <conditionalFormatting sqref="Q126">
    <cfRule type="cellIs" dxfId="20" priority="19" operator="lessThanOrEqual">
      <formula>$Q$114</formula>
    </cfRule>
    <cfRule type="cellIs" dxfId="19" priority="20" operator="between">
      <formula>$Q$114</formula>
      <formula>$Q$114+40</formula>
    </cfRule>
    <cfRule type="cellIs" dxfId="18" priority="21" operator="greaterThan">
      <formula>$Q$114+40</formula>
    </cfRule>
  </conditionalFormatting>
  <conditionalFormatting sqref="O142">
    <cfRule type="cellIs" dxfId="17" priority="16" operator="lessThanOrEqual">
      <formula>$O$130</formula>
    </cfRule>
    <cfRule type="cellIs" dxfId="16" priority="17" operator="between">
      <formula>$O$130</formula>
      <formula>$O$130+40</formula>
    </cfRule>
    <cfRule type="cellIs" dxfId="15" priority="18" operator="greaterThan">
      <formula>$O$130+40</formula>
    </cfRule>
  </conditionalFormatting>
  <conditionalFormatting sqref="P142">
    <cfRule type="cellIs" dxfId="14" priority="13" operator="lessThanOrEqual">
      <formula>$P$130</formula>
    </cfRule>
    <cfRule type="cellIs" dxfId="13" priority="14" operator="between">
      <formula>$P$130</formula>
      <formula>$P$130+20</formula>
    </cfRule>
    <cfRule type="cellIs" dxfId="12" priority="15" operator="greaterThan">
      <formula>$P$130+20</formula>
    </cfRule>
  </conditionalFormatting>
  <conditionalFormatting sqref="Q142">
    <cfRule type="cellIs" dxfId="11" priority="10" operator="lessThanOrEqual">
      <formula>$Q$130</formula>
    </cfRule>
    <cfRule type="cellIs" dxfId="10" priority="11" operator="between">
      <formula>$Q$130</formula>
      <formula>$Q$130+40</formula>
    </cfRule>
    <cfRule type="cellIs" dxfId="9" priority="12" operator="greaterThan">
      <formula>$Q$130+40</formula>
    </cfRule>
  </conditionalFormatting>
  <conditionalFormatting sqref="O158">
    <cfRule type="cellIs" dxfId="8" priority="7" operator="lessThanOrEqual">
      <formula>$O$146</formula>
    </cfRule>
    <cfRule type="cellIs" dxfId="7" priority="8" operator="between">
      <formula>$O$146</formula>
      <formula>$O$146+40</formula>
    </cfRule>
    <cfRule type="cellIs" dxfId="6" priority="9" operator="greaterThan">
      <formula>$O$146+40</formula>
    </cfRule>
  </conditionalFormatting>
  <conditionalFormatting sqref="P158">
    <cfRule type="cellIs" dxfId="5" priority="4" operator="lessThanOrEqual">
      <formula>$P$146</formula>
    </cfRule>
    <cfRule type="cellIs" dxfId="4" priority="5" operator="between">
      <formula>$P$146</formula>
      <formula>$P$146+20</formula>
    </cfRule>
    <cfRule type="cellIs" dxfId="3" priority="6" operator="greaterThan">
      <formula>$P$146+20</formula>
    </cfRule>
  </conditionalFormatting>
  <conditionalFormatting sqref="Q158">
    <cfRule type="cellIs" dxfId="2" priority="1" operator="lessThanOrEqual">
      <formula>$Q$146</formula>
    </cfRule>
    <cfRule type="cellIs" dxfId="1" priority="2" operator="between">
      <formula>$Q$146</formula>
      <formula>$Q$146+40</formula>
    </cfRule>
    <cfRule type="cellIs" dxfId="0" priority="3" operator="greaterThan">
      <formula>$Q$146+40</formula>
    </cfRule>
  </conditionalFormatting>
  <dataValidations count="2">
    <dataValidation type="list" allowBlank="1" showInputMessage="1" showErrorMessage="1" sqref="B4:B8 B20:B24 B36:B40 B52:B56 B68:B72 B84:B88 B100:B104 B116:B120 B132:B136 B148:B152">
      <formula1>Fertilizer_Sources</formula1>
    </dataValidation>
    <dataValidation type="list" allowBlank="1" showInputMessage="1" showErrorMessage="1" sqref="D9:D13 D25:D29 D41:D45 D57:D61 D73:D77 D89:D93 D105:D109 D121:D125 D137:D141 D153:D157">
      <formula1>Measurement_unit_type</formula1>
    </dataValidation>
  </dataValidations>
  <pageMargins left="0.7" right="0.7" top="0.75" bottom="0.75" header="0.3" footer="0.3"/>
  <pageSetup scale="1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workbookViewId="0">
      <selection activeCell="A52" sqref="A52"/>
    </sheetView>
  </sheetViews>
  <sheetFormatPr defaultRowHeight="15.75" x14ac:dyDescent="0.25"/>
  <cols>
    <col min="1" max="1" width="48.875" bestFit="1" customWidth="1"/>
  </cols>
  <sheetData>
    <row r="1" spans="1:11" x14ac:dyDescent="0.25">
      <c r="A1" s="64" t="s">
        <v>72</v>
      </c>
      <c r="B1" s="64" t="s">
        <v>115</v>
      </c>
      <c r="C1" s="64" t="s">
        <v>73</v>
      </c>
      <c r="D1" s="64" t="s">
        <v>74</v>
      </c>
      <c r="E1" s="64" t="s">
        <v>75</v>
      </c>
      <c r="F1" s="64" t="s">
        <v>76</v>
      </c>
      <c r="G1" s="64" t="s">
        <v>77</v>
      </c>
      <c r="H1" s="64" t="s">
        <v>78</v>
      </c>
      <c r="I1" s="64" t="s">
        <v>79</v>
      </c>
      <c r="J1" s="64" t="s">
        <v>80</v>
      </c>
      <c r="K1" s="64" t="s">
        <v>81</v>
      </c>
    </row>
    <row r="2" spans="1:11" x14ac:dyDescent="0.25">
      <c r="A2" s="63" t="s">
        <v>328</v>
      </c>
    </row>
    <row r="3" spans="1:11" x14ac:dyDescent="0.25">
      <c r="A3" t="s">
        <v>83</v>
      </c>
      <c r="B3" t="s">
        <v>116</v>
      </c>
      <c r="C3" t="s">
        <v>84</v>
      </c>
      <c r="D3">
        <v>8.34</v>
      </c>
      <c r="E3" s="65">
        <v>0</v>
      </c>
      <c r="F3" s="65">
        <v>0</v>
      </c>
      <c r="G3" s="65">
        <v>0</v>
      </c>
      <c r="H3" s="65">
        <v>0</v>
      </c>
      <c r="I3" s="65">
        <v>0</v>
      </c>
      <c r="J3" s="65">
        <v>0</v>
      </c>
      <c r="K3" s="65">
        <v>0</v>
      </c>
    </row>
    <row r="4" spans="1:11" x14ac:dyDescent="0.25">
      <c r="A4" t="s">
        <v>85</v>
      </c>
      <c r="B4" t="s">
        <v>116</v>
      </c>
      <c r="D4">
        <v>5.15</v>
      </c>
      <c r="E4" s="65">
        <v>0.82</v>
      </c>
      <c r="F4" s="65">
        <v>0</v>
      </c>
      <c r="G4" s="65">
        <v>0</v>
      </c>
      <c r="H4" s="65">
        <v>0</v>
      </c>
      <c r="I4" s="65">
        <v>0</v>
      </c>
      <c r="J4" s="65">
        <v>0</v>
      </c>
      <c r="K4" s="65">
        <v>0</v>
      </c>
    </row>
    <row r="5" spans="1:11" x14ac:dyDescent="0.25">
      <c r="A5" t="s">
        <v>86</v>
      </c>
      <c r="B5" t="s">
        <v>116</v>
      </c>
      <c r="D5">
        <v>7.6</v>
      </c>
      <c r="E5" s="65">
        <v>0.2</v>
      </c>
      <c r="F5" s="65">
        <v>0</v>
      </c>
      <c r="G5" s="65">
        <v>0</v>
      </c>
      <c r="H5" s="65">
        <v>0</v>
      </c>
      <c r="I5" s="65">
        <v>0</v>
      </c>
      <c r="J5" s="65">
        <v>0</v>
      </c>
      <c r="K5" s="65">
        <v>0</v>
      </c>
    </row>
    <row r="6" spans="1:11" x14ac:dyDescent="0.25">
      <c r="A6" t="s">
        <v>87</v>
      </c>
      <c r="B6" t="s">
        <v>117</v>
      </c>
      <c r="E6" s="65">
        <v>0.46</v>
      </c>
      <c r="F6" s="65">
        <v>0</v>
      </c>
      <c r="G6" s="65">
        <v>0</v>
      </c>
      <c r="H6" s="65">
        <v>0</v>
      </c>
      <c r="I6" s="65">
        <v>0</v>
      </c>
      <c r="J6" s="65">
        <v>0</v>
      </c>
      <c r="K6" s="65">
        <v>0</v>
      </c>
    </row>
    <row r="7" spans="1:11" x14ac:dyDescent="0.25">
      <c r="A7" t="s">
        <v>88</v>
      </c>
      <c r="B7" t="s">
        <v>117</v>
      </c>
      <c r="E7" s="65">
        <v>0.21</v>
      </c>
      <c r="F7" s="65">
        <v>0</v>
      </c>
      <c r="G7" s="65">
        <v>0</v>
      </c>
      <c r="H7" s="65">
        <v>0.24</v>
      </c>
      <c r="I7" s="65">
        <v>0</v>
      </c>
      <c r="J7" s="65">
        <v>0</v>
      </c>
      <c r="K7" s="65">
        <v>0</v>
      </c>
    </row>
    <row r="8" spans="1:11" x14ac:dyDescent="0.25">
      <c r="A8" t="s">
        <v>118</v>
      </c>
      <c r="B8" t="s">
        <v>116</v>
      </c>
      <c r="D8">
        <v>11.06</v>
      </c>
      <c r="E8" s="65">
        <v>0.32</v>
      </c>
      <c r="F8" s="65">
        <v>0</v>
      </c>
      <c r="G8" s="65">
        <v>0</v>
      </c>
      <c r="H8" s="65">
        <v>0</v>
      </c>
      <c r="I8" s="65">
        <v>0</v>
      </c>
      <c r="J8" s="65">
        <v>0</v>
      </c>
      <c r="K8" s="65">
        <v>0</v>
      </c>
    </row>
    <row r="9" spans="1:11" x14ac:dyDescent="0.25">
      <c r="A9" t="s">
        <v>119</v>
      </c>
      <c r="B9" t="s">
        <v>116</v>
      </c>
      <c r="D9">
        <v>10.7</v>
      </c>
      <c r="E9" s="65">
        <v>0.28000000000000003</v>
      </c>
      <c r="F9" s="65">
        <v>0</v>
      </c>
      <c r="G9" s="65">
        <v>0</v>
      </c>
      <c r="H9" s="65">
        <v>0</v>
      </c>
      <c r="I9" s="65">
        <v>0</v>
      </c>
      <c r="J9" s="65">
        <v>0</v>
      </c>
      <c r="K9" s="65">
        <v>0</v>
      </c>
    </row>
    <row r="10" spans="1:11" x14ac:dyDescent="0.25">
      <c r="A10" t="s">
        <v>120</v>
      </c>
      <c r="B10" t="s">
        <v>116</v>
      </c>
      <c r="D10">
        <v>9.5</v>
      </c>
      <c r="E10" s="65">
        <v>0.23</v>
      </c>
      <c r="F10" s="65">
        <v>0</v>
      </c>
      <c r="G10" s="65">
        <v>0</v>
      </c>
      <c r="H10" s="65">
        <v>0</v>
      </c>
      <c r="I10" s="65">
        <v>0</v>
      </c>
      <c r="J10" s="65">
        <v>0</v>
      </c>
      <c r="K10" s="65">
        <v>0</v>
      </c>
    </row>
    <row r="11" spans="1:11" x14ac:dyDescent="0.25">
      <c r="A11" t="s">
        <v>89</v>
      </c>
      <c r="B11" t="s">
        <v>116</v>
      </c>
      <c r="D11">
        <v>10.6</v>
      </c>
      <c r="E11" s="65">
        <v>0.2</v>
      </c>
      <c r="F11" s="65">
        <v>0</v>
      </c>
      <c r="G11" s="65">
        <v>0</v>
      </c>
      <c r="H11" s="65">
        <v>0</v>
      </c>
      <c r="I11" s="65">
        <v>0</v>
      </c>
      <c r="J11" s="65">
        <v>0</v>
      </c>
      <c r="K11" s="65">
        <v>0</v>
      </c>
    </row>
    <row r="12" spans="1:11" x14ac:dyDescent="0.25">
      <c r="A12" t="s">
        <v>123</v>
      </c>
      <c r="B12" t="s">
        <v>117</v>
      </c>
      <c r="E12" s="65">
        <v>0.155</v>
      </c>
      <c r="F12" s="65">
        <v>0</v>
      </c>
      <c r="G12" s="65">
        <v>0</v>
      </c>
      <c r="H12" s="65">
        <v>0</v>
      </c>
      <c r="I12" s="65">
        <v>0</v>
      </c>
      <c r="J12" s="65">
        <v>0.19</v>
      </c>
      <c r="K12" s="65">
        <v>0</v>
      </c>
    </row>
    <row r="13" spans="1:11" x14ac:dyDescent="0.25">
      <c r="A13" t="s">
        <v>121</v>
      </c>
      <c r="B13" t="s">
        <v>116</v>
      </c>
      <c r="D13">
        <v>12.64</v>
      </c>
      <c r="E13" s="65">
        <v>0.17</v>
      </c>
      <c r="F13" s="65">
        <v>0</v>
      </c>
      <c r="G13" s="65">
        <v>0</v>
      </c>
      <c r="H13" s="65">
        <v>0</v>
      </c>
      <c r="I13" s="65">
        <v>0</v>
      </c>
      <c r="J13" s="65">
        <v>8.7999999999999995E-2</v>
      </c>
      <c r="K13" s="65">
        <v>0</v>
      </c>
    </row>
    <row r="14" spans="1:11" x14ac:dyDescent="0.25">
      <c r="A14" t="s">
        <v>124</v>
      </c>
      <c r="B14" t="s">
        <v>117</v>
      </c>
      <c r="E14" s="65">
        <v>0.31</v>
      </c>
      <c r="F14" s="65">
        <v>0</v>
      </c>
      <c r="G14" s="65">
        <v>0</v>
      </c>
      <c r="H14" s="65">
        <v>0</v>
      </c>
      <c r="I14" s="65">
        <v>0</v>
      </c>
      <c r="J14" s="65">
        <v>0</v>
      </c>
      <c r="K14" s="65">
        <v>0</v>
      </c>
    </row>
    <row r="15" spans="1:11" x14ac:dyDescent="0.25">
      <c r="A15" t="s">
        <v>351</v>
      </c>
      <c r="B15" t="s">
        <v>117</v>
      </c>
      <c r="E15" s="65">
        <v>0.42</v>
      </c>
      <c r="F15" s="65">
        <v>0</v>
      </c>
      <c r="G15" s="65">
        <v>0</v>
      </c>
      <c r="H15" s="65">
        <v>0</v>
      </c>
      <c r="I15" s="65">
        <v>0</v>
      </c>
      <c r="J15" s="65">
        <v>0</v>
      </c>
      <c r="K15" s="65">
        <v>0</v>
      </c>
    </row>
    <row r="16" spans="1:11" x14ac:dyDescent="0.25">
      <c r="A16" t="s">
        <v>352</v>
      </c>
      <c r="B16" t="s">
        <v>117</v>
      </c>
      <c r="E16" s="65">
        <v>0.43</v>
      </c>
      <c r="F16" s="65">
        <v>0</v>
      </c>
      <c r="G16" s="65">
        <v>0</v>
      </c>
      <c r="H16" s="65">
        <v>0</v>
      </c>
      <c r="I16" s="65">
        <v>0</v>
      </c>
      <c r="J16" s="65">
        <v>0</v>
      </c>
      <c r="K16" s="65">
        <v>0</v>
      </c>
    </row>
    <row r="17" spans="1:11" x14ac:dyDescent="0.25">
      <c r="A17" t="s">
        <v>125</v>
      </c>
      <c r="B17" t="s">
        <v>117</v>
      </c>
      <c r="E17" s="65">
        <v>0.44</v>
      </c>
      <c r="F17" s="65">
        <v>0</v>
      </c>
      <c r="G17" s="65">
        <v>0</v>
      </c>
      <c r="H17" s="65">
        <v>0</v>
      </c>
      <c r="I17" s="65">
        <v>0</v>
      </c>
      <c r="J17" s="65">
        <v>0</v>
      </c>
      <c r="K17" s="65">
        <v>0</v>
      </c>
    </row>
    <row r="18" spans="1:11" x14ac:dyDescent="0.25">
      <c r="A18" t="s">
        <v>126</v>
      </c>
      <c r="B18" t="s">
        <v>117</v>
      </c>
      <c r="E18" s="65">
        <v>0.37</v>
      </c>
      <c r="F18" s="65">
        <v>0</v>
      </c>
      <c r="G18" s="65">
        <v>0</v>
      </c>
      <c r="H18" s="65">
        <v>0</v>
      </c>
      <c r="I18" s="65">
        <v>0.16</v>
      </c>
      <c r="J18" s="65">
        <v>0</v>
      </c>
      <c r="K18" s="65">
        <v>0</v>
      </c>
    </row>
    <row r="19" spans="1:11" x14ac:dyDescent="0.25">
      <c r="A19" t="s">
        <v>127</v>
      </c>
      <c r="B19" t="s">
        <v>117</v>
      </c>
      <c r="E19" s="65">
        <v>0.39</v>
      </c>
      <c r="F19" s="65">
        <v>0</v>
      </c>
      <c r="G19" s="65">
        <v>0</v>
      </c>
      <c r="H19" s="65">
        <v>0</v>
      </c>
      <c r="I19" s="65">
        <v>0</v>
      </c>
      <c r="J19" s="65">
        <v>0</v>
      </c>
      <c r="K19" s="65">
        <v>0</v>
      </c>
    </row>
    <row r="20" spans="1:11" x14ac:dyDescent="0.25">
      <c r="A20" t="s">
        <v>90</v>
      </c>
      <c r="B20" t="s">
        <v>116</v>
      </c>
      <c r="D20">
        <v>10.8</v>
      </c>
      <c r="E20" s="65">
        <v>0.26</v>
      </c>
      <c r="F20" s="65">
        <v>0</v>
      </c>
      <c r="G20" s="65">
        <v>0</v>
      </c>
      <c r="H20" s="65">
        <v>0.06</v>
      </c>
      <c r="I20" s="65">
        <v>0</v>
      </c>
      <c r="J20" s="65">
        <v>0</v>
      </c>
      <c r="K20" s="65">
        <v>0</v>
      </c>
    </row>
    <row r="21" spans="1:11" x14ac:dyDescent="0.25">
      <c r="A21" t="s">
        <v>350</v>
      </c>
      <c r="B21" t="s">
        <v>117</v>
      </c>
      <c r="E21" s="65">
        <v>0.26</v>
      </c>
      <c r="F21" s="65">
        <v>0</v>
      </c>
      <c r="G21" s="65">
        <v>0</v>
      </c>
      <c r="H21" s="65">
        <v>0.14000000000000001</v>
      </c>
      <c r="I21" s="65">
        <v>0</v>
      </c>
      <c r="J21" s="65">
        <v>0</v>
      </c>
      <c r="K21" s="65">
        <v>0</v>
      </c>
    </row>
    <row r="22" spans="1:11" x14ac:dyDescent="0.25">
      <c r="A22" t="s">
        <v>91</v>
      </c>
      <c r="B22" t="s">
        <v>117</v>
      </c>
      <c r="E22" s="65">
        <v>0.11</v>
      </c>
      <c r="F22" s="65">
        <v>0.52</v>
      </c>
      <c r="G22" s="65">
        <v>0</v>
      </c>
      <c r="H22" s="65">
        <v>0</v>
      </c>
      <c r="I22" s="65">
        <v>0</v>
      </c>
      <c r="J22" s="65">
        <v>0</v>
      </c>
      <c r="K22" s="65">
        <v>0</v>
      </c>
    </row>
    <row r="23" spans="1:11" x14ac:dyDescent="0.25">
      <c r="A23" t="s">
        <v>92</v>
      </c>
      <c r="B23" t="s">
        <v>117</v>
      </c>
      <c r="E23" s="65">
        <v>0.11</v>
      </c>
      <c r="F23" s="65">
        <v>0.48</v>
      </c>
      <c r="G23" s="65">
        <v>0</v>
      </c>
      <c r="H23" s="65">
        <v>0</v>
      </c>
      <c r="I23" s="65">
        <v>0</v>
      </c>
      <c r="J23" s="65">
        <v>0</v>
      </c>
      <c r="K23" s="65">
        <v>0</v>
      </c>
    </row>
    <row r="24" spans="1:11" x14ac:dyDescent="0.25">
      <c r="A24" t="s">
        <v>93</v>
      </c>
      <c r="B24" t="s">
        <v>117</v>
      </c>
      <c r="E24" s="65">
        <v>0.18</v>
      </c>
      <c r="F24" s="65">
        <v>0.46</v>
      </c>
      <c r="G24" s="65">
        <v>0</v>
      </c>
      <c r="H24" s="65">
        <v>0</v>
      </c>
      <c r="I24" s="65">
        <v>0</v>
      </c>
      <c r="J24" s="65">
        <v>0</v>
      </c>
      <c r="K24" s="65">
        <v>0</v>
      </c>
    </row>
    <row r="25" spans="1:11" x14ac:dyDescent="0.25">
      <c r="A25" t="s">
        <v>354</v>
      </c>
      <c r="B25" t="s">
        <v>117</v>
      </c>
      <c r="E25" s="65">
        <v>0.16</v>
      </c>
      <c r="F25" s="65">
        <v>0.2</v>
      </c>
      <c r="G25" s="65">
        <v>0</v>
      </c>
      <c r="H25" s="65">
        <v>0.13</v>
      </c>
      <c r="I25" s="65">
        <v>0</v>
      </c>
      <c r="J25" s="65">
        <v>0</v>
      </c>
      <c r="K25" s="65">
        <v>0</v>
      </c>
    </row>
    <row r="26" spans="1:11" x14ac:dyDescent="0.25">
      <c r="A26" t="s">
        <v>94</v>
      </c>
      <c r="B26" t="s">
        <v>116</v>
      </c>
      <c r="D26">
        <v>11.6</v>
      </c>
      <c r="E26" s="65">
        <v>0.1</v>
      </c>
      <c r="F26" s="65">
        <v>0.34</v>
      </c>
      <c r="G26" s="65">
        <v>0</v>
      </c>
      <c r="H26" s="65">
        <v>0</v>
      </c>
      <c r="I26" s="65">
        <v>0</v>
      </c>
      <c r="J26" s="65">
        <v>0</v>
      </c>
      <c r="K26" s="65">
        <v>0</v>
      </c>
    </row>
    <row r="27" spans="1:11" x14ac:dyDescent="0.25">
      <c r="A27" t="s">
        <v>122</v>
      </c>
      <c r="B27" t="s">
        <v>116</v>
      </c>
      <c r="D27">
        <v>12</v>
      </c>
      <c r="E27" s="65">
        <v>0.11</v>
      </c>
      <c r="F27" s="65">
        <v>0.37</v>
      </c>
      <c r="G27" s="65">
        <v>0</v>
      </c>
      <c r="H27" s="65">
        <v>0</v>
      </c>
      <c r="I27" s="65">
        <v>0</v>
      </c>
      <c r="J27" s="65">
        <v>0</v>
      </c>
      <c r="K27" s="65">
        <v>0</v>
      </c>
    </row>
    <row r="28" spans="1:11" x14ac:dyDescent="0.25">
      <c r="A28" t="s">
        <v>95</v>
      </c>
      <c r="B28" t="s">
        <v>116</v>
      </c>
      <c r="D28">
        <v>10.65</v>
      </c>
      <c r="E28" s="65">
        <v>0.08</v>
      </c>
      <c r="F28" s="65">
        <v>0.24</v>
      </c>
      <c r="G28" s="65">
        <v>0</v>
      </c>
      <c r="H28" s="65">
        <v>0</v>
      </c>
      <c r="I28" s="65">
        <v>0</v>
      </c>
      <c r="J28" s="65">
        <v>0</v>
      </c>
      <c r="K28" s="65">
        <v>0</v>
      </c>
    </row>
    <row r="29" spans="1:11" x14ac:dyDescent="0.25">
      <c r="A29" t="s">
        <v>96</v>
      </c>
      <c r="B29" t="s">
        <v>117</v>
      </c>
      <c r="E29" s="65">
        <v>0</v>
      </c>
      <c r="F29" s="65">
        <v>0.45</v>
      </c>
      <c r="G29" s="65">
        <v>0</v>
      </c>
      <c r="H29" s="65">
        <v>0</v>
      </c>
      <c r="I29" s="65">
        <v>0</v>
      </c>
      <c r="J29" s="65">
        <v>0.13500000000000001</v>
      </c>
      <c r="K29" s="65">
        <v>0</v>
      </c>
    </row>
    <row r="30" spans="1:11" x14ac:dyDescent="0.25">
      <c r="A30" t="s">
        <v>97</v>
      </c>
      <c r="B30" t="s">
        <v>137</v>
      </c>
      <c r="C30">
        <v>60</v>
      </c>
      <c r="E30" s="65">
        <v>0.12</v>
      </c>
      <c r="F30" s="65">
        <v>0.4</v>
      </c>
      <c r="G30" s="65">
        <v>0</v>
      </c>
      <c r="H30" s="65">
        <v>6.5000000000000002E-2</v>
      </c>
      <c r="I30" s="65">
        <v>0</v>
      </c>
      <c r="J30" s="65">
        <v>0</v>
      </c>
      <c r="K30" s="65">
        <v>0</v>
      </c>
    </row>
    <row r="31" spans="1:11" x14ac:dyDescent="0.25">
      <c r="A31" t="s">
        <v>353</v>
      </c>
      <c r="B31" t="s">
        <v>116</v>
      </c>
      <c r="D31">
        <v>14.2</v>
      </c>
      <c r="E31" s="65">
        <v>0</v>
      </c>
      <c r="F31" s="65">
        <v>0.53</v>
      </c>
      <c r="G31" s="65">
        <v>0</v>
      </c>
      <c r="H31" s="65">
        <v>0</v>
      </c>
      <c r="I31" s="65">
        <v>0</v>
      </c>
      <c r="J31" s="65">
        <v>0</v>
      </c>
      <c r="K31" s="65">
        <v>0</v>
      </c>
    </row>
    <row r="32" spans="1:11" x14ac:dyDescent="0.25">
      <c r="A32" t="s">
        <v>355</v>
      </c>
      <c r="D32">
        <v>14.2</v>
      </c>
      <c r="E32" s="65">
        <v>0</v>
      </c>
      <c r="F32" s="65">
        <v>0.52</v>
      </c>
      <c r="G32" s="65">
        <v>0</v>
      </c>
      <c r="H32" s="65">
        <v>0</v>
      </c>
      <c r="I32" s="65">
        <v>0</v>
      </c>
      <c r="J32" s="65">
        <v>0</v>
      </c>
      <c r="K32" s="65">
        <v>0</v>
      </c>
    </row>
    <row r="33" spans="1:11" x14ac:dyDescent="0.25">
      <c r="A33" t="s">
        <v>98</v>
      </c>
      <c r="B33" t="s">
        <v>117</v>
      </c>
      <c r="E33" s="65">
        <v>0</v>
      </c>
      <c r="F33" s="65">
        <v>0</v>
      </c>
      <c r="G33" s="65">
        <v>0.6</v>
      </c>
      <c r="H33" s="65">
        <v>0</v>
      </c>
      <c r="I33" s="65">
        <v>0</v>
      </c>
      <c r="J33" s="65">
        <v>0</v>
      </c>
      <c r="K33" s="65">
        <v>0</v>
      </c>
    </row>
    <row r="34" spans="1:11" x14ac:dyDescent="0.25">
      <c r="A34" t="s">
        <v>99</v>
      </c>
      <c r="B34" t="s">
        <v>117</v>
      </c>
      <c r="E34" s="65">
        <v>0</v>
      </c>
      <c r="F34" s="65">
        <v>0</v>
      </c>
      <c r="G34" s="65">
        <v>0.61</v>
      </c>
      <c r="H34" s="65">
        <v>0</v>
      </c>
      <c r="I34" s="65">
        <v>0</v>
      </c>
      <c r="J34" s="65">
        <v>0</v>
      </c>
      <c r="K34" s="65">
        <v>0</v>
      </c>
    </row>
    <row r="35" spans="1:11" x14ac:dyDescent="0.25">
      <c r="A35" t="s">
        <v>100</v>
      </c>
      <c r="B35" t="s">
        <v>117</v>
      </c>
      <c r="E35" s="65">
        <v>0</v>
      </c>
      <c r="F35" s="65">
        <v>0</v>
      </c>
      <c r="G35" s="65">
        <v>0.62</v>
      </c>
      <c r="H35" s="65">
        <v>0</v>
      </c>
      <c r="I35" s="65">
        <v>0</v>
      </c>
      <c r="J35" s="65">
        <v>0</v>
      </c>
      <c r="K35" s="65">
        <v>0</v>
      </c>
    </row>
    <row r="36" spans="1:11" x14ac:dyDescent="0.25">
      <c r="A36" t="s">
        <v>128</v>
      </c>
      <c r="B36" t="s">
        <v>116</v>
      </c>
      <c r="D36">
        <v>11.47</v>
      </c>
      <c r="E36" s="65">
        <v>0</v>
      </c>
      <c r="F36" s="65">
        <v>0</v>
      </c>
      <c r="G36" s="65">
        <v>0.21</v>
      </c>
      <c r="H36" s="65">
        <v>0.13</v>
      </c>
      <c r="I36" s="65">
        <v>0</v>
      </c>
      <c r="J36" s="65">
        <v>0</v>
      </c>
      <c r="K36" s="65">
        <v>0</v>
      </c>
    </row>
    <row r="37" spans="1:11" x14ac:dyDescent="0.25">
      <c r="A37" t="s">
        <v>129</v>
      </c>
      <c r="B37" t="s">
        <v>116</v>
      </c>
      <c r="D37">
        <v>12.5</v>
      </c>
      <c r="E37" s="65">
        <v>0</v>
      </c>
      <c r="F37" s="65">
        <v>0</v>
      </c>
      <c r="G37" s="65">
        <v>0.27</v>
      </c>
      <c r="H37" s="65">
        <v>0</v>
      </c>
      <c r="I37" s="65">
        <v>0</v>
      </c>
      <c r="J37" s="65">
        <v>0</v>
      </c>
      <c r="K37" s="65">
        <v>0</v>
      </c>
    </row>
    <row r="38" spans="1:11" x14ac:dyDescent="0.25">
      <c r="A38" t="s">
        <v>101</v>
      </c>
      <c r="B38" t="s">
        <v>117</v>
      </c>
      <c r="E38" s="65">
        <v>0</v>
      </c>
      <c r="F38" s="65">
        <v>0</v>
      </c>
      <c r="G38" s="65">
        <v>0.5</v>
      </c>
      <c r="H38" s="65">
        <v>0.18</v>
      </c>
      <c r="I38" s="65">
        <v>0</v>
      </c>
      <c r="J38" s="65">
        <v>0</v>
      </c>
      <c r="K38" s="65">
        <v>0</v>
      </c>
    </row>
    <row r="39" spans="1:11" x14ac:dyDescent="0.25">
      <c r="A39" t="s">
        <v>130</v>
      </c>
      <c r="B39" t="s">
        <v>117</v>
      </c>
      <c r="E39" s="65">
        <v>0.13700000000000001</v>
      </c>
      <c r="F39" s="65">
        <v>0</v>
      </c>
      <c r="G39" s="65">
        <v>0.46300000000000002</v>
      </c>
      <c r="H39" s="65">
        <v>0</v>
      </c>
      <c r="I39" s="65">
        <v>0</v>
      </c>
      <c r="J39" s="65">
        <v>0</v>
      </c>
      <c r="K39" s="65">
        <v>0</v>
      </c>
    </row>
    <row r="40" spans="1:11" x14ac:dyDescent="0.25">
      <c r="A40" t="s">
        <v>131</v>
      </c>
      <c r="B40" t="s">
        <v>117</v>
      </c>
      <c r="E40" s="65">
        <v>0</v>
      </c>
      <c r="F40" s="65">
        <v>0</v>
      </c>
      <c r="G40" s="65">
        <v>0.221</v>
      </c>
      <c r="H40" s="65">
        <v>0.22500000000000001</v>
      </c>
      <c r="I40" s="65">
        <v>0</v>
      </c>
      <c r="J40" s="65">
        <v>0</v>
      </c>
      <c r="K40" s="65">
        <v>0.112</v>
      </c>
    </row>
    <row r="41" spans="1:11" x14ac:dyDescent="0.25">
      <c r="A41" t="s">
        <v>88</v>
      </c>
      <c r="B41" t="s">
        <v>117</v>
      </c>
      <c r="E41" s="65">
        <v>0.21</v>
      </c>
      <c r="F41" s="65">
        <v>0</v>
      </c>
      <c r="G41" s="65">
        <v>0</v>
      </c>
      <c r="H41" s="65">
        <v>0.24</v>
      </c>
      <c r="I41" s="65">
        <v>0</v>
      </c>
      <c r="J41" s="65">
        <v>0</v>
      </c>
      <c r="K41" s="65">
        <v>0</v>
      </c>
    </row>
    <row r="42" spans="1:11" x14ac:dyDescent="0.25">
      <c r="A42" t="s">
        <v>132</v>
      </c>
      <c r="B42" t="s">
        <v>117</v>
      </c>
      <c r="E42" s="65">
        <v>0</v>
      </c>
      <c r="F42" s="65">
        <v>0</v>
      </c>
      <c r="G42" s="65">
        <v>0</v>
      </c>
      <c r="H42" s="65">
        <v>0.1862</v>
      </c>
      <c r="I42" s="65">
        <v>0</v>
      </c>
      <c r="J42" s="65">
        <v>0.23280000000000001</v>
      </c>
      <c r="K42" s="65">
        <v>0</v>
      </c>
    </row>
    <row r="43" spans="1:11" x14ac:dyDescent="0.25">
      <c r="A43" t="s">
        <v>102</v>
      </c>
      <c r="B43" t="s">
        <v>116</v>
      </c>
      <c r="D43">
        <v>11.1</v>
      </c>
      <c r="E43" s="65">
        <v>0.12</v>
      </c>
      <c r="F43" s="65">
        <v>0</v>
      </c>
      <c r="G43" s="65">
        <v>0</v>
      </c>
      <c r="H43" s="65">
        <v>0.26</v>
      </c>
      <c r="I43" s="65">
        <v>0</v>
      </c>
      <c r="J43" s="65">
        <v>0</v>
      </c>
      <c r="K43" s="65">
        <v>0</v>
      </c>
    </row>
    <row r="44" spans="1:11" x14ac:dyDescent="0.25">
      <c r="A44" t="s">
        <v>133</v>
      </c>
      <c r="B44" t="s">
        <v>116</v>
      </c>
      <c r="D44">
        <v>9.4</v>
      </c>
      <c r="E44" s="65">
        <v>0.2</v>
      </c>
      <c r="F44" s="65">
        <v>0</v>
      </c>
      <c r="G44" s="65">
        <v>0</v>
      </c>
      <c r="H44" s="65">
        <v>0.4</v>
      </c>
      <c r="I44" s="65">
        <v>0</v>
      </c>
      <c r="J44" s="65">
        <v>0</v>
      </c>
      <c r="K44" s="65">
        <v>0</v>
      </c>
    </row>
    <row r="45" spans="1:11" x14ac:dyDescent="0.25">
      <c r="A45" t="s">
        <v>134</v>
      </c>
      <c r="B45" t="s">
        <v>116</v>
      </c>
      <c r="D45">
        <v>10.4</v>
      </c>
      <c r="E45" s="65">
        <v>0</v>
      </c>
      <c r="F45" s="65">
        <v>0</v>
      </c>
      <c r="G45" s="65">
        <v>0</v>
      </c>
      <c r="H45" s="65">
        <v>0.1</v>
      </c>
      <c r="I45" s="65">
        <v>0</v>
      </c>
      <c r="J45" s="65">
        <v>0.06</v>
      </c>
      <c r="K45" s="65">
        <v>0</v>
      </c>
    </row>
    <row r="46" spans="1:11" x14ac:dyDescent="0.25">
      <c r="A46" t="s">
        <v>103</v>
      </c>
      <c r="B46" t="s">
        <v>117</v>
      </c>
      <c r="E46" s="65">
        <v>0</v>
      </c>
      <c r="F46" s="65">
        <v>0</v>
      </c>
      <c r="G46" s="65">
        <v>0</v>
      </c>
      <c r="H46" s="65">
        <v>0</v>
      </c>
      <c r="I46" s="65">
        <v>0.9</v>
      </c>
      <c r="J46" s="65">
        <v>0</v>
      </c>
      <c r="K46" s="65">
        <v>0</v>
      </c>
    </row>
    <row r="47" spans="1:11" x14ac:dyDescent="0.25">
      <c r="A47" t="s">
        <v>356</v>
      </c>
      <c r="B47" t="s">
        <v>117</v>
      </c>
      <c r="E47" s="65">
        <v>0</v>
      </c>
      <c r="F47" s="65">
        <v>0</v>
      </c>
      <c r="G47" s="65">
        <v>0</v>
      </c>
      <c r="H47" s="65">
        <v>0</v>
      </c>
      <c r="I47" s="65">
        <v>0</v>
      </c>
      <c r="J47" s="65">
        <v>0.34</v>
      </c>
      <c r="K47" s="65">
        <v>0</v>
      </c>
    </row>
    <row r="48" spans="1:11" x14ac:dyDescent="0.25">
      <c r="A48" t="s">
        <v>135</v>
      </c>
      <c r="B48" t="s">
        <v>116</v>
      </c>
      <c r="D48">
        <v>11.3</v>
      </c>
      <c r="E48" s="65">
        <v>0</v>
      </c>
      <c r="F48" s="65">
        <v>0</v>
      </c>
      <c r="G48" s="65">
        <v>0</v>
      </c>
      <c r="H48" s="65">
        <v>0</v>
      </c>
      <c r="I48" s="65">
        <v>0</v>
      </c>
      <c r="J48" s="65">
        <v>0.12</v>
      </c>
      <c r="K48" s="65">
        <v>0</v>
      </c>
    </row>
    <row r="49" spans="1:11" x14ac:dyDescent="0.25">
      <c r="A49" t="s">
        <v>136</v>
      </c>
      <c r="B49" t="s">
        <v>117</v>
      </c>
      <c r="E49" s="65">
        <v>0</v>
      </c>
      <c r="F49" s="65">
        <v>0</v>
      </c>
      <c r="G49" s="65">
        <v>0</v>
      </c>
      <c r="H49" s="65">
        <v>0</v>
      </c>
      <c r="I49" s="65">
        <v>0</v>
      </c>
      <c r="J49" s="65">
        <v>0.35</v>
      </c>
      <c r="K49" s="65">
        <v>0</v>
      </c>
    </row>
    <row r="50" spans="1:11" x14ac:dyDescent="0.25">
      <c r="A50" t="s">
        <v>357</v>
      </c>
      <c r="B50" t="s">
        <v>117</v>
      </c>
      <c r="E50" s="65">
        <v>0</v>
      </c>
      <c r="F50" s="65">
        <v>0</v>
      </c>
      <c r="G50" s="65">
        <v>0</v>
      </c>
      <c r="H50" s="65">
        <v>0</v>
      </c>
      <c r="I50" s="65">
        <v>0</v>
      </c>
      <c r="J50" s="65">
        <v>0.23499999999999999</v>
      </c>
      <c r="K50" s="65">
        <v>9.5000000000000001E-2</v>
      </c>
    </row>
    <row r="51" spans="1:11" x14ac:dyDescent="0.25">
      <c r="A51" t="s">
        <v>358</v>
      </c>
      <c r="B51" t="s">
        <v>117</v>
      </c>
      <c r="E51" s="65">
        <v>0</v>
      </c>
      <c r="F51" s="65">
        <v>0</v>
      </c>
      <c r="G51" s="65">
        <v>0</v>
      </c>
      <c r="H51" s="65">
        <v>0.15</v>
      </c>
      <c r="I51" s="65">
        <v>0</v>
      </c>
      <c r="J51" s="65">
        <v>0</v>
      </c>
      <c r="K51" s="65">
        <v>0.14000000000000001</v>
      </c>
    </row>
    <row r="55" spans="1:11" x14ac:dyDescent="0.25">
      <c r="A55" t="s">
        <v>138</v>
      </c>
    </row>
    <row r="57" spans="1:11" x14ac:dyDescent="0.25">
      <c r="A57" t="s">
        <v>117</v>
      </c>
    </row>
    <row r="58" spans="1:11" x14ac:dyDescent="0.25">
      <c r="A58" t="s">
        <v>116</v>
      </c>
    </row>
    <row r="59" spans="1:11" x14ac:dyDescent="0.25">
      <c r="A59" t="s">
        <v>137</v>
      </c>
    </row>
    <row r="60" spans="1:11" x14ac:dyDescent="0.25">
      <c r="A60" t="s">
        <v>139</v>
      </c>
    </row>
  </sheetData>
  <sheetProtection algorithmName="SHA-512" hashValue="u17EE9Q3q+oZyQ12FBoJcNhvpl+DnCpfEGk18kFHev1I37J/6E1y/JESJ2TfCZFgMdx4xbZD6FZ8eH5YyanGTA==" saltValue="lE+o3jlOWniQ5D9mWnr84w==" spinCount="100000" sheet="1" objects="1" scenarios="1"/>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12"/>
  <sheetViews>
    <sheetView workbookViewId="0">
      <selection activeCell="C3" sqref="C3"/>
    </sheetView>
  </sheetViews>
  <sheetFormatPr defaultRowHeight="15.75" x14ac:dyDescent="0.25"/>
  <cols>
    <col min="2" max="2" width="11" customWidth="1"/>
    <col min="3" max="3" width="26.875" bestFit="1" customWidth="1"/>
    <col min="4" max="4" width="17.25" bestFit="1" customWidth="1"/>
    <col min="6" max="6" width="10.875" customWidth="1"/>
    <col min="8" max="8" width="17.25" bestFit="1" customWidth="1"/>
    <col min="10" max="10" width="11.25" customWidth="1"/>
    <col min="12" max="12" width="17.25" bestFit="1" customWidth="1"/>
  </cols>
  <sheetData>
    <row r="1" spans="2:12" ht="16.5" thickBot="1" x14ac:dyDescent="0.3"/>
    <row r="2" spans="2:12" ht="63" customHeight="1" thickBot="1" x14ac:dyDescent="0.3">
      <c r="B2" s="80"/>
      <c r="C2" s="80" t="s">
        <v>177</v>
      </c>
      <c r="D2" s="80" t="s">
        <v>114</v>
      </c>
      <c r="F2" s="80"/>
      <c r="G2" s="80" t="s">
        <v>177</v>
      </c>
      <c r="H2" s="80" t="s">
        <v>114</v>
      </c>
      <c r="J2" s="80"/>
      <c r="K2" s="80" t="s">
        <v>177</v>
      </c>
      <c r="L2" s="80" t="s">
        <v>114</v>
      </c>
    </row>
    <row r="3" spans="2:12" ht="79.5" thickBot="1" x14ac:dyDescent="0.3">
      <c r="B3" s="81" t="s">
        <v>174</v>
      </c>
      <c r="C3" s="153"/>
      <c r="D3" s="78" t="s">
        <v>175</v>
      </c>
      <c r="F3" s="81" t="s">
        <v>185</v>
      </c>
      <c r="G3" s="153"/>
      <c r="H3" s="79" t="s">
        <v>186</v>
      </c>
      <c r="J3" s="81" t="s">
        <v>194</v>
      </c>
      <c r="K3" s="153"/>
      <c r="L3" s="79" t="s">
        <v>204</v>
      </c>
    </row>
    <row r="4" spans="2:12" ht="63.75" thickBot="1" x14ac:dyDescent="0.3">
      <c r="B4" s="81" t="s">
        <v>176</v>
      </c>
      <c r="C4" s="153"/>
      <c r="D4" s="78" t="s">
        <v>178</v>
      </c>
      <c r="F4" s="81" t="s">
        <v>187</v>
      </c>
      <c r="G4" s="153"/>
      <c r="H4" s="79" t="s">
        <v>188</v>
      </c>
      <c r="J4" s="81" t="s">
        <v>195</v>
      </c>
      <c r="K4" s="153"/>
      <c r="L4" s="79" t="s">
        <v>203</v>
      </c>
    </row>
    <row r="5" spans="2:12" ht="66" customHeight="1" thickBot="1" x14ac:dyDescent="0.3">
      <c r="B5" s="81" t="s">
        <v>179</v>
      </c>
      <c r="C5" s="153"/>
      <c r="D5" s="79"/>
      <c r="F5" s="81" t="s">
        <v>189</v>
      </c>
      <c r="G5" s="100">
        <v>2.2999999999999998</v>
      </c>
      <c r="H5" s="79"/>
      <c r="J5" s="81" t="s">
        <v>199</v>
      </c>
      <c r="K5" s="100">
        <v>1.2</v>
      </c>
      <c r="L5" s="79"/>
    </row>
    <row r="6" spans="2:12" ht="48" thickBot="1" x14ac:dyDescent="0.3">
      <c r="B6" s="81" t="s">
        <v>190</v>
      </c>
      <c r="C6" s="101" t="e">
        <f>VLOOKUP($C$5,Organic_Amendment_Data[],2,FALSE)</f>
        <v>#N/A</v>
      </c>
      <c r="D6" s="78" t="s">
        <v>181</v>
      </c>
      <c r="F6" s="81" t="s">
        <v>191</v>
      </c>
      <c r="G6" s="101">
        <v>0.8</v>
      </c>
      <c r="H6" s="78" t="s">
        <v>181</v>
      </c>
      <c r="J6" s="81" t="s">
        <v>200</v>
      </c>
      <c r="K6" s="103">
        <v>0.9</v>
      </c>
      <c r="L6" s="79" t="s">
        <v>181</v>
      </c>
    </row>
    <row r="7" spans="2:12" ht="95.25" thickBot="1" x14ac:dyDescent="0.3">
      <c r="B7" s="81" t="s">
        <v>182</v>
      </c>
      <c r="C7" s="100" t="e">
        <f>C4*C6</f>
        <v>#N/A</v>
      </c>
      <c r="D7" s="78" t="s">
        <v>178</v>
      </c>
      <c r="F7" s="81" t="s">
        <v>192</v>
      </c>
      <c r="G7" s="100">
        <f>G4*G5*G6</f>
        <v>0</v>
      </c>
      <c r="H7" s="78" t="s">
        <v>193</v>
      </c>
      <c r="J7" s="81" t="s">
        <v>201</v>
      </c>
      <c r="K7" s="100">
        <f>K4*K5*K6</f>
        <v>0</v>
      </c>
      <c r="L7" s="79" t="s">
        <v>202</v>
      </c>
    </row>
    <row r="8" spans="2:12" ht="63.75" thickBot="1" x14ac:dyDescent="0.3">
      <c r="B8" s="81" t="s">
        <v>183</v>
      </c>
      <c r="C8" s="104" t="e">
        <f>C3/C7</f>
        <v>#N/A</v>
      </c>
      <c r="D8" s="78" t="s">
        <v>184</v>
      </c>
      <c r="F8" s="81" t="s">
        <v>183</v>
      </c>
      <c r="G8" s="104" t="e">
        <f>G3/G7</f>
        <v>#DIV/0!</v>
      </c>
      <c r="H8" s="78" t="s">
        <v>184</v>
      </c>
      <c r="J8" s="81" t="s">
        <v>183</v>
      </c>
      <c r="K8" s="104" t="e">
        <f>K3/K7</f>
        <v>#DIV/0!</v>
      </c>
      <c r="L8" s="79" t="s">
        <v>184</v>
      </c>
    </row>
    <row r="9" spans="2:12" ht="32.25" thickBot="1" x14ac:dyDescent="0.3">
      <c r="B9" s="81" t="s">
        <v>196</v>
      </c>
      <c r="C9" s="102" t="e">
        <f>C7/2000</f>
        <v>#N/A</v>
      </c>
      <c r="D9" s="78" t="s">
        <v>181</v>
      </c>
      <c r="F9" s="81" t="s">
        <v>197</v>
      </c>
      <c r="G9" s="102">
        <f>G7/2000</f>
        <v>0</v>
      </c>
      <c r="H9" s="78" t="s">
        <v>181</v>
      </c>
      <c r="J9" s="81" t="s">
        <v>198</v>
      </c>
      <c r="K9" s="102">
        <f>K7/2000</f>
        <v>0</v>
      </c>
      <c r="L9" s="82" t="s">
        <v>181</v>
      </c>
    </row>
    <row r="11" spans="2:12" x14ac:dyDescent="0.25">
      <c r="B11" s="356" t="s">
        <v>326</v>
      </c>
      <c r="C11" s="356"/>
      <c r="D11" s="356"/>
      <c r="E11" s="356"/>
      <c r="F11" s="356"/>
      <c r="G11" s="356"/>
      <c r="H11" s="356"/>
      <c r="I11" s="356"/>
      <c r="J11" s="356"/>
      <c r="K11" s="356"/>
    </row>
    <row r="12" spans="2:12" x14ac:dyDescent="0.25">
      <c r="B12" s="105" t="s">
        <v>327</v>
      </c>
    </row>
  </sheetData>
  <sheetProtection algorithmName="SHA-512" hashValue="T9SpnX9qiSi90n6+OHA74cLXeL86GJwbaH/yF3k6cuVVxAUaenwwbw17711tdexWwn8uaphha7s2hVNrAsgCLA==" saltValue="+mztoApz4XfTLrWeX4ABoA==" spinCount="100000" sheet="1" objects="1" scenarios="1"/>
  <mergeCells count="1">
    <mergeCell ref="B11:K1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Organic_Fertilizer_Ref_Tables!$A$3:$A$31</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01"/>
  <sheetViews>
    <sheetView workbookViewId="0"/>
  </sheetViews>
  <sheetFormatPr defaultRowHeight="15.75" x14ac:dyDescent="0.25"/>
  <cols>
    <col min="1" max="1" width="34.5" bestFit="1" customWidth="1"/>
    <col min="2" max="2" width="30.375" customWidth="1"/>
    <col min="3" max="3" width="34.5" bestFit="1" customWidth="1"/>
  </cols>
  <sheetData>
    <row r="2" spans="1:7" ht="50.25" customHeight="1" x14ac:dyDescent="0.25">
      <c r="A2" s="67" t="s">
        <v>141</v>
      </c>
      <c r="B2" s="68" t="s">
        <v>180</v>
      </c>
      <c r="C2" s="67" t="s">
        <v>155</v>
      </c>
      <c r="D2" s="63"/>
      <c r="E2" s="63"/>
      <c r="F2" s="63"/>
      <c r="G2" s="63"/>
    </row>
    <row r="3" spans="1:7" ht="18.75" customHeight="1" x14ac:dyDescent="0.25">
      <c r="A3" s="67"/>
      <c r="B3" s="77"/>
      <c r="C3" s="67"/>
      <c r="D3" s="63"/>
      <c r="E3" s="63"/>
      <c r="F3" s="63"/>
      <c r="G3" s="63"/>
    </row>
    <row r="4" spans="1:7" x14ac:dyDescent="0.25">
      <c r="A4" s="69" t="s">
        <v>142</v>
      </c>
      <c r="B4" s="73">
        <v>0.5</v>
      </c>
    </row>
    <row r="5" spans="1:7" x14ac:dyDescent="0.25">
      <c r="A5" s="67" t="s">
        <v>143</v>
      </c>
      <c r="B5" s="73">
        <v>0.5</v>
      </c>
    </row>
    <row r="6" spans="1:7" x14ac:dyDescent="0.25">
      <c r="A6" s="67" t="s">
        <v>144</v>
      </c>
      <c r="B6" s="73">
        <v>0.5</v>
      </c>
    </row>
    <row r="7" spans="1:7" x14ac:dyDescent="0.25">
      <c r="A7" s="67" t="s">
        <v>145</v>
      </c>
      <c r="B7" s="73">
        <v>0.3</v>
      </c>
    </row>
    <row r="8" spans="1:7" x14ac:dyDescent="0.25">
      <c r="A8" s="67" t="s">
        <v>146</v>
      </c>
      <c r="B8" s="73">
        <v>0.3</v>
      </c>
    </row>
    <row r="9" spans="1:7" x14ac:dyDescent="0.25">
      <c r="A9" s="67" t="s">
        <v>147</v>
      </c>
      <c r="B9" s="73">
        <v>0.22500000000000001</v>
      </c>
    </row>
    <row r="10" spans="1:7" x14ac:dyDescent="0.25">
      <c r="A10" s="67" t="s">
        <v>148</v>
      </c>
      <c r="B10" s="73">
        <v>0.22500000000000001</v>
      </c>
    </row>
    <row r="11" spans="1:7" x14ac:dyDescent="0.25">
      <c r="A11" s="67" t="s">
        <v>149</v>
      </c>
      <c r="B11" s="73">
        <v>0.22500000000000001</v>
      </c>
    </row>
    <row r="12" spans="1:7" x14ac:dyDescent="0.25">
      <c r="A12" s="67" t="s">
        <v>150</v>
      </c>
      <c r="B12" s="73">
        <v>0.22500000000000001</v>
      </c>
    </row>
    <row r="13" spans="1:7" x14ac:dyDescent="0.25">
      <c r="A13" s="67" t="s">
        <v>151</v>
      </c>
      <c r="B13" s="73">
        <v>0.15</v>
      </c>
    </row>
    <row r="14" spans="1:7" x14ac:dyDescent="0.25">
      <c r="A14" s="67" t="s">
        <v>152</v>
      </c>
      <c r="B14" s="73">
        <v>7.4999999999999997E-2</v>
      </c>
    </row>
    <row r="15" spans="1:7" x14ac:dyDescent="0.25">
      <c r="A15" s="67" t="s">
        <v>153</v>
      </c>
      <c r="B15" s="73">
        <v>2.5000000000000001E-2</v>
      </c>
    </row>
    <row r="16" spans="1:7" x14ac:dyDescent="0.25">
      <c r="A16" s="67" t="s">
        <v>154</v>
      </c>
      <c r="B16" s="73">
        <v>2.5000000000000001E-2</v>
      </c>
    </row>
    <row r="17" spans="1:3" x14ac:dyDescent="0.25">
      <c r="A17" s="70" t="s">
        <v>157</v>
      </c>
      <c r="B17" s="74">
        <v>0.35</v>
      </c>
      <c r="C17" s="70" t="s">
        <v>156</v>
      </c>
    </row>
    <row r="18" spans="1:3" x14ac:dyDescent="0.25">
      <c r="A18" s="70" t="s">
        <v>158</v>
      </c>
      <c r="B18" s="74">
        <v>0.22500000000000001</v>
      </c>
    </row>
    <row r="19" spans="1:3" x14ac:dyDescent="0.25">
      <c r="A19" s="70" t="s">
        <v>159</v>
      </c>
      <c r="B19" s="74">
        <v>0.05</v>
      </c>
    </row>
    <row r="20" spans="1:3" x14ac:dyDescent="0.25">
      <c r="A20" s="70" t="s">
        <v>160</v>
      </c>
      <c r="B20" s="74">
        <v>0.05</v>
      </c>
    </row>
    <row r="21" spans="1:3" x14ac:dyDescent="0.25">
      <c r="A21" s="71" t="s">
        <v>162</v>
      </c>
      <c r="B21" s="75">
        <v>0.875</v>
      </c>
      <c r="C21" s="71" t="s">
        <v>161</v>
      </c>
    </row>
    <row r="22" spans="1:3" x14ac:dyDescent="0.25">
      <c r="A22" s="71" t="s">
        <v>163</v>
      </c>
      <c r="B22" s="75">
        <v>0.05</v>
      </c>
    </row>
    <row r="23" spans="1:3" x14ac:dyDescent="0.25">
      <c r="A23" s="71" t="s">
        <v>164</v>
      </c>
      <c r="B23" s="75">
        <v>0.05</v>
      </c>
    </row>
    <row r="24" spans="1:3" x14ac:dyDescent="0.25">
      <c r="A24" s="71" t="s">
        <v>165</v>
      </c>
      <c r="B24" s="75">
        <v>7.4999999999999997E-2</v>
      </c>
    </row>
    <row r="25" spans="1:3" x14ac:dyDescent="0.25">
      <c r="A25" s="71" t="s">
        <v>166</v>
      </c>
      <c r="B25" s="75">
        <v>0.1</v>
      </c>
    </row>
    <row r="26" spans="1:3" x14ac:dyDescent="0.25">
      <c r="A26" s="72" t="s">
        <v>168</v>
      </c>
      <c r="B26" s="76">
        <v>0.875</v>
      </c>
      <c r="C26" s="72" t="s">
        <v>167</v>
      </c>
    </row>
    <row r="27" spans="1:3" x14ac:dyDescent="0.25">
      <c r="A27" s="72" t="s">
        <v>169</v>
      </c>
      <c r="B27" s="76">
        <v>0.875</v>
      </c>
    </row>
    <row r="28" spans="1:3" x14ac:dyDescent="0.25">
      <c r="A28" s="72" t="s">
        <v>170</v>
      </c>
      <c r="B28" s="76">
        <v>0.875</v>
      </c>
    </row>
    <row r="29" spans="1:3" x14ac:dyDescent="0.25">
      <c r="A29" s="72" t="s">
        <v>171</v>
      </c>
      <c r="B29" s="76">
        <v>0.875</v>
      </c>
    </row>
    <row r="30" spans="1:3" x14ac:dyDescent="0.25">
      <c r="A30" s="72" t="s">
        <v>172</v>
      </c>
      <c r="B30" s="76">
        <v>0.5</v>
      </c>
    </row>
    <row r="31" spans="1:3" x14ac:dyDescent="0.25">
      <c r="A31" s="72" t="s">
        <v>173</v>
      </c>
      <c r="B31" s="76">
        <v>0.5</v>
      </c>
    </row>
    <row r="32" spans="1:3" x14ac:dyDescent="0.25">
      <c r="B32" s="65"/>
    </row>
    <row r="33" spans="2:2" x14ac:dyDescent="0.25">
      <c r="B33" s="65"/>
    </row>
    <row r="34" spans="2:2" x14ac:dyDescent="0.25">
      <c r="B34" s="65"/>
    </row>
    <row r="35" spans="2:2" x14ac:dyDescent="0.25">
      <c r="B35" s="65"/>
    </row>
    <row r="36" spans="2:2" x14ac:dyDescent="0.25">
      <c r="B36" s="65"/>
    </row>
    <row r="37" spans="2:2" x14ac:dyDescent="0.25">
      <c r="B37" s="65"/>
    </row>
    <row r="38" spans="2:2" x14ac:dyDescent="0.25">
      <c r="B38" s="65"/>
    </row>
    <row r="39" spans="2:2" x14ac:dyDescent="0.25">
      <c r="B39" s="65"/>
    </row>
    <row r="40" spans="2:2" x14ac:dyDescent="0.25">
      <c r="B40" s="65"/>
    </row>
    <row r="41" spans="2:2" x14ac:dyDescent="0.25">
      <c r="B41" s="65"/>
    </row>
    <row r="42" spans="2:2" x14ac:dyDescent="0.25">
      <c r="B42" s="65"/>
    </row>
    <row r="43" spans="2:2" x14ac:dyDescent="0.25">
      <c r="B43" s="65"/>
    </row>
    <row r="44" spans="2:2" x14ac:dyDescent="0.25">
      <c r="B44" s="65"/>
    </row>
    <row r="45" spans="2:2" x14ac:dyDescent="0.25">
      <c r="B45" s="65"/>
    </row>
    <row r="46" spans="2:2" x14ac:dyDescent="0.25">
      <c r="B46" s="65"/>
    </row>
    <row r="47" spans="2:2" x14ac:dyDescent="0.25">
      <c r="B47" s="65"/>
    </row>
    <row r="48" spans="2:2" x14ac:dyDescent="0.25">
      <c r="B48" s="65"/>
    </row>
    <row r="49" spans="2:2" x14ac:dyDescent="0.25">
      <c r="B49" s="65"/>
    </row>
    <row r="50" spans="2:2" x14ac:dyDescent="0.25">
      <c r="B50" s="65"/>
    </row>
    <row r="51" spans="2:2" x14ac:dyDescent="0.25">
      <c r="B51" s="65"/>
    </row>
    <row r="52" spans="2:2" x14ac:dyDescent="0.25">
      <c r="B52" s="65"/>
    </row>
    <row r="53" spans="2:2" x14ac:dyDescent="0.25">
      <c r="B53" s="65"/>
    </row>
    <row r="54" spans="2:2" x14ac:dyDescent="0.25">
      <c r="B54" s="65"/>
    </row>
    <row r="55" spans="2:2" x14ac:dyDescent="0.25">
      <c r="B55" s="65"/>
    </row>
    <row r="56" spans="2:2" x14ac:dyDescent="0.25">
      <c r="B56" s="65"/>
    </row>
    <row r="57" spans="2:2" x14ac:dyDescent="0.25">
      <c r="B57" s="65"/>
    </row>
    <row r="58" spans="2:2" x14ac:dyDescent="0.25">
      <c r="B58" s="65"/>
    </row>
    <row r="59" spans="2:2" x14ac:dyDescent="0.25">
      <c r="B59" s="65"/>
    </row>
    <row r="60" spans="2:2" x14ac:dyDescent="0.25">
      <c r="B60" s="65"/>
    </row>
    <row r="61" spans="2:2" x14ac:dyDescent="0.25">
      <c r="B61" s="65"/>
    </row>
    <row r="62" spans="2:2" x14ac:dyDescent="0.25">
      <c r="B62" s="65"/>
    </row>
    <row r="63" spans="2:2" x14ac:dyDescent="0.25">
      <c r="B63" s="65"/>
    </row>
    <row r="64" spans="2:2" x14ac:dyDescent="0.25">
      <c r="B64" s="65"/>
    </row>
    <row r="65" spans="2:2" x14ac:dyDescent="0.25">
      <c r="B65" s="65"/>
    </row>
    <row r="66" spans="2:2" x14ac:dyDescent="0.25">
      <c r="B66" s="65"/>
    </row>
    <row r="67" spans="2:2" x14ac:dyDescent="0.25">
      <c r="B67" s="65"/>
    </row>
    <row r="68" spans="2:2" x14ac:dyDescent="0.25">
      <c r="B68" s="65"/>
    </row>
    <row r="69" spans="2:2" x14ac:dyDescent="0.25">
      <c r="B69" s="65"/>
    </row>
    <row r="70" spans="2:2" x14ac:dyDescent="0.25">
      <c r="B70" s="65"/>
    </row>
    <row r="71" spans="2:2" x14ac:dyDescent="0.25">
      <c r="B71" s="65"/>
    </row>
    <row r="72" spans="2:2" x14ac:dyDescent="0.25">
      <c r="B72" s="65"/>
    </row>
    <row r="73" spans="2:2" x14ac:dyDescent="0.25">
      <c r="B73" s="65"/>
    </row>
    <row r="74" spans="2:2" x14ac:dyDescent="0.25">
      <c r="B74" s="65"/>
    </row>
    <row r="75" spans="2:2" x14ac:dyDescent="0.25">
      <c r="B75" s="65"/>
    </row>
    <row r="76" spans="2:2" x14ac:dyDescent="0.25">
      <c r="B76" s="65"/>
    </row>
    <row r="77" spans="2:2" x14ac:dyDescent="0.25">
      <c r="B77" s="65"/>
    </row>
    <row r="78" spans="2:2" x14ac:dyDescent="0.25">
      <c r="B78" s="65"/>
    </row>
    <row r="79" spans="2:2" x14ac:dyDescent="0.25">
      <c r="B79" s="65"/>
    </row>
    <row r="80" spans="2:2" x14ac:dyDescent="0.25">
      <c r="B80" s="65"/>
    </row>
    <row r="81" spans="2:2" x14ac:dyDescent="0.25">
      <c r="B81" s="65"/>
    </row>
    <row r="82" spans="2:2" x14ac:dyDescent="0.25">
      <c r="B82" s="65"/>
    </row>
    <row r="83" spans="2:2" x14ac:dyDescent="0.25">
      <c r="B83" s="65"/>
    </row>
    <row r="84" spans="2:2" x14ac:dyDescent="0.25">
      <c r="B84" s="65"/>
    </row>
    <row r="85" spans="2:2" x14ac:dyDescent="0.25">
      <c r="B85" s="65"/>
    </row>
    <row r="86" spans="2:2" x14ac:dyDescent="0.25">
      <c r="B86" s="65"/>
    </row>
    <row r="87" spans="2:2" x14ac:dyDescent="0.25">
      <c r="B87" s="65"/>
    </row>
    <row r="88" spans="2:2" x14ac:dyDescent="0.25">
      <c r="B88" s="65"/>
    </row>
    <row r="89" spans="2:2" x14ac:dyDescent="0.25">
      <c r="B89" s="65"/>
    </row>
    <row r="90" spans="2:2" x14ac:dyDescent="0.25">
      <c r="B90" s="65"/>
    </row>
    <row r="91" spans="2:2" x14ac:dyDescent="0.25">
      <c r="B91" s="65"/>
    </row>
    <row r="92" spans="2:2" x14ac:dyDescent="0.25">
      <c r="B92" s="65"/>
    </row>
    <row r="93" spans="2:2" x14ac:dyDescent="0.25">
      <c r="B93" s="65"/>
    </row>
    <row r="94" spans="2:2" x14ac:dyDescent="0.25">
      <c r="B94" s="65"/>
    </row>
    <row r="95" spans="2:2" x14ac:dyDescent="0.25">
      <c r="B95" s="65"/>
    </row>
    <row r="96" spans="2:2" x14ac:dyDescent="0.25">
      <c r="B96" s="65"/>
    </row>
    <row r="97" spans="2:2" x14ac:dyDescent="0.25">
      <c r="B97" s="65"/>
    </row>
    <row r="98" spans="2:2" x14ac:dyDescent="0.25">
      <c r="B98" s="65"/>
    </row>
    <row r="99" spans="2:2" x14ac:dyDescent="0.25">
      <c r="B99" s="65"/>
    </row>
    <row r="100" spans="2:2" x14ac:dyDescent="0.25">
      <c r="B100" s="65"/>
    </row>
    <row r="101" spans="2:2" x14ac:dyDescent="0.25">
      <c r="B101" s="65"/>
    </row>
    <row r="102" spans="2:2" x14ac:dyDescent="0.25">
      <c r="B102" s="65"/>
    </row>
    <row r="103" spans="2:2" x14ac:dyDescent="0.25">
      <c r="B103" s="65"/>
    </row>
    <row r="104" spans="2:2" x14ac:dyDescent="0.25">
      <c r="B104" s="65"/>
    </row>
    <row r="105" spans="2:2" x14ac:dyDescent="0.25">
      <c r="B105" s="65"/>
    </row>
    <row r="106" spans="2:2" x14ac:dyDescent="0.25">
      <c r="B106" s="65"/>
    </row>
    <row r="107" spans="2:2" x14ac:dyDescent="0.25">
      <c r="B107" s="65"/>
    </row>
    <row r="108" spans="2:2" x14ac:dyDescent="0.25">
      <c r="B108" s="65"/>
    </row>
    <row r="109" spans="2:2" x14ac:dyDescent="0.25">
      <c r="B109" s="65"/>
    </row>
    <row r="110" spans="2:2" x14ac:dyDescent="0.25">
      <c r="B110" s="65"/>
    </row>
    <row r="111" spans="2:2" x14ac:dyDescent="0.25">
      <c r="B111" s="65"/>
    </row>
    <row r="112" spans="2:2" x14ac:dyDescent="0.25">
      <c r="B112" s="65"/>
    </row>
    <row r="113" spans="2:2" x14ac:dyDescent="0.25">
      <c r="B113" s="65"/>
    </row>
    <row r="114" spans="2:2" x14ac:dyDescent="0.25">
      <c r="B114" s="65"/>
    </row>
    <row r="115" spans="2:2" x14ac:dyDescent="0.25">
      <c r="B115" s="65"/>
    </row>
    <row r="116" spans="2:2" x14ac:dyDescent="0.25">
      <c r="B116" s="65"/>
    </row>
    <row r="117" spans="2:2" x14ac:dyDescent="0.25">
      <c r="B117" s="65"/>
    </row>
    <row r="118" spans="2:2" x14ac:dyDescent="0.25">
      <c r="B118" s="65"/>
    </row>
    <row r="119" spans="2:2" x14ac:dyDescent="0.25">
      <c r="B119" s="65"/>
    </row>
    <row r="120" spans="2:2" x14ac:dyDescent="0.25">
      <c r="B120" s="65"/>
    </row>
    <row r="121" spans="2:2" x14ac:dyDescent="0.25">
      <c r="B121" s="65"/>
    </row>
    <row r="122" spans="2:2" x14ac:dyDescent="0.25">
      <c r="B122" s="65"/>
    </row>
    <row r="123" spans="2:2" x14ac:dyDescent="0.25">
      <c r="B123" s="65"/>
    </row>
    <row r="124" spans="2:2" x14ac:dyDescent="0.25">
      <c r="B124" s="65"/>
    </row>
    <row r="125" spans="2:2" x14ac:dyDescent="0.25">
      <c r="B125" s="65"/>
    </row>
    <row r="126" spans="2:2" x14ac:dyDescent="0.25">
      <c r="B126" s="65"/>
    </row>
    <row r="127" spans="2:2" x14ac:dyDescent="0.25">
      <c r="B127" s="65"/>
    </row>
    <row r="128" spans="2:2" x14ac:dyDescent="0.25">
      <c r="B128" s="65"/>
    </row>
    <row r="129" spans="2:2" x14ac:dyDescent="0.25">
      <c r="B129" s="65"/>
    </row>
    <row r="130" spans="2:2" x14ac:dyDescent="0.25">
      <c r="B130" s="65"/>
    </row>
    <row r="131" spans="2:2" x14ac:dyDescent="0.25">
      <c r="B131" s="65"/>
    </row>
    <row r="132" spans="2:2" x14ac:dyDescent="0.25">
      <c r="B132" s="65"/>
    </row>
    <row r="133" spans="2:2" x14ac:dyDescent="0.25">
      <c r="B133" s="65"/>
    </row>
    <row r="134" spans="2:2" x14ac:dyDescent="0.25">
      <c r="B134" s="65"/>
    </row>
    <row r="135" spans="2:2" x14ac:dyDescent="0.25">
      <c r="B135" s="65"/>
    </row>
    <row r="136" spans="2:2" x14ac:dyDescent="0.25">
      <c r="B136" s="65"/>
    </row>
    <row r="137" spans="2:2" x14ac:dyDescent="0.25">
      <c r="B137" s="65"/>
    </row>
    <row r="138" spans="2:2" x14ac:dyDescent="0.25">
      <c r="B138" s="65"/>
    </row>
    <row r="139" spans="2:2" x14ac:dyDescent="0.25">
      <c r="B139" s="65"/>
    </row>
    <row r="140" spans="2:2" x14ac:dyDescent="0.25">
      <c r="B140" s="65"/>
    </row>
    <row r="141" spans="2:2" x14ac:dyDescent="0.25">
      <c r="B141" s="65"/>
    </row>
    <row r="142" spans="2:2" x14ac:dyDescent="0.25">
      <c r="B142" s="65"/>
    </row>
    <row r="143" spans="2:2" x14ac:dyDescent="0.25">
      <c r="B143" s="65"/>
    </row>
    <row r="144" spans="2:2" x14ac:dyDescent="0.25">
      <c r="B144" s="65"/>
    </row>
    <row r="145" spans="2:2" x14ac:dyDescent="0.25">
      <c r="B145" s="65"/>
    </row>
    <row r="146" spans="2:2" x14ac:dyDescent="0.25">
      <c r="B146" s="65"/>
    </row>
    <row r="147" spans="2:2" x14ac:dyDescent="0.25">
      <c r="B147" s="65"/>
    </row>
    <row r="148" spans="2:2" x14ac:dyDescent="0.25">
      <c r="B148" s="65"/>
    </row>
    <row r="149" spans="2:2" x14ac:dyDescent="0.25">
      <c r="B149" s="65"/>
    </row>
    <row r="150" spans="2:2" x14ac:dyDescent="0.25">
      <c r="B150" s="65"/>
    </row>
    <row r="151" spans="2:2" x14ac:dyDescent="0.25">
      <c r="B151" s="65"/>
    </row>
    <row r="152" spans="2:2" x14ac:dyDescent="0.25">
      <c r="B152" s="65"/>
    </row>
    <row r="153" spans="2:2" x14ac:dyDescent="0.25">
      <c r="B153" s="65"/>
    </row>
    <row r="154" spans="2:2" x14ac:dyDescent="0.25">
      <c r="B154" s="65"/>
    </row>
    <row r="155" spans="2:2" x14ac:dyDescent="0.25">
      <c r="B155" s="65"/>
    </row>
    <row r="156" spans="2:2" x14ac:dyDescent="0.25">
      <c r="B156" s="65"/>
    </row>
    <row r="157" spans="2:2" x14ac:dyDescent="0.25">
      <c r="B157" s="65"/>
    </row>
    <row r="158" spans="2:2" x14ac:dyDescent="0.25">
      <c r="B158" s="65"/>
    </row>
    <row r="159" spans="2:2" x14ac:dyDescent="0.25">
      <c r="B159" s="65"/>
    </row>
    <row r="160" spans="2:2" x14ac:dyDescent="0.25">
      <c r="B160" s="65"/>
    </row>
    <row r="161" spans="2:2" x14ac:dyDescent="0.25">
      <c r="B161" s="65"/>
    </row>
    <row r="162" spans="2:2" x14ac:dyDescent="0.25">
      <c r="B162" s="65"/>
    </row>
    <row r="163" spans="2:2" x14ac:dyDescent="0.25">
      <c r="B163" s="65"/>
    </row>
    <row r="164" spans="2:2" x14ac:dyDescent="0.25">
      <c r="B164" s="65"/>
    </row>
    <row r="165" spans="2:2" x14ac:dyDescent="0.25">
      <c r="B165" s="65"/>
    </row>
    <row r="166" spans="2:2" x14ac:dyDescent="0.25">
      <c r="B166" s="65"/>
    </row>
    <row r="167" spans="2:2" x14ac:dyDescent="0.25">
      <c r="B167" s="65"/>
    </row>
    <row r="168" spans="2:2" x14ac:dyDescent="0.25">
      <c r="B168" s="65"/>
    </row>
    <row r="169" spans="2:2" x14ac:dyDescent="0.25">
      <c r="B169" s="65"/>
    </row>
    <row r="170" spans="2:2" x14ac:dyDescent="0.25">
      <c r="B170" s="65"/>
    </row>
    <row r="171" spans="2:2" x14ac:dyDescent="0.25">
      <c r="B171" s="65"/>
    </row>
    <row r="172" spans="2:2" x14ac:dyDescent="0.25">
      <c r="B172" s="65"/>
    </row>
    <row r="173" spans="2:2" x14ac:dyDescent="0.25">
      <c r="B173" s="65"/>
    </row>
    <row r="174" spans="2:2" x14ac:dyDescent="0.25">
      <c r="B174" s="65"/>
    </row>
    <row r="175" spans="2:2" x14ac:dyDescent="0.25">
      <c r="B175" s="65"/>
    </row>
    <row r="176" spans="2:2" x14ac:dyDescent="0.25">
      <c r="B176" s="65"/>
    </row>
    <row r="177" spans="2:2" x14ac:dyDescent="0.25">
      <c r="B177" s="65"/>
    </row>
    <row r="178" spans="2:2" x14ac:dyDescent="0.25">
      <c r="B178" s="65"/>
    </row>
    <row r="179" spans="2:2" x14ac:dyDescent="0.25">
      <c r="B179" s="65"/>
    </row>
    <row r="180" spans="2:2" x14ac:dyDescent="0.25">
      <c r="B180" s="65"/>
    </row>
    <row r="181" spans="2:2" x14ac:dyDescent="0.25">
      <c r="B181" s="65"/>
    </row>
    <row r="182" spans="2:2" x14ac:dyDescent="0.25">
      <c r="B182" s="65"/>
    </row>
    <row r="183" spans="2:2" x14ac:dyDescent="0.25">
      <c r="B183" s="65"/>
    </row>
    <row r="184" spans="2:2" x14ac:dyDescent="0.25">
      <c r="B184" s="65"/>
    </row>
    <row r="185" spans="2:2" x14ac:dyDescent="0.25">
      <c r="B185" s="65"/>
    </row>
    <row r="186" spans="2:2" x14ac:dyDescent="0.25">
      <c r="B186" s="65"/>
    </row>
    <row r="187" spans="2:2" x14ac:dyDescent="0.25">
      <c r="B187" s="65"/>
    </row>
    <row r="188" spans="2:2" x14ac:dyDescent="0.25">
      <c r="B188" s="65"/>
    </row>
    <row r="189" spans="2:2" x14ac:dyDescent="0.25">
      <c r="B189" s="65"/>
    </row>
    <row r="190" spans="2:2" x14ac:dyDescent="0.25">
      <c r="B190" s="65"/>
    </row>
    <row r="191" spans="2:2" x14ac:dyDescent="0.25">
      <c r="B191" s="65"/>
    </row>
    <row r="192" spans="2:2" x14ac:dyDescent="0.25">
      <c r="B192" s="65"/>
    </row>
    <row r="193" spans="2:2" x14ac:dyDescent="0.25">
      <c r="B193" s="65"/>
    </row>
    <row r="194" spans="2:2" x14ac:dyDescent="0.25">
      <c r="B194" s="65"/>
    </row>
    <row r="195" spans="2:2" x14ac:dyDescent="0.25">
      <c r="B195" s="65"/>
    </row>
    <row r="196" spans="2:2" x14ac:dyDescent="0.25">
      <c r="B196" s="65"/>
    </row>
    <row r="197" spans="2:2" x14ac:dyDescent="0.25">
      <c r="B197" s="65"/>
    </row>
    <row r="198" spans="2:2" x14ac:dyDescent="0.25">
      <c r="B198" s="65"/>
    </row>
    <row r="199" spans="2:2" x14ac:dyDescent="0.25">
      <c r="B199" s="65"/>
    </row>
    <row r="200" spans="2:2" x14ac:dyDescent="0.25">
      <c r="B200" s="65"/>
    </row>
    <row r="201" spans="2:2" x14ac:dyDescent="0.25">
      <c r="B201" s="65"/>
    </row>
    <row r="202" spans="2:2" x14ac:dyDescent="0.25">
      <c r="B202" s="65"/>
    </row>
    <row r="203" spans="2:2" x14ac:dyDescent="0.25">
      <c r="B203" s="65"/>
    </row>
    <row r="204" spans="2:2" x14ac:dyDescent="0.25">
      <c r="B204" s="65"/>
    </row>
    <row r="205" spans="2:2" x14ac:dyDescent="0.25">
      <c r="B205" s="65"/>
    </row>
    <row r="206" spans="2:2" x14ac:dyDescent="0.25">
      <c r="B206" s="65"/>
    </row>
    <row r="207" spans="2:2" x14ac:dyDescent="0.25">
      <c r="B207" s="65"/>
    </row>
    <row r="208" spans="2:2" x14ac:dyDescent="0.25">
      <c r="B208" s="65"/>
    </row>
    <row r="209" spans="2:2" x14ac:dyDescent="0.25">
      <c r="B209" s="65"/>
    </row>
    <row r="210" spans="2:2" x14ac:dyDescent="0.25">
      <c r="B210" s="65"/>
    </row>
    <row r="211" spans="2:2" x14ac:dyDescent="0.25">
      <c r="B211" s="65"/>
    </row>
    <row r="212" spans="2:2" x14ac:dyDescent="0.25">
      <c r="B212" s="65"/>
    </row>
    <row r="213" spans="2:2" x14ac:dyDescent="0.25">
      <c r="B213" s="65"/>
    </row>
    <row r="214" spans="2:2" x14ac:dyDescent="0.25">
      <c r="B214" s="65"/>
    </row>
    <row r="215" spans="2:2" x14ac:dyDescent="0.25">
      <c r="B215" s="65"/>
    </row>
    <row r="216" spans="2:2" x14ac:dyDescent="0.25">
      <c r="B216" s="65"/>
    </row>
    <row r="217" spans="2:2" x14ac:dyDescent="0.25">
      <c r="B217" s="65"/>
    </row>
    <row r="218" spans="2:2" x14ac:dyDescent="0.25">
      <c r="B218" s="65"/>
    </row>
    <row r="219" spans="2:2" x14ac:dyDescent="0.25">
      <c r="B219" s="65"/>
    </row>
    <row r="220" spans="2:2" x14ac:dyDescent="0.25">
      <c r="B220" s="65"/>
    </row>
    <row r="221" spans="2:2" x14ac:dyDescent="0.25">
      <c r="B221" s="65"/>
    </row>
    <row r="222" spans="2:2" x14ac:dyDescent="0.25">
      <c r="B222" s="65"/>
    </row>
    <row r="223" spans="2:2" x14ac:dyDescent="0.25">
      <c r="B223" s="65"/>
    </row>
    <row r="224" spans="2:2" x14ac:dyDescent="0.25">
      <c r="B224" s="65"/>
    </row>
    <row r="225" spans="2:2" x14ac:dyDescent="0.25">
      <c r="B225" s="65"/>
    </row>
    <row r="226" spans="2:2" x14ac:dyDescent="0.25">
      <c r="B226" s="65"/>
    </row>
    <row r="227" spans="2:2" x14ac:dyDescent="0.25">
      <c r="B227" s="65"/>
    </row>
    <row r="228" spans="2:2" x14ac:dyDescent="0.25">
      <c r="B228" s="65"/>
    </row>
    <row r="229" spans="2:2" x14ac:dyDescent="0.25">
      <c r="B229" s="65"/>
    </row>
    <row r="230" spans="2:2" x14ac:dyDescent="0.25">
      <c r="B230" s="65"/>
    </row>
    <row r="231" spans="2:2" x14ac:dyDescent="0.25">
      <c r="B231" s="65"/>
    </row>
    <row r="232" spans="2:2" x14ac:dyDescent="0.25">
      <c r="B232" s="65"/>
    </row>
    <row r="233" spans="2:2" x14ac:dyDescent="0.25">
      <c r="B233" s="65"/>
    </row>
    <row r="234" spans="2:2" x14ac:dyDescent="0.25">
      <c r="B234" s="65"/>
    </row>
    <row r="235" spans="2:2" x14ac:dyDescent="0.25">
      <c r="B235" s="65"/>
    </row>
    <row r="236" spans="2:2" x14ac:dyDescent="0.25">
      <c r="B236" s="65"/>
    </row>
    <row r="237" spans="2:2" x14ac:dyDescent="0.25">
      <c r="B237" s="65"/>
    </row>
    <row r="238" spans="2:2" x14ac:dyDescent="0.25">
      <c r="B238" s="65"/>
    </row>
    <row r="239" spans="2:2" x14ac:dyDescent="0.25">
      <c r="B239" s="65"/>
    </row>
    <row r="240" spans="2:2" x14ac:dyDescent="0.25">
      <c r="B240" s="65"/>
    </row>
    <row r="241" spans="2:2" x14ac:dyDescent="0.25">
      <c r="B241" s="65"/>
    </row>
    <row r="242" spans="2:2" x14ac:dyDescent="0.25">
      <c r="B242" s="65"/>
    </row>
    <row r="243" spans="2:2" x14ac:dyDescent="0.25">
      <c r="B243" s="65"/>
    </row>
    <row r="244" spans="2:2" x14ac:dyDescent="0.25">
      <c r="B244" s="65"/>
    </row>
    <row r="245" spans="2:2" x14ac:dyDescent="0.25">
      <c r="B245" s="65"/>
    </row>
    <row r="246" spans="2:2" x14ac:dyDescent="0.25">
      <c r="B246" s="65"/>
    </row>
    <row r="247" spans="2:2" x14ac:dyDescent="0.25">
      <c r="B247" s="65"/>
    </row>
    <row r="248" spans="2:2" x14ac:dyDescent="0.25">
      <c r="B248" s="65"/>
    </row>
    <row r="249" spans="2:2" x14ac:dyDescent="0.25">
      <c r="B249" s="65"/>
    </row>
    <row r="250" spans="2:2" x14ac:dyDescent="0.25">
      <c r="B250" s="65"/>
    </row>
    <row r="251" spans="2:2" x14ac:dyDescent="0.25">
      <c r="B251" s="65"/>
    </row>
    <row r="252" spans="2:2" x14ac:dyDescent="0.25">
      <c r="B252" s="65"/>
    </row>
    <row r="253" spans="2:2" x14ac:dyDescent="0.25">
      <c r="B253" s="65"/>
    </row>
    <row r="254" spans="2:2" x14ac:dyDescent="0.25">
      <c r="B254" s="65"/>
    </row>
    <row r="255" spans="2:2" x14ac:dyDescent="0.25">
      <c r="B255" s="65"/>
    </row>
    <row r="256" spans="2:2" x14ac:dyDescent="0.25">
      <c r="B256" s="65"/>
    </row>
    <row r="257" spans="2:2" x14ac:dyDescent="0.25">
      <c r="B257" s="65"/>
    </row>
    <row r="258" spans="2:2" x14ac:dyDescent="0.25">
      <c r="B258" s="65"/>
    </row>
    <row r="259" spans="2:2" x14ac:dyDescent="0.25">
      <c r="B259" s="65"/>
    </row>
    <row r="260" spans="2:2" x14ac:dyDescent="0.25">
      <c r="B260" s="65"/>
    </row>
    <row r="261" spans="2:2" x14ac:dyDescent="0.25">
      <c r="B261" s="65"/>
    </row>
    <row r="262" spans="2:2" x14ac:dyDescent="0.25">
      <c r="B262" s="65"/>
    </row>
    <row r="263" spans="2:2" x14ac:dyDescent="0.25">
      <c r="B263" s="65"/>
    </row>
    <row r="264" spans="2:2" x14ac:dyDescent="0.25">
      <c r="B264" s="65"/>
    </row>
    <row r="265" spans="2:2" x14ac:dyDescent="0.25">
      <c r="B265" s="65"/>
    </row>
    <row r="266" spans="2:2" x14ac:dyDescent="0.25">
      <c r="B266" s="65"/>
    </row>
    <row r="267" spans="2:2" x14ac:dyDescent="0.25">
      <c r="B267" s="65"/>
    </row>
    <row r="268" spans="2:2" x14ac:dyDescent="0.25">
      <c r="B268" s="65"/>
    </row>
    <row r="269" spans="2:2" x14ac:dyDescent="0.25">
      <c r="B269" s="65"/>
    </row>
    <row r="270" spans="2:2" x14ac:dyDescent="0.25">
      <c r="B270" s="65"/>
    </row>
    <row r="271" spans="2:2" x14ac:dyDescent="0.25">
      <c r="B271" s="65"/>
    </row>
    <row r="272" spans="2:2" x14ac:dyDescent="0.25">
      <c r="B272" s="65"/>
    </row>
    <row r="273" spans="2:2" x14ac:dyDescent="0.25">
      <c r="B273" s="65"/>
    </row>
    <row r="274" spans="2:2" x14ac:dyDescent="0.25">
      <c r="B274" s="65"/>
    </row>
    <row r="275" spans="2:2" x14ac:dyDescent="0.25">
      <c r="B275" s="65"/>
    </row>
    <row r="276" spans="2:2" x14ac:dyDescent="0.25">
      <c r="B276" s="65"/>
    </row>
    <row r="277" spans="2:2" x14ac:dyDescent="0.25">
      <c r="B277" s="65"/>
    </row>
    <row r="278" spans="2:2" x14ac:dyDescent="0.25">
      <c r="B278" s="65"/>
    </row>
    <row r="279" spans="2:2" x14ac:dyDescent="0.25">
      <c r="B279" s="65"/>
    </row>
    <row r="280" spans="2:2" x14ac:dyDescent="0.25">
      <c r="B280" s="65"/>
    </row>
    <row r="281" spans="2:2" x14ac:dyDescent="0.25">
      <c r="B281" s="65"/>
    </row>
    <row r="282" spans="2:2" x14ac:dyDescent="0.25">
      <c r="B282" s="65"/>
    </row>
    <row r="283" spans="2:2" x14ac:dyDescent="0.25">
      <c r="B283" s="65"/>
    </row>
    <row r="284" spans="2:2" x14ac:dyDescent="0.25">
      <c r="B284" s="65"/>
    </row>
    <row r="285" spans="2:2" x14ac:dyDescent="0.25">
      <c r="B285" s="65"/>
    </row>
    <row r="286" spans="2:2" x14ac:dyDescent="0.25">
      <c r="B286" s="65"/>
    </row>
    <row r="287" spans="2:2" x14ac:dyDescent="0.25">
      <c r="B287" s="65"/>
    </row>
    <row r="288" spans="2:2" x14ac:dyDescent="0.25">
      <c r="B288" s="65"/>
    </row>
    <row r="289" spans="2:2" x14ac:dyDescent="0.25">
      <c r="B289" s="65"/>
    </row>
    <row r="290" spans="2:2" x14ac:dyDescent="0.25">
      <c r="B290" s="65"/>
    </row>
    <row r="291" spans="2:2" x14ac:dyDescent="0.25">
      <c r="B291" s="65"/>
    </row>
    <row r="292" spans="2:2" x14ac:dyDescent="0.25">
      <c r="B292" s="65"/>
    </row>
    <row r="293" spans="2:2" x14ac:dyDescent="0.25">
      <c r="B293" s="65"/>
    </row>
    <row r="294" spans="2:2" x14ac:dyDescent="0.25">
      <c r="B294" s="65"/>
    </row>
    <row r="295" spans="2:2" x14ac:dyDescent="0.25">
      <c r="B295" s="65"/>
    </row>
    <row r="296" spans="2:2" x14ac:dyDescent="0.25">
      <c r="B296" s="65"/>
    </row>
    <row r="297" spans="2:2" x14ac:dyDescent="0.25">
      <c r="B297" s="65"/>
    </row>
    <row r="298" spans="2:2" x14ac:dyDescent="0.25">
      <c r="B298" s="65"/>
    </row>
    <row r="299" spans="2:2" x14ac:dyDescent="0.25">
      <c r="B299" s="65"/>
    </row>
    <row r="300" spans="2:2" x14ac:dyDescent="0.25">
      <c r="B300" s="65"/>
    </row>
    <row r="301" spans="2:2" x14ac:dyDescent="0.25">
      <c r="B301" s="65"/>
    </row>
    <row r="302" spans="2:2" x14ac:dyDescent="0.25">
      <c r="B302" s="65"/>
    </row>
    <row r="303" spans="2:2" x14ac:dyDescent="0.25">
      <c r="B303" s="65"/>
    </row>
    <row r="304" spans="2:2" x14ac:dyDescent="0.25">
      <c r="B304" s="65"/>
    </row>
    <row r="305" spans="2:2" x14ac:dyDescent="0.25">
      <c r="B305" s="65"/>
    </row>
    <row r="306" spans="2:2" x14ac:dyDescent="0.25">
      <c r="B306" s="65"/>
    </row>
    <row r="307" spans="2:2" x14ac:dyDescent="0.25">
      <c r="B307" s="65"/>
    </row>
    <row r="308" spans="2:2" x14ac:dyDescent="0.25">
      <c r="B308" s="65"/>
    </row>
    <row r="309" spans="2:2" x14ac:dyDescent="0.25">
      <c r="B309" s="65"/>
    </row>
    <row r="310" spans="2:2" x14ac:dyDescent="0.25">
      <c r="B310" s="65"/>
    </row>
    <row r="311" spans="2:2" x14ac:dyDescent="0.25">
      <c r="B311" s="65"/>
    </row>
    <row r="312" spans="2:2" x14ac:dyDescent="0.25">
      <c r="B312" s="65"/>
    </row>
    <row r="313" spans="2:2" x14ac:dyDescent="0.25">
      <c r="B313" s="65"/>
    </row>
    <row r="314" spans="2:2" x14ac:dyDescent="0.25">
      <c r="B314" s="65"/>
    </row>
    <row r="315" spans="2:2" x14ac:dyDescent="0.25">
      <c r="B315" s="65"/>
    </row>
    <row r="316" spans="2:2" x14ac:dyDescent="0.25">
      <c r="B316" s="65"/>
    </row>
    <row r="317" spans="2:2" x14ac:dyDescent="0.25">
      <c r="B317" s="65"/>
    </row>
    <row r="318" spans="2:2" x14ac:dyDescent="0.25">
      <c r="B318" s="65"/>
    </row>
    <row r="319" spans="2:2" x14ac:dyDescent="0.25">
      <c r="B319" s="65"/>
    </row>
    <row r="320" spans="2:2" x14ac:dyDescent="0.25">
      <c r="B320" s="65"/>
    </row>
    <row r="321" spans="2:2" x14ac:dyDescent="0.25">
      <c r="B321" s="65"/>
    </row>
    <row r="322" spans="2:2" x14ac:dyDescent="0.25">
      <c r="B322" s="65"/>
    </row>
    <row r="323" spans="2:2" x14ac:dyDescent="0.25">
      <c r="B323" s="65"/>
    </row>
    <row r="324" spans="2:2" x14ac:dyDescent="0.25">
      <c r="B324" s="65"/>
    </row>
    <row r="325" spans="2:2" x14ac:dyDescent="0.25">
      <c r="B325" s="65"/>
    </row>
    <row r="326" spans="2:2" x14ac:dyDescent="0.25">
      <c r="B326" s="65"/>
    </row>
    <row r="327" spans="2:2" x14ac:dyDescent="0.25">
      <c r="B327" s="65"/>
    </row>
    <row r="328" spans="2:2" x14ac:dyDescent="0.25">
      <c r="B328" s="65"/>
    </row>
    <row r="329" spans="2:2" x14ac:dyDescent="0.25">
      <c r="B329" s="65"/>
    </row>
    <row r="330" spans="2:2" x14ac:dyDescent="0.25">
      <c r="B330" s="65"/>
    </row>
    <row r="331" spans="2:2" x14ac:dyDescent="0.25">
      <c r="B331" s="65"/>
    </row>
    <row r="332" spans="2:2" x14ac:dyDescent="0.25">
      <c r="B332" s="65"/>
    </row>
    <row r="333" spans="2:2" x14ac:dyDescent="0.25">
      <c r="B333" s="65"/>
    </row>
    <row r="334" spans="2:2" x14ac:dyDescent="0.25">
      <c r="B334" s="65"/>
    </row>
    <row r="335" spans="2:2" x14ac:dyDescent="0.25">
      <c r="B335" s="65"/>
    </row>
    <row r="336" spans="2:2" x14ac:dyDescent="0.25">
      <c r="B336" s="65"/>
    </row>
    <row r="337" spans="2:2" x14ac:dyDescent="0.25">
      <c r="B337" s="65"/>
    </row>
    <row r="338" spans="2:2" x14ac:dyDescent="0.25">
      <c r="B338" s="65"/>
    </row>
    <row r="339" spans="2:2" x14ac:dyDescent="0.25">
      <c r="B339" s="65"/>
    </row>
    <row r="340" spans="2:2" x14ac:dyDescent="0.25">
      <c r="B340" s="65"/>
    </row>
    <row r="341" spans="2:2" x14ac:dyDescent="0.25">
      <c r="B341" s="65"/>
    </row>
    <row r="342" spans="2:2" x14ac:dyDescent="0.25">
      <c r="B342" s="65"/>
    </row>
    <row r="343" spans="2:2" x14ac:dyDescent="0.25">
      <c r="B343" s="65"/>
    </row>
    <row r="344" spans="2:2" x14ac:dyDescent="0.25">
      <c r="B344" s="65"/>
    </row>
    <row r="345" spans="2:2" x14ac:dyDescent="0.25">
      <c r="B345" s="65"/>
    </row>
    <row r="346" spans="2:2" x14ac:dyDescent="0.25">
      <c r="B346" s="65"/>
    </row>
    <row r="347" spans="2:2" x14ac:dyDescent="0.25">
      <c r="B347" s="65"/>
    </row>
    <row r="348" spans="2:2" x14ac:dyDescent="0.25">
      <c r="B348" s="65"/>
    </row>
    <row r="349" spans="2:2" x14ac:dyDescent="0.25">
      <c r="B349" s="65"/>
    </row>
    <row r="350" spans="2:2" x14ac:dyDescent="0.25">
      <c r="B350" s="65"/>
    </row>
    <row r="351" spans="2:2" x14ac:dyDescent="0.25">
      <c r="B351" s="65"/>
    </row>
    <row r="352" spans="2:2" x14ac:dyDescent="0.25">
      <c r="B352" s="65"/>
    </row>
    <row r="353" spans="2:2" x14ac:dyDescent="0.25">
      <c r="B353" s="65"/>
    </row>
    <row r="354" spans="2:2" x14ac:dyDescent="0.25">
      <c r="B354" s="65"/>
    </row>
    <row r="355" spans="2:2" x14ac:dyDescent="0.25">
      <c r="B355" s="65"/>
    </row>
    <row r="356" spans="2:2" x14ac:dyDescent="0.25">
      <c r="B356" s="65"/>
    </row>
    <row r="357" spans="2:2" x14ac:dyDescent="0.25">
      <c r="B357" s="65"/>
    </row>
    <row r="358" spans="2:2" x14ac:dyDescent="0.25">
      <c r="B358" s="65"/>
    </row>
    <row r="359" spans="2:2" x14ac:dyDescent="0.25">
      <c r="B359" s="65"/>
    </row>
    <row r="360" spans="2:2" x14ac:dyDescent="0.25">
      <c r="B360" s="65"/>
    </row>
    <row r="361" spans="2:2" x14ac:dyDescent="0.25">
      <c r="B361" s="65"/>
    </row>
    <row r="362" spans="2:2" x14ac:dyDescent="0.25">
      <c r="B362" s="65"/>
    </row>
    <row r="363" spans="2:2" x14ac:dyDescent="0.25">
      <c r="B363" s="65"/>
    </row>
    <row r="364" spans="2:2" x14ac:dyDescent="0.25">
      <c r="B364" s="65"/>
    </row>
    <row r="365" spans="2:2" x14ac:dyDescent="0.25">
      <c r="B365" s="65"/>
    </row>
    <row r="366" spans="2:2" x14ac:dyDescent="0.25">
      <c r="B366" s="65"/>
    </row>
    <row r="367" spans="2:2" x14ac:dyDescent="0.25">
      <c r="B367" s="65"/>
    </row>
    <row r="368" spans="2:2" x14ac:dyDescent="0.25">
      <c r="B368" s="65"/>
    </row>
    <row r="369" spans="2:2" x14ac:dyDescent="0.25">
      <c r="B369" s="65"/>
    </row>
    <row r="370" spans="2:2" x14ac:dyDescent="0.25">
      <c r="B370" s="65"/>
    </row>
    <row r="371" spans="2:2" x14ac:dyDescent="0.25">
      <c r="B371" s="65"/>
    </row>
    <row r="372" spans="2:2" x14ac:dyDescent="0.25">
      <c r="B372" s="65"/>
    </row>
    <row r="373" spans="2:2" x14ac:dyDescent="0.25">
      <c r="B373" s="65"/>
    </row>
    <row r="374" spans="2:2" x14ac:dyDescent="0.25">
      <c r="B374" s="65"/>
    </row>
    <row r="375" spans="2:2" x14ac:dyDescent="0.25">
      <c r="B375" s="65"/>
    </row>
    <row r="376" spans="2:2" x14ac:dyDescent="0.25">
      <c r="B376" s="65"/>
    </row>
    <row r="377" spans="2:2" x14ac:dyDescent="0.25">
      <c r="B377" s="65"/>
    </row>
    <row r="378" spans="2:2" x14ac:dyDescent="0.25">
      <c r="B378" s="65"/>
    </row>
    <row r="379" spans="2:2" x14ac:dyDescent="0.25">
      <c r="B379" s="65"/>
    </row>
    <row r="380" spans="2:2" x14ac:dyDescent="0.25">
      <c r="B380" s="65"/>
    </row>
    <row r="381" spans="2:2" x14ac:dyDescent="0.25">
      <c r="B381" s="65"/>
    </row>
    <row r="382" spans="2:2" x14ac:dyDescent="0.25">
      <c r="B382" s="65"/>
    </row>
    <row r="383" spans="2:2" x14ac:dyDescent="0.25">
      <c r="B383" s="65"/>
    </row>
    <row r="384" spans="2:2" x14ac:dyDescent="0.25">
      <c r="B384" s="65"/>
    </row>
    <row r="385" spans="2:2" x14ac:dyDescent="0.25">
      <c r="B385" s="65"/>
    </row>
    <row r="386" spans="2:2" x14ac:dyDescent="0.25">
      <c r="B386" s="65"/>
    </row>
    <row r="387" spans="2:2" x14ac:dyDescent="0.25">
      <c r="B387" s="65"/>
    </row>
    <row r="388" spans="2:2" x14ac:dyDescent="0.25">
      <c r="B388" s="65"/>
    </row>
    <row r="389" spans="2:2" x14ac:dyDescent="0.25">
      <c r="B389" s="65"/>
    </row>
    <row r="390" spans="2:2" x14ac:dyDescent="0.25">
      <c r="B390" s="65"/>
    </row>
    <row r="391" spans="2:2" x14ac:dyDescent="0.25">
      <c r="B391" s="65"/>
    </row>
    <row r="392" spans="2:2" x14ac:dyDescent="0.25">
      <c r="B392" s="65"/>
    </row>
    <row r="393" spans="2:2" x14ac:dyDescent="0.25">
      <c r="B393" s="65"/>
    </row>
    <row r="394" spans="2:2" x14ac:dyDescent="0.25">
      <c r="B394" s="65"/>
    </row>
    <row r="395" spans="2:2" x14ac:dyDescent="0.25">
      <c r="B395" s="65"/>
    </row>
    <row r="396" spans="2:2" x14ac:dyDescent="0.25">
      <c r="B396" s="65"/>
    </row>
    <row r="397" spans="2:2" x14ac:dyDescent="0.25">
      <c r="B397" s="65"/>
    </row>
    <row r="398" spans="2:2" x14ac:dyDescent="0.25">
      <c r="B398" s="65"/>
    </row>
    <row r="399" spans="2:2" x14ac:dyDescent="0.25">
      <c r="B399" s="65"/>
    </row>
    <row r="400" spans="2:2" x14ac:dyDescent="0.25">
      <c r="B400" s="65"/>
    </row>
    <row r="401" spans="2:2" x14ac:dyDescent="0.25">
      <c r="B401" s="65"/>
    </row>
    <row r="402" spans="2:2" x14ac:dyDescent="0.25">
      <c r="B402" s="65"/>
    </row>
    <row r="403" spans="2:2" x14ac:dyDescent="0.25">
      <c r="B403" s="65"/>
    </row>
    <row r="404" spans="2:2" x14ac:dyDescent="0.25">
      <c r="B404" s="65"/>
    </row>
    <row r="405" spans="2:2" x14ac:dyDescent="0.25">
      <c r="B405" s="65"/>
    </row>
    <row r="406" spans="2:2" x14ac:dyDescent="0.25">
      <c r="B406" s="65"/>
    </row>
    <row r="407" spans="2:2" x14ac:dyDescent="0.25">
      <c r="B407" s="65"/>
    </row>
    <row r="408" spans="2:2" x14ac:dyDescent="0.25">
      <c r="B408" s="65"/>
    </row>
    <row r="409" spans="2:2" x14ac:dyDescent="0.25">
      <c r="B409" s="65"/>
    </row>
    <row r="410" spans="2:2" x14ac:dyDescent="0.25">
      <c r="B410" s="65"/>
    </row>
    <row r="411" spans="2:2" x14ac:dyDescent="0.25">
      <c r="B411" s="65"/>
    </row>
    <row r="412" spans="2:2" x14ac:dyDescent="0.25">
      <c r="B412" s="65"/>
    </row>
    <row r="413" spans="2:2" x14ac:dyDescent="0.25">
      <c r="B413" s="65"/>
    </row>
    <row r="414" spans="2:2" x14ac:dyDescent="0.25">
      <c r="B414" s="65"/>
    </row>
    <row r="415" spans="2:2" x14ac:dyDescent="0.25">
      <c r="B415" s="65"/>
    </row>
    <row r="416" spans="2:2" x14ac:dyDescent="0.25">
      <c r="B416" s="65"/>
    </row>
    <row r="417" spans="2:2" x14ac:dyDescent="0.25">
      <c r="B417" s="65"/>
    </row>
    <row r="418" spans="2:2" x14ac:dyDescent="0.25">
      <c r="B418" s="65"/>
    </row>
    <row r="419" spans="2:2" x14ac:dyDescent="0.25">
      <c r="B419" s="65"/>
    </row>
    <row r="420" spans="2:2" x14ac:dyDescent="0.25">
      <c r="B420" s="65"/>
    </row>
    <row r="421" spans="2:2" x14ac:dyDescent="0.25">
      <c r="B421" s="65"/>
    </row>
    <row r="422" spans="2:2" x14ac:dyDescent="0.25">
      <c r="B422" s="65"/>
    </row>
    <row r="423" spans="2:2" x14ac:dyDescent="0.25">
      <c r="B423" s="65"/>
    </row>
    <row r="424" spans="2:2" x14ac:dyDescent="0.25">
      <c r="B424" s="65"/>
    </row>
    <row r="425" spans="2:2" x14ac:dyDescent="0.25">
      <c r="B425" s="65"/>
    </row>
    <row r="426" spans="2:2" x14ac:dyDescent="0.25">
      <c r="B426" s="65"/>
    </row>
    <row r="427" spans="2:2" x14ac:dyDescent="0.25">
      <c r="B427" s="65"/>
    </row>
    <row r="428" spans="2:2" x14ac:dyDescent="0.25">
      <c r="B428" s="65"/>
    </row>
    <row r="429" spans="2:2" x14ac:dyDescent="0.25">
      <c r="B429" s="65"/>
    </row>
    <row r="430" spans="2:2" x14ac:dyDescent="0.25">
      <c r="B430" s="65"/>
    </row>
    <row r="431" spans="2:2" x14ac:dyDescent="0.25">
      <c r="B431" s="65"/>
    </row>
    <row r="432" spans="2:2" x14ac:dyDescent="0.25">
      <c r="B432" s="65"/>
    </row>
    <row r="433" spans="2:2" x14ac:dyDescent="0.25">
      <c r="B433" s="65"/>
    </row>
    <row r="434" spans="2:2" x14ac:dyDescent="0.25">
      <c r="B434" s="65"/>
    </row>
    <row r="435" spans="2:2" x14ac:dyDescent="0.25">
      <c r="B435" s="65"/>
    </row>
    <row r="436" spans="2:2" x14ac:dyDescent="0.25">
      <c r="B436" s="65"/>
    </row>
    <row r="437" spans="2:2" x14ac:dyDescent="0.25">
      <c r="B437" s="65"/>
    </row>
    <row r="438" spans="2:2" x14ac:dyDescent="0.25">
      <c r="B438" s="65"/>
    </row>
    <row r="439" spans="2:2" x14ac:dyDescent="0.25">
      <c r="B439" s="65"/>
    </row>
    <row r="440" spans="2:2" x14ac:dyDescent="0.25">
      <c r="B440" s="65"/>
    </row>
    <row r="441" spans="2:2" x14ac:dyDescent="0.25">
      <c r="B441" s="65"/>
    </row>
    <row r="442" spans="2:2" x14ac:dyDescent="0.25">
      <c r="B442" s="65"/>
    </row>
    <row r="443" spans="2:2" x14ac:dyDescent="0.25">
      <c r="B443" s="65"/>
    </row>
    <row r="444" spans="2:2" x14ac:dyDescent="0.25">
      <c r="B444" s="65"/>
    </row>
    <row r="445" spans="2:2" x14ac:dyDescent="0.25">
      <c r="B445" s="65"/>
    </row>
    <row r="446" spans="2:2" x14ac:dyDescent="0.25">
      <c r="B446" s="65"/>
    </row>
    <row r="447" spans="2:2" x14ac:dyDescent="0.25">
      <c r="B447" s="65"/>
    </row>
    <row r="448" spans="2:2" x14ac:dyDescent="0.25">
      <c r="B448" s="65"/>
    </row>
    <row r="449" spans="2:2" x14ac:dyDescent="0.25">
      <c r="B449" s="65"/>
    </row>
    <row r="450" spans="2:2" x14ac:dyDescent="0.25">
      <c r="B450" s="65"/>
    </row>
    <row r="451" spans="2:2" x14ac:dyDescent="0.25">
      <c r="B451" s="65"/>
    </row>
    <row r="452" spans="2:2" x14ac:dyDescent="0.25">
      <c r="B452" s="65"/>
    </row>
    <row r="453" spans="2:2" x14ac:dyDescent="0.25">
      <c r="B453" s="65"/>
    </row>
    <row r="454" spans="2:2" x14ac:dyDescent="0.25">
      <c r="B454" s="65"/>
    </row>
    <row r="455" spans="2:2" x14ac:dyDescent="0.25">
      <c r="B455" s="65"/>
    </row>
    <row r="456" spans="2:2" x14ac:dyDescent="0.25">
      <c r="B456" s="65"/>
    </row>
    <row r="457" spans="2:2" x14ac:dyDescent="0.25">
      <c r="B457" s="65"/>
    </row>
    <row r="458" spans="2:2" x14ac:dyDescent="0.25">
      <c r="B458" s="65"/>
    </row>
    <row r="459" spans="2:2" x14ac:dyDescent="0.25">
      <c r="B459" s="65"/>
    </row>
    <row r="460" spans="2:2" x14ac:dyDescent="0.25">
      <c r="B460" s="65"/>
    </row>
    <row r="461" spans="2:2" x14ac:dyDescent="0.25">
      <c r="B461" s="65"/>
    </row>
    <row r="462" spans="2:2" x14ac:dyDescent="0.25">
      <c r="B462" s="65"/>
    </row>
    <row r="463" spans="2:2" x14ac:dyDescent="0.25">
      <c r="B463" s="65"/>
    </row>
    <row r="464" spans="2:2" x14ac:dyDescent="0.25">
      <c r="B464" s="65"/>
    </row>
    <row r="465" spans="2:2" x14ac:dyDescent="0.25">
      <c r="B465" s="65"/>
    </row>
    <row r="466" spans="2:2" x14ac:dyDescent="0.25">
      <c r="B466" s="65"/>
    </row>
    <row r="467" spans="2:2" x14ac:dyDescent="0.25">
      <c r="B467" s="65"/>
    </row>
    <row r="468" spans="2:2" x14ac:dyDescent="0.25">
      <c r="B468" s="65"/>
    </row>
    <row r="469" spans="2:2" x14ac:dyDescent="0.25">
      <c r="B469" s="65"/>
    </row>
    <row r="470" spans="2:2" x14ac:dyDescent="0.25">
      <c r="B470" s="65"/>
    </row>
    <row r="471" spans="2:2" x14ac:dyDescent="0.25">
      <c r="B471" s="65"/>
    </row>
    <row r="472" spans="2:2" x14ac:dyDescent="0.25">
      <c r="B472" s="65"/>
    </row>
    <row r="473" spans="2:2" x14ac:dyDescent="0.25">
      <c r="B473" s="65"/>
    </row>
    <row r="474" spans="2:2" x14ac:dyDescent="0.25">
      <c r="B474" s="65"/>
    </row>
    <row r="475" spans="2:2" x14ac:dyDescent="0.25">
      <c r="B475" s="65"/>
    </row>
    <row r="476" spans="2:2" x14ac:dyDescent="0.25">
      <c r="B476" s="65"/>
    </row>
    <row r="477" spans="2:2" x14ac:dyDescent="0.25">
      <c r="B477" s="65"/>
    </row>
    <row r="478" spans="2:2" x14ac:dyDescent="0.25">
      <c r="B478" s="65"/>
    </row>
    <row r="479" spans="2:2" x14ac:dyDescent="0.25">
      <c r="B479" s="65"/>
    </row>
    <row r="480" spans="2:2" x14ac:dyDescent="0.25">
      <c r="B480" s="65"/>
    </row>
    <row r="481" spans="2:2" x14ac:dyDescent="0.25">
      <c r="B481" s="65"/>
    </row>
    <row r="482" spans="2:2" x14ac:dyDescent="0.25">
      <c r="B482" s="65"/>
    </row>
    <row r="483" spans="2:2" x14ac:dyDescent="0.25">
      <c r="B483" s="65"/>
    </row>
    <row r="484" spans="2:2" x14ac:dyDescent="0.25">
      <c r="B484" s="65"/>
    </row>
    <row r="485" spans="2:2" x14ac:dyDescent="0.25">
      <c r="B485" s="65"/>
    </row>
    <row r="486" spans="2:2" x14ac:dyDescent="0.25">
      <c r="B486" s="65"/>
    </row>
    <row r="487" spans="2:2" x14ac:dyDescent="0.25">
      <c r="B487" s="65"/>
    </row>
    <row r="488" spans="2:2" x14ac:dyDescent="0.25">
      <c r="B488" s="65"/>
    </row>
    <row r="489" spans="2:2" x14ac:dyDescent="0.25">
      <c r="B489" s="65"/>
    </row>
    <row r="490" spans="2:2" x14ac:dyDescent="0.25">
      <c r="B490" s="65"/>
    </row>
    <row r="491" spans="2:2" x14ac:dyDescent="0.25">
      <c r="B491" s="65"/>
    </row>
    <row r="492" spans="2:2" x14ac:dyDescent="0.25">
      <c r="B492" s="65"/>
    </row>
    <row r="493" spans="2:2" x14ac:dyDescent="0.25">
      <c r="B493" s="65"/>
    </row>
    <row r="494" spans="2:2" x14ac:dyDescent="0.25">
      <c r="B494" s="65"/>
    </row>
    <row r="495" spans="2:2" x14ac:dyDescent="0.25">
      <c r="B495" s="65"/>
    </row>
    <row r="496" spans="2:2" x14ac:dyDescent="0.25">
      <c r="B496" s="65"/>
    </row>
    <row r="497" spans="2:2" x14ac:dyDescent="0.25">
      <c r="B497" s="65"/>
    </row>
    <row r="498" spans="2:2" x14ac:dyDescent="0.25">
      <c r="B498" s="65"/>
    </row>
    <row r="499" spans="2:2" x14ac:dyDescent="0.25">
      <c r="B499" s="65"/>
    </row>
    <row r="500" spans="2:2" x14ac:dyDescent="0.25">
      <c r="B500" s="65"/>
    </row>
    <row r="501" spans="2:2" x14ac:dyDescent="0.25">
      <c r="B501" s="65"/>
    </row>
    <row r="502" spans="2:2" x14ac:dyDescent="0.25">
      <c r="B502" s="65"/>
    </row>
    <row r="503" spans="2:2" x14ac:dyDescent="0.25">
      <c r="B503" s="65"/>
    </row>
    <row r="504" spans="2:2" x14ac:dyDescent="0.25">
      <c r="B504" s="65"/>
    </row>
    <row r="505" spans="2:2" x14ac:dyDescent="0.25">
      <c r="B505" s="65"/>
    </row>
    <row r="506" spans="2:2" x14ac:dyDescent="0.25">
      <c r="B506" s="65"/>
    </row>
    <row r="507" spans="2:2" x14ac:dyDescent="0.25">
      <c r="B507" s="65"/>
    </row>
    <row r="508" spans="2:2" x14ac:dyDescent="0.25">
      <c r="B508" s="65"/>
    </row>
    <row r="509" spans="2:2" x14ac:dyDescent="0.25">
      <c r="B509" s="65"/>
    </row>
    <row r="510" spans="2:2" x14ac:dyDescent="0.25">
      <c r="B510" s="65"/>
    </row>
    <row r="511" spans="2:2" x14ac:dyDescent="0.25">
      <c r="B511" s="65"/>
    </row>
    <row r="512" spans="2:2" x14ac:dyDescent="0.25">
      <c r="B512" s="65"/>
    </row>
    <row r="513" spans="2:2" x14ac:dyDescent="0.25">
      <c r="B513" s="65"/>
    </row>
    <row r="514" spans="2:2" x14ac:dyDescent="0.25">
      <c r="B514" s="65"/>
    </row>
    <row r="515" spans="2:2" x14ac:dyDescent="0.25">
      <c r="B515" s="65"/>
    </row>
    <row r="516" spans="2:2" x14ac:dyDescent="0.25">
      <c r="B516" s="65"/>
    </row>
    <row r="517" spans="2:2" x14ac:dyDescent="0.25">
      <c r="B517" s="65"/>
    </row>
    <row r="518" spans="2:2" x14ac:dyDescent="0.25">
      <c r="B518" s="65"/>
    </row>
    <row r="519" spans="2:2" x14ac:dyDescent="0.25">
      <c r="B519" s="65"/>
    </row>
    <row r="520" spans="2:2" x14ac:dyDescent="0.25">
      <c r="B520" s="65"/>
    </row>
    <row r="521" spans="2:2" x14ac:dyDescent="0.25">
      <c r="B521" s="65"/>
    </row>
    <row r="522" spans="2:2" x14ac:dyDescent="0.25">
      <c r="B522" s="65"/>
    </row>
    <row r="523" spans="2:2" x14ac:dyDescent="0.25">
      <c r="B523" s="65"/>
    </row>
    <row r="524" spans="2:2" x14ac:dyDescent="0.25">
      <c r="B524" s="65"/>
    </row>
    <row r="525" spans="2:2" x14ac:dyDescent="0.25">
      <c r="B525" s="65"/>
    </row>
    <row r="526" spans="2:2" x14ac:dyDescent="0.25">
      <c r="B526" s="65"/>
    </row>
    <row r="527" spans="2:2" x14ac:dyDescent="0.25">
      <c r="B527" s="65"/>
    </row>
    <row r="528" spans="2:2" x14ac:dyDescent="0.25">
      <c r="B528" s="65"/>
    </row>
    <row r="529" spans="2:2" x14ac:dyDescent="0.25">
      <c r="B529" s="65"/>
    </row>
    <row r="530" spans="2:2" x14ac:dyDescent="0.25">
      <c r="B530" s="65"/>
    </row>
    <row r="531" spans="2:2" x14ac:dyDescent="0.25">
      <c r="B531" s="65"/>
    </row>
    <row r="532" spans="2:2" x14ac:dyDescent="0.25">
      <c r="B532" s="65"/>
    </row>
    <row r="533" spans="2:2" x14ac:dyDescent="0.25">
      <c r="B533" s="65"/>
    </row>
    <row r="534" spans="2:2" x14ac:dyDescent="0.25">
      <c r="B534" s="65"/>
    </row>
    <row r="535" spans="2:2" x14ac:dyDescent="0.25">
      <c r="B535" s="65"/>
    </row>
    <row r="536" spans="2:2" x14ac:dyDescent="0.25">
      <c r="B536" s="65"/>
    </row>
    <row r="537" spans="2:2" x14ac:dyDescent="0.25">
      <c r="B537" s="65"/>
    </row>
    <row r="538" spans="2:2" x14ac:dyDescent="0.25">
      <c r="B538" s="65"/>
    </row>
    <row r="539" spans="2:2" x14ac:dyDescent="0.25">
      <c r="B539" s="65"/>
    </row>
    <row r="540" spans="2:2" x14ac:dyDescent="0.25">
      <c r="B540" s="65"/>
    </row>
    <row r="541" spans="2:2" x14ac:dyDescent="0.25">
      <c r="B541" s="65"/>
    </row>
    <row r="542" spans="2:2" x14ac:dyDescent="0.25">
      <c r="B542" s="65"/>
    </row>
    <row r="543" spans="2:2" x14ac:dyDescent="0.25">
      <c r="B543" s="65"/>
    </row>
    <row r="544" spans="2:2" x14ac:dyDescent="0.25">
      <c r="B544" s="65"/>
    </row>
    <row r="545" spans="2:2" x14ac:dyDescent="0.25">
      <c r="B545" s="65"/>
    </row>
    <row r="546" spans="2:2" x14ac:dyDescent="0.25">
      <c r="B546" s="65"/>
    </row>
    <row r="547" spans="2:2" x14ac:dyDescent="0.25">
      <c r="B547" s="65"/>
    </row>
    <row r="548" spans="2:2" x14ac:dyDescent="0.25">
      <c r="B548" s="65"/>
    </row>
    <row r="549" spans="2:2" x14ac:dyDescent="0.25">
      <c r="B549" s="65"/>
    </row>
    <row r="550" spans="2:2" x14ac:dyDescent="0.25">
      <c r="B550" s="65"/>
    </row>
    <row r="551" spans="2:2" x14ac:dyDescent="0.25">
      <c r="B551" s="65"/>
    </row>
    <row r="552" spans="2:2" x14ac:dyDescent="0.25">
      <c r="B552" s="65"/>
    </row>
    <row r="553" spans="2:2" x14ac:dyDescent="0.25">
      <c r="B553" s="65"/>
    </row>
    <row r="554" spans="2:2" x14ac:dyDescent="0.25">
      <c r="B554" s="65"/>
    </row>
    <row r="555" spans="2:2" x14ac:dyDescent="0.25">
      <c r="B555" s="65"/>
    </row>
    <row r="556" spans="2:2" x14ac:dyDescent="0.25">
      <c r="B556" s="65"/>
    </row>
    <row r="557" spans="2:2" x14ac:dyDescent="0.25">
      <c r="B557" s="65"/>
    </row>
    <row r="558" spans="2:2" x14ac:dyDescent="0.25">
      <c r="B558" s="65"/>
    </row>
    <row r="559" spans="2:2" x14ac:dyDescent="0.25">
      <c r="B559" s="65"/>
    </row>
    <row r="560" spans="2:2" x14ac:dyDescent="0.25">
      <c r="B560" s="65"/>
    </row>
    <row r="561" spans="2:2" x14ac:dyDescent="0.25">
      <c r="B561" s="65"/>
    </row>
    <row r="562" spans="2:2" x14ac:dyDescent="0.25">
      <c r="B562" s="65"/>
    </row>
    <row r="563" spans="2:2" x14ac:dyDescent="0.25">
      <c r="B563" s="65"/>
    </row>
    <row r="564" spans="2:2" x14ac:dyDescent="0.25">
      <c r="B564" s="65"/>
    </row>
    <row r="565" spans="2:2" x14ac:dyDescent="0.25">
      <c r="B565" s="65"/>
    </row>
    <row r="566" spans="2:2" x14ac:dyDescent="0.25">
      <c r="B566" s="65"/>
    </row>
    <row r="567" spans="2:2" x14ac:dyDescent="0.25">
      <c r="B567" s="65"/>
    </row>
    <row r="568" spans="2:2" x14ac:dyDescent="0.25">
      <c r="B568" s="65"/>
    </row>
    <row r="569" spans="2:2" x14ac:dyDescent="0.25">
      <c r="B569" s="65"/>
    </row>
    <row r="570" spans="2:2" x14ac:dyDescent="0.25">
      <c r="B570" s="65"/>
    </row>
    <row r="571" spans="2:2" x14ac:dyDescent="0.25">
      <c r="B571" s="65"/>
    </row>
    <row r="572" spans="2:2" x14ac:dyDescent="0.25">
      <c r="B572" s="65"/>
    </row>
    <row r="573" spans="2:2" x14ac:dyDescent="0.25">
      <c r="B573" s="65"/>
    </row>
    <row r="574" spans="2:2" x14ac:dyDescent="0.25">
      <c r="B574" s="65"/>
    </row>
    <row r="575" spans="2:2" x14ac:dyDescent="0.25">
      <c r="B575" s="65"/>
    </row>
    <row r="576" spans="2:2" x14ac:dyDescent="0.25">
      <c r="B576" s="65"/>
    </row>
    <row r="577" spans="2:2" x14ac:dyDescent="0.25">
      <c r="B577" s="65"/>
    </row>
    <row r="578" spans="2:2" x14ac:dyDescent="0.25">
      <c r="B578" s="65"/>
    </row>
    <row r="579" spans="2:2" x14ac:dyDescent="0.25">
      <c r="B579" s="65"/>
    </row>
    <row r="580" spans="2:2" x14ac:dyDescent="0.25">
      <c r="B580" s="65"/>
    </row>
    <row r="581" spans="2:2" x14ac:dyDescent="0.25">
      <c r="B581" s="65"/>
    </row>
    <row r="582" spans="2:2" x14ac:dyDescent="0.25">
      <c r="B582" s="65"/>
    </row>
    <row r="583" spans="2:2" x14ac:dyDescent="0.25">
      <c r="B583" s="65"/>
    </row>
    <row r="584" spans="2:2" x14ac:dyDescent="0.25">
      <c r="B584" s="65"/>
    </row>
    <row r="585" spans="2:2" x14ac:dyDescent="0.25">
      <c r="B585" s="65"/>
    </row>
    <row r="586" spans="2:2" x14ac:dyDescent="0.25">
      <c r="B586" s="65"/>
    </row>
    <row r="587" spans="2:2" x14ac:dyDescent="0.25">
      <c r="B587" s="65"/>
    </row>
    <row r="588" spans="2:2" x14ac:dyDescent="0.25">
      <c r="B588" s="65"/>
    </row>
    <row r="589" spans="2:2" x14ac:dyDescent="0.25">
      <c r="B589" s="65"/>
    </row>
    <row r="590" spans="2:2" x14ac:dyDescent="0.25">
      <c r="B590" s="65"/>
    </row>
    <row r="591" spans="2:2" x14ac:dyDescent="0.25">
      <c r="B591" s="65"/>
    </row>
    <row r="592" spans="2:2" x14ac:dyDescent="0.25">
      <c r="B592" s="65"/>
    </row>
    <row r="593" spans="2:2" x14ac:dyDescent="0.25">
      <c r="B593" s="65"/>
    </row>
    <row r="594" spans="2:2" x14ac:dyDescent="0.25">
      <c r="B594" s="65"/>
    </row>
    <row r="595" spans="2:2" x14ac:dyDescent="0.25">
      <c r="B595" s="65"/>
    </row>
    <row r="596" spans="2:2" x14ac:dyDescent="0.25">
      <c r="B596" s="65"/>
    </row>
    <row r="597" spans="2:2" x14ac:dyDescent="0.25">
      <c r="B597" s="65"/>
    </row>
    <row r="598" spans="2:2" x14ac:dyDescent="0.25">
      <c r="B598" s="65"/>
    </row>
    <row r="599" spans="2:2" x14ac:dyDescent="0.25">
      <c r="B599" s="65"/>
    </row>
    <row r="600" spans="2:2" x14ac:dyDescent="0.25">
      <c r="B600" s="65"/>
    </row>
    <row r="601" spans="2:2" x14ac:dyDescent="0.25">
      <c r="B601" s="65"/>
    </row>
    <row r="602" spans="2:2" x14ac:dyDescent="0.25">
      <c r="B602" s="65"/>
    </row>
    <row r="603" spans="2:2" x14ac:dyDescent="0.25">
      <c r="B603" s="65"/>
    </row>
    <row r="604" spans="2:2" x14ac:dyDescent="0.25">
      <c r="B604" s="65"/>
    </row>
    <row r="605" spans="2:2" x14ac:dyDescent="0.25">
      <c r="B605" s="65"/>
    </row>
    <row r="606" spans="2:2" x14ac:dyDescent="0.25">
      <c r="B606" s="65"/>
    </row>
    <row r="607" spans="2:2" x14ac:dyDescent="0.25">
      <c r="B607" s="65"/>
    </row>
    <row r="608" spans="2:2" x14ac:dyDescent="0.25">
      <c r="B608" s="65"/>
    </row>
    <row r="609" spans="2:2" x14ac:dyDescent="0.25">
      <c r="B609" s="65"/>
    </row>
    <row r="610" spans="2:2" x14ac:dyDescent="0.25">
      <c r="B610" s="65"/>
    </row>
    <row r="611" spans="2:2" x14ac:dyDescent="0.25">
      <c r="B611" s="65"/>
    </row>
    <row r="612" spans="2:2" x14ac:dyDescent="0.25">
      <c r="B612" s="65"/>
    </row>
    <row r="613" spans="2:2" x14ac:dyDescent="0.25">
      <c r="B613" s="65"/>
    </row>
    <row r="614" spans="2:2" x14ac:dyDescent="0.25">
      <c r="B614" s="65"/>
    </row>
    <row r="615" spans="2:2" x14ac:dyDescent="0.25">
      <c r="B615" s="65"/>
    </row>
    <row r="616" spans="2:2" x14ac:dyDescent="0.25">
      <c r="B616" s="65"/>
    </row>
    <row r="617" spans="2:2" x14ac:dyDescent="0.25">
      <c r="B617" s="65"/>
    </row>
    <row r="618" spans="2:2" x14ac:dyDescent="0.25">
      <c r="B618" s="65"/>
    </row>
    <row r="619" spans="2:2" x14ac:dyDescent="0.25">
      <c r="B619" s="65"/>
    </row>
    <row r="620" spans="2:2" x14ac:dyDescent="0.25">
      <c r="B620" s="65"/>
    </row>
    <row r="621" spans="2:2" x14ac:dyDescent="0.25">
      <c r="B621" s="65"/>
    </row>
    <row r="622" spans="2:2" x14ac:dyDescent="0.25">
      <c r="B622" s="65"/>
    </row>
    <row r="623" spans="2:2" x14ac:dyDescent="0.25">
      <c r="B623" s="65"/>
    </row>
    <row r="624" spans="2:2" x14ac:dyDescent="0.25">
      <c r="B624" s="65"/>
    </row>
    <row r="625" spans="2:2" x14ac:dyDescent="0.25">
      <c r="B625" s="65"/>
    </row>
    <row r="626" spans="2:2" x14ac:dyDescent="0.25">
      <c r="B626" s="65"/>
    </row>
    <row r="627" spans="2:2" x14ac:dyDescent="0.25">
      <c r="B627" s="65"/>
    </row>
    <row r="628" spans="2:2" x14ac:dyDescent="0.25">
      <c r="B628" s="65"/>
    </row>
    <row r="629" spans="2:2" x14ac:dyDescent="0.25">
      <c r="B629" s="65"/>
    </row>
    <row r="630" spans="2:2" x14ac:dyDescent="0.25">
      <c r="B630" s="65"/>
    </row>
    <row r="631" spans="2:2" x14ac:dyDescent="0.25">
      <c r="B631" s="65"/>
    </row>
    <row r="632" spans="2:2" x14ac:dyDescent="0.25">
      <c r="B632" s="65"/>
    </row>
    <row r="633" spans="2:2" x14ac:dyDescent="0.25">
      <c r="B633" s="65"/>
    </row>
    <row r="634" spans="2:2" x14ac:dyDescent="0.25">
      <c r="B634" s="65"/>
    </row>
    <row r="635" spans="2:2" x14ac:dyDescent="0.25">
      <c r="B635" s="65"/>
    </row>
    <row r="636" spans="2:2" x14ac:dyDescent="0.25">
      <c r="B636" s="65"/>
    </row>
    <row r="637" spans="2:2" x14ac:dyDescent="0.25">
      <c r="B637" s="65"/>
    </row>
    <row r="638" spans="2:2" x14ac:dyDescent="0.25">
      <c r="B638" s="65"/>
    </row>
    <row r="639" spans="2:2" x14ac:dyDescent="0.25">
      <c r="B639" s="65"/>
    </row>
    <row r="640" spans="2:2" x14ac:dyDescent="0.25">
      <c r="B640" s="65"/>
    </row>
    <row r="641" spans="2:2" x14ac:dyDescent="0.25">
      <c r="B641" s="65"/>
    </row>
    <row r="642" spans="2:2" x14ac:dyDescent="0.25">
      <c r="B642" s="65"/>
    </row>
    <row r="643" spans="2:2" x14ac:dyDescent="0.25">
      <c r="B643" s="65"/>
    </row>
    <row r="644" spans="2:2" x14ac:dyDescent="0.25">
      <c r="B644" s="65"/>
    </row>
    <row r="645" spans="2:2" x14ac:dyDescent="0.25">
      <c r="B645" s="65"/>
    </row>
    <row r="646" spans="2:2" x14ac:dyDescent="0.25">
      <c r="B646" s="65"/>
    </row>
    <row r="647" spans="2:2" x14ac:dyDescent="0.25">
      <c r="B647" s="65"/>
    </row>
    <row r="648" spans="2:2" x14ac:dyDescent="0.25">
      <c r="B648" s="65"/>
    </row>
    <row r="649" spans="2:2" x14ac:dyDescent="0.25">
      <c r="B649" s="65"/>
    </row>
    <row r="650" spans="2:2" x14ac:dyDescent="0.25">
      <c r="B650" s="65"/>
    </row>
    <row r="651" spans="2:2" x14ac:dyDescent="0.25">
      <c r="B651" s="65"/>
    </row>
    <row r="652" spans="2:2" x14ac:dyDescent="0.25">
      <c r="B652" s="65"/>
    </row>
    <row r="653" spans="2:2" x14ac:dyDescent="0.25">
      <c r="B653" s="65"/>
    </row>
    <row r="654" spans="2:2" x14ac:dyDescent="0.25">
      <c r="B654" s="65"/>
    </row>
    <row r="655" spans="2:2" x14ac:dyDescent="0.25">
      <c r="B655" s="65"/>
    </row>
    <row r="656" spans="2:2" x14ac:dyDescent="0.25">
      <c r="B656" s="65"/>
    </row>
    <row r="657" spans="2:2" x14ac:dyDescent="0.25">
      <c r="B657" s="65"/>
    </row>
    <row r="658" spans="2:2" x14ac:dyDescent="0.25">
      <c r="B658" s="65"/>
    </row>
    <row r="659" spans="2:2" x14ac:dyDescent="0.25">
      <c r="B659" s="65"/>
    </row>
    <row r="660" spans="2:2" x14ac:dyDescent="0.25">
      <c r="B660" s="65"/>
    </row>
    <row r="661" spans="2:2" x14ac:dyDescent="0.25">
      <c r="B661" s="65"/>
    </row>
    <row r="662" spans="2:2" x14ac:dyDescent="0.25">
      <c r="B662" s="65"/>
    </row>
    <row r="663" spans="2:2" x14ac:dyDescent="0.25">
      <c r="B663" s="65"/>
    </row>
    <row r="664" spans="2:2" x14ac:dyDescent="0.25">
      <c r="B664" s="65"/>
    </row>
    <row r="665" spans="2:2" x14ac:dyDescent="0.25">
      <c r="B665" s="65"/>
    </row>
    <row r="666" spans="2:2" x14ac:dyDescent="0.25">
      <c r="B666" s="65"/>
    </row>
    <row r="667" spans="2:2" x14ac:dyDescent="0.25">
      <c r="B667" s="65"/>
    </row>
    <row r="668" spans="2:2" x14ac:dyDescent="0.25">
      <c r="B668" s="65"/>
    </row>
    <row r="669" spans="2:2" x14ac:dyDescent="0.25">
      <c r="B669" s="65"/>
    </row>
    <row r="670" spans="2:2" x14ac:dyDescent="0.25">
      <c r="B670" s="65"/>
    </row>
    <row r="671" spans="2:2" x14ac:dyDescent="0.25">
      <c r="B671" s="65"/>
    </row>
    <row r="672" spans="2:2" x14ac:dyDescent="0.25">
      <c r="B672" s="65"/>
    </row>
    <row r="673" spans="2:2" x14ac:dyDescent="0.25">
      <c r="B673" s="65"/>
    </row>
    <row r="674" spans="2:2" x14ac:dyDescent="0.25">
      <c r="B674" s="65"/>
    </row>
    <row r="675" spans="2:2" x14ac:dyDescent="0.25">
      <c r="B675" s="65"/>
    </row>
    <row r="676" spans="2:2" x14ac:dyDescent="0.25">
      <c r="B676" s="65"/>
    </row>
    <row r="677" spans="2:2" x14ac:dyDescent="0.25">
      <c r="B677" s="65"/>
    </row>
    <row r="678" spans="2:2" x14ac:dyDescent="0.25">
      <c r="B678" s="65"/>
    </row>
    <row r="679" spans="2:2" x14ac:dyDescent="0.25">
      <c r="B679" s="65"/>
    </row>
    <row r="680" spans="2:2" x14ac:dyDescent="0.25">
      <c r="B680" s="65"/>
    </row>
    <row r="681" spans="2:2" x14ac:dyDescent="0.25">
      <c r="B681" s="65"/>
    </row>
    <row r="682" spans="2:2" x14ac:dyDescent="0.25">
      <c r="B682" s="65"/>
    </row>
    <row r="683" spans="2:2" x14ac:dyDescent="0.25">
      <c r="B683" s="65"/>
    </row>
    <row r="684" spans="2:2" x14ac:dyDescent="0.25">
      <c r="B684" s="65"/>
    </row>
    <row r="685" spans="2:2" x14ac:dyDescent="0.25">
      <c r="B685" s="65"/>
    </row>
    <row r="686" spans="2:2" x14ac:dyDescent="0.25">
      <c r="B686" s="65"/>
    </row>
    <row r="687" spans="2:2" x14ac:dyDescent="0.25">
      <c r="B687" s="65"/>
    </row>
    <row r="688" spans="2:2" x14ac:dyDescent="0.25">
      <c r="B688" s="65"/>
    </row>
    <row r="689" spans="2:2" x14ac:dyDescent="0.25">
      <c r="B689" s="65"/>
    </row>
    <row r="690" spans="2:2" x14ac:dyDescent="0.25">
      <c r="B690" s="65"/>
    </row>
    <row r="691" spans="2:2" x14ac:dyDescent="0.25">
      <c r="B691" s="65"/>
    </row>
    <row r="692" spans="2:2" x14ac:dyDescent="0.25">
      <c r="B692" s="65"/>
    </row>
    <row r="693" spans="2:2" x14ac:dyDescent="0.25">
      <c r="B693" s="65"/>
    </row>
    <row r="694" spans="2:2" x14ac:dyDescent="0.25">
      <c r="B694" s="65"/>
    </row>
    <row r="695" spans="2:2" x14ac:dyDescent="0.25">
      <c r="B695" s="65"/>
    </row>
    <row r="696" spans="2:2" x14ac:dyDescent="0.25">
      <c r="B696" s="65"/>
    </row>
    <row r="697" spans="2:2" x14ac:dyDescent="0.25">
      <c r="B697" s="65"/>
    </row>
    <row r="698" spans="2:2" x14ac:dyDescent="0.25">
      <c r="B698" s="65"/>
    </row>
    <row r="699" spans="2:2" x14ac:dyDescent="0.25">
      <c r="B699" s="65"/>
    </row>
    <row r="700" spans="2:2" x14ac:dyDescent="0.25">
      <c r="B700" s="65"/>
    </row>
    <row r="701" spans="2:2" x14ac:dyDescent="0.25">
      <c r="B701" s="65"/>
    </row>
    <row r="702" spans="2:2" x14ac:dyDescent="0.25">
      <c r="B702" s="65"/>
    </row>
    <row r="703" spans="2:2" x14ac:dyDescent="0.25">
      <c r="B703" s="65"/>
    </row>
    <row r="704" spans="2:2" x14ac:dyDescent="0.25">
      <c r="B704" s="65"/>
    </row>
    <row r="705" spans="2:2" x14ac:dyDescent="0.25">
      <c r="B705" s="65"/>
    </row>
    <row r="706" spans="2:2" x14ac:dyDescent="0.25">
      <c r="B706" s="65"/>
    </row>
    <row r="707" spans="2:2" x14ac:dyDescent="0.25">
      <c r="B707" s="65"/>
    </row>
    <row r="708" spans="2:2" x14ac:dyDescent="0.25">
      <c r="B708" s="65"/>
    </row>
    <row r="709" spans="2:2" x14ac:dyDescent="0.25">
      <c r="B709" s="65"/>
    </row>
    <row r="710" spans="2:2" x14ac:dyDescent="0.25">
      <c r="B710" s="65"/>
    </row>
    <row r="711" spans="2:2" x14ac:dyDescent="0.25">
      <c r="B711" s="65"/>
    </row>
    <row r="712" spans="2:2" x14ac:dyDescent="0.25">
      <c r="B712" s="65"/>
    </row>
    <row r="713" spans="2:2" x14ac:dyDescent="0.25">
      <c r="B713" s="65"/>
    </row>
    <row r="714" spans="2:2" x14ac:dyDescent="0.25">
      <c r="B714" s="65"/>
    </row>
    <row r="715" spans="2:2" x14ac:dyDescent="0.25">
      <c r="B715" s="65"/>
    </row>
    <row r="716" spans="2:2" x14ac:dyDescent="0.25">
      <c r="B716" s="65"/>
    </row>
    <row r="717" spans="2:2" x14ac:dyDescent="0.25">
      <c r="B717" s="65"/>
    </row>
    <row r="718" spans="2:2" x14ac:dyDescent="0.25">
      <c r="B718" s="65"/>
    </row>
    <row r="719" spans="2:2" x14ac:dyDescent="0.25">
      <c r="B719" s="65"/>
    </row>
    <row r="720" spans="2:2" x14ac:dyDescent="0.25">
      <c r="B720" s="65"/>
    </row>
    <row r="721" spans="2:2" x14ac:dyDescent="0.25">
      <c r="B721" s="65"/>
    </row>
    <row r="722" spans="2:2" x14ac:dyDescent="0.25">
      <c r="B722" s="65"/>
    </row>
    <row r="723" spans="2:2" x14ac:dyDescent="0.25">
      <c r="B723" s="65"/>
    </row>
    <row r="724" spans="2:2" x14ac:dyDescent="0.25">
      <c r="B724" s="65"/>
    </row>
    <row r="725" spans="2:2" x14ac:dyDescent="0.25">
      <c r="B725" s="65"/>
    </row>
    <row r="726" spans="2:2" x14ac:dyDescent="0.25">
      <c r="B726" s="65"/>
    </row>
    <row r="727" spans="2:2" x14ac:dyDescent="0.25">
      <c r="B727" s="65"/>
    </row>
    <row r="728" spans="2:2" x14ac:dyDescent="0.25">
      <c r="B728" s="65"/>
    </row>
    <row r="729" spans="2:2" x14ac:dyDescent="0.25">
      <c r="B729" s="65"/>
    </row>
    <row r="730" spans="2:2" x14ac:dyDescent="0.25">
      <c r="B730" s="65"/>
    </row>
    <row r="731" spans="2:2" x14ac:dyDescent="0.25">
      <c r="B731" s="65"/>
    </row>
    <row r="732" spans="2:2" x14ac:dyDescent="0.25">
      <c r="B732" s="65"/>
    </row>
    <row r="733" spans="2:2" x14ac:dyDescent="0.25">
      <c r="B733" s="65"/>
    </row>
    <row r="734" spans="2:2" x14ac:dyDescent="0.25">
      <c r="B734" s="65"/>
    </row>
    <row r="735" spans="2:2" x14ac:dyDescent="0.25">
      <c r="B735" s="65"/>
    </row>
    <row r="736" spans="2:2" x14ac:dyDescent="0.25">
      <c r="B736" s="65"/>
    </row>
    <row r="737" spans="2:2" x14ac:dyDescent="0.25">
      <c r="B737" s="65"/>
    </row>
    <row r="738" spans="2:2" x14ac:dyDescent="0.25">
      <c r="B738" s="65"/>
    </row>
    <row r="739" spans="2:2" x14ac:dyDescent="0.25">
      <c r="B739" s="65"/>
    </row>
    <row r="740" spans="2:2" x14ac:dyDescent="0.25">
      <c r="B740" s="65"/>
    </row>
    <row r="741" spans="2:2" x14ac:dyDescent="0.25">
      <c r="B741" s="65"/>
    </row>
    <row r="742" spans="2:2" x14ac:dyDescent="0.25">
      <c r="B742" s="65"/>
    </row>
    <row r="743" spans="2:2" x14ac:dyDescent="0.25">
      <c r="B743" s="65"/>
    </row>
    <row r="744" spans="2:2" x14ac:dyDescent="0.25">
      <c r="B744" s="65"/>
    </row>
    <row r="745" spans="2:2" x14ac:dyDescent="0.25">
      <c r="B745" s="65"/>
    </row>
    <row r="746" spans="2:2" x14ac:dyDescent="0.25">
      <c r="B746" s="65"/>
    </row>
    <row r="747" spans="2:2" x14ac:dyDescent="0.25">
      <c r="B747" s="65"/>
    </row>
    <row r="748" spans="2:2" x14ac:dyDescent="0.25">
      <c r="B748" s="65"/>
    </row>
    <row r="749" spans="2:2" x14ac:dyDescent="0.25">
      <c r="B749" s="65"/>
    </row>
    <row r="750" spans="2:2" x14ac:dyDescent="0.25">
      <c r="B750" s="65"/>
    </row>
    <row r="751" spans="2:2" x14ac:dyDescent="0.25">
      <c r="B751" s="65"/>
    </row>
    <row r="752" spans="2:2" x14ac:dyDescent="0.25">
      <c r="B752" s="65"/>
    </row>
    <row r="753" spans="2:2" x14ac:dyDescent="0.25">
      <c r="B753" s="65"/>
    </row>
    <row r="754" spans="2:2" x14ac:dyDescent="0.25">
      <c r="B754" s="65"/>
    </row>
    <row r="755" spans="2:2" x14ac:dyDescent="0.25">
      <c r="B755" s="65"/>
    </row>
    <row r="756" spans="2:2" x14ac:dyDescent="0.25">
      <c r="B756" s="65"/>
    </row>
    <row r="757" spans="2:2" x14ac:dyDescent="0.25">
      <c r="B757" s="65"/>
    </row>
    <row r="758" spans="2:2" x14ac:dyDescent="0.25">
      <c r="B758" s="65"/>
    </row>
    <row r="759" spans="2:2" x14ac:dyDescent="0.25">
      <c r="B759" s="65"/>
    </row>
    <row r="760" spans="2:2" x14ac:dyDescent="0.25">
      <c r="B760" s="65"/>
    </row>
    <row r="761" spans="2:2" x14ac:dyDescent="0.25">
      <c r="B761" s="65"/>
    </row>
    <row r="762" spans="2:2" x14ac:dyDescent="0.25">
      <c r="B762" s="65"/>
    </row>
    <row r="763" spans="2:2" x14ac:dyDescent="0.25">
      <c r="B763" s="65"/>
    </row>
    <row r="764" spans="2:2" x14ac:dyDescent="0.25">
      <c r="B764" s="65"/>
    </row>
    <row r="765" spans="2:2" x14ac:dyDescent="0.25">
      <c r="B765" s="65"/>
    </row>
    <row r="766" spans="2:2" x14ac:dyDescent="0.25">
      <c r="B766" s="65"/>
    </row>
    <row r="767" spans="2:2" x14ac:dyDescent="0.25">
      <c r="B767" s="65"/>
    </row>
    <row r="768" spans="2:2" x14ac:dyDescent="0.25">
      <c r="B768" s="65"/>
    </row>
    <row r="769" spans="2:2" x14ac:dyDescent="0.25">
      <c r="B769" s="65"/>
    </row>
    <row r="770" spans="2:2" x14ac:dyDescent="0.25">
      <c r="B770" s="65"/>
    </row>
    <row r="771" spans="2:2" x14ac:dyDescent="0.25">
      <c r="B771" s="65"/>
    </row>
    <row r="772" spans="2:2" x14ac:dyDescent="0.25">
      <c r="B772" s="65"/>
    </row>
    <row r="773" spans="2:2" x14ac:dyDescent="0.25">
      <c r="B773" s="65"/>
    </row>
    <row r="774" spans="2:2" x14ac:dyDescent="0.25">
      <c r="B774" s="65"/>
    </row>
    <row r="775" spans="2:2" x14ac:dyDescent="0.25">
      <c r="B775" s="65"/>
    </row>
    <row r="776" spans="2:2" x14ac:dyDescent="0.25">
      <c r="B776" s="65"/>
    </row>
    <row r="777" spans="2:2" x14ac:dyDescent="0.25">
      <c r="B777" s="65"/>
    </row>
    <row r="778" spans="2:2" x14ac:dyDescent="0.25">
      <c r="B778" s="65"/>
    </row>
    <row r="779" spans="2:2" x14ac:dyDescent="0.25">
      <c r="B779" s="65"/>
    </row>
    <row r="780" spans="2:2" x14ac:dyDescent="0.25">
      <c r="B780" s="65"/>
    </row>
    <row r="781" spans="2:2" x14ac:dyDescent="0.25">
      <c r="B781" s="65"/>
    </row>
    <row r="782" spans="2:2" x14ac:dyDescent="0.25">
      <c r="B782" s="65"/>
    </row>
    <row r="783" spans="2:2" x14ac:dyDescent="0.25">
      <c r="B783" s="65"/>
    </row>
    <row r="784" spans="2:2" x14ac:dyDescent="0.25">
      <c r="B784" s="65"/>
    </row>
    <row r="785" spans="2:2" x14ac:dyDescent="0.25">
      <c r="B785" s="65"/>
    </row>
    <row r="786" spans="2:2" x14ac:dyDescent="0.25">
      <c r="B786" s="65"/>
    </row>
    <row r="787" spans="2:2" x14ac:dyDescent="0.25">
      <c r="B787" s="65"/>
    </row>
    <row r="788" spans="2:2" x14ac:dyDescent="0.25">
      <c r="B788" s="65"/>
    </row>
    <row r="789" spans="2:2" x14ac:dyDescent="0.25">
      <c r="B789" s="65"/>
    </row>
    <row r="790" spans="2:2" x14ac:dyDescent="0.25">
      <c r="B790" s="65"/>
    </row>
    <row r="791" spans="2:2" x14ac:dyDescent="0.25">
      <c r="B791" s="65"/>
    </row>
    <row r="792" spans="2:2" x14ac:dyDescent="0.25">
      <c r="B792" s="65"/>
    </row>
    <row r="793" spans="2:2" x14ac:dyDescent="0.25">
      <c r="B793" s="65"/>
    </row>
    <row r="794" spans="2:2" x14ac:dyDescent="0.25">
      <c r="B794" s="65"/>
    </row>
    <row r="795" spans="2:2" x14ac:dyDescent="0.25">
      <c r="B795" s="65"/>
    </row>
    <row r="796" spans="2:2" x14ac:dyDescent="0.25">
      <c r="B796" s="65"/>
    </row>
    <row r="797" spans="2:2" x14ac:dyDescent="0.25">
      <c r="B797" s="65"/>
    </row>
    <row r="798" spans="2:2" x14ac:dyDescent="0.25">
      <c r="B798" s="65"/>
    </row>
    <row r="799" spans="2:2" x14ac:dyDescent="0.25">
      <c r="B799" s="65"/>
    </row>
    <row r="800" spans="2:2" x14ac:dyDescent="0.25">
      <c r="B800" s="65"/>
    </row>
    <row r="801" spans="2:2" x14ac:dyDescent="0.25">
      <c r="B801" s="65"/>
    </row>
    <row r="802" spans="2:2" x14ac:dyDescent="0.25">
      <c r="B802" s="65"/>
    </row>
    <row r="803" spans="2:2" x14ac:dyDescent="0.25">
      <c r="B803" s="65"/>
    </row>
    <row r="804" spans="2:2" x14ac:dyDescent="0.25">
      <c r="B804" s="65"/>
    </row>
    <row r="805" spans="2:2" x14ac:dyDescent="0.25">
      <c r="B805" s="65"/>
    </row>
    <row r="806" spans="2:2" x14ac:dyDescent="0.25">
      <c r="B806" s="65"/>
    </row>
    <row r="807" spans="2:2" x14ac:dyDescent="0.25">
      <c r="B807" s="65"/>
    </row>
    <row r="808" spans="2:2" x14ac:dyDescent="0.25">
      <c r="B808" s="65"/>
    </row>
    <row r="809" spans="2:2" x14ac:dyDescent="0.25">
      <c r="B809" s="65"/>
    </row>
    <row r="810" spans="2:2" x14ac:dyDescent="0.25">
      <c r="B810" s="65"/>
    </row>
    <row r="811" spans="2:2" x14ac:dyDescent="0.25">
      <c r="B811" s="65"/>
    </row>
    <row r="812" spans="2:2" x14ac:dyDescent="0.25">
      <c r="B812" s="65"/>
    </row>
    <row r="813" spans="2:2" x14ac:dyDescent="0.25">
      <c r="B813" s="65"/>
    </row>
    <row r="814" spans="2:2" x14ac:dyDescent="0.25">
      <c r="B814" s="65"/>
    </row>
    <row r="815" spans="2:2" x14ac:dyDescent="0.25">
      <c r="B815" s="65"/>
    </row>
    <row r="816" spans="2:2" x14ac:dyDescent="0.25">
      <c r="B816" s="65"/>
    </row>
    <row r="817" spans="2:2" x14ac:dyDescent="0.25">
      <c r="B817" s="65"/>
    </row>
    <row r="818" spans="2:2" x14ac:dyDescent="0.25">
      <c r="B818" s="65"/>
    </row>
    <row r="819" spans="2:2" x14ac:dyDescent="0.25">
      <c r="B819" s="65"/>
    </row>
    <row r="820" spans="2:2" x14ac:dyDescent="0.25">
      <c r="B820" s="65"/>
    </row>
    <row r="821" spans="2:2" x14ac:dyDescent="0.25">
      <c r="B821" s="65"/>
    </row>
    <row r="822" spans="2:2" x14ac:dyDescent="0.25">
      <c r="B822" s="65"/>
    </row>
    <row r="823" spans="2:2" x14ac:dyDescent="0.25">
      <c r="B823" s="65"/>
    </row>
    <row r="824" spans="2:2" x14ac:dyDescent="0.25">
      <c r="B824" s="65"/>
    </row>
    <row r="825" spans="2:2" x14ac:dyDescent="0.25">
      <c r="B825" s="65"/>
    </row>
    <row r="826" spans="2:2" x14ac:dyDescent="0.25">
      <c r="B826" s="65"/>
    </row>
    <row r="827" spans="2:2" x14ac:dyDescent="0.25">
      <c r="B827" s="65"/>
    </row>
    <row r="828" spans="2:2" x14ac:dyDescent="0.25">
      <c r="B828" s="65"/>
    </row>
    <row r="829" spans="2:2" x14ac:dyDescent="0.25">
      <c r="B829" s="65"/>
    </row>
    <row r="830" spans="2:2" x14ac:dyDescent="0.25">
      <c r="B830" s="65"/>
    </row>
    <row r="831" spans="2:2" x14ac:dyDescent="0.25">
      <c r="B831" s="65"/>
    </row>
    <row r="832" spans="2:2" x14ac:dyDescent="0.25">
      <c r="B832" s="65"/>
    </row>
    <row r="833" spans="2:2" x14ac:dyDescent="0.25">
      <c r="B833" s="65"/>
    </row>
    <row r="834" spans="2:2" x14ac:dyDescent="0.25">
      <c r="B834" s="65"/>
    </row>
    <row r="835" spans="2:2" x14ac:dyDescent="0.25">
      <c r="B835" s="65"/>
    </row>
    <row r="836" spans="2:2" x14ac:dyDescent="0.25">
      <c r="B836" s="65"/>
    </row>
    <row r="837" spans="2:2" x14ac:dyDescent="0.25">
      <c r="B837" s="65"/>
    </row>
    <row r="838" spans="2:2" x14ac:dyDescent="0.25">
      <c r="B838" s="65"/>
    </row>
    <row r="839" spans="2:2" x14ac:dyDescent="0.25">
      <c r="B839" s="65"/>
    </row>
    <row r="840" spans="2:2" x14ac:dyDescent="0.25">
      <c r="B840" s="65"/>
    </row>
    <row r="841" spans="2:2" x14ac:dyDescent="0.25">
      <c r="B841" s="65"/>
    </row>
    <row r="842" spans="2:2" x14ac:dyDescent="0.25">
      <c r="B842" s="65"/>
    </row>
    <row r="843" spans="2:2" x14ac:dyDescent="0.25">
      <c r="B843" s="65"/>
    </row>
    <row r="844" spans="2:2" x14ac:dyDescent="0.25">
      <c r="B844" s="65"/>
    </row>
    <row r="845" spans="2:2" x14ac:dyDescent="0.25">
      <c r="B845" s="65"/>
    </row>
    <row r="846" spans="2:2" x14ac:dyDescent="0.25">
      <c r="B846" s="65"/>
    </row>
    <row r="847" spans="2:2" x14ac:dyDescent="0.25">
      <c r="B847" s="65"/>
    </row>
    <row r="848" spans="2:2" x14ac:dyDescent="0.25">
      <c r="B848" s="65"/>
    </row>
    <row r="849" spans="2:2" x14ac:dyDescent="0.25">
      <c r="B849" s="65"/>
    </row>
    <row r="850" spans="2:2" x14ac:dyDescent="0.25">
      <c r="B850" s="65"/>
    </row>
    <row r="851" spans="2:2" x14ac:dyDescent="0.25">
      <c r="B851" s="65"/>
    </row>
    <row r="852" spans="2:2" x14ac:dyDescent="0.25">
      <c r="B852" s="65"/>
    </row>
    <row r="853" spans="2:2" x14ac:dyDescent="0.25">
      <c r="B853" s="65"/>
    </row>
    <row r="854" spans="2:2" x14ac:dyDescent="0.25">
      <c r="B854" s="65"/>
    </row>
    <row r="855" spans="2:2" x14ac:dyDescent="0.25">
      <c r="B855" s="65"/>
    </row>
    <row r="856" spans="2:2" x14ac:dyDescent="0.25">
      <c r="B856" s="65"/>
    </row>
    <row r="857" spans="2:2" x14ac:dyDescent="0.25">
      <c r="B857" s="65"/>
    </row>
    <row r="858" spans="2:2" x14ac:dyDescent="0.25">
      <c r="B858" s="65"/>
    </row>
    <row r="859" spans="2:2" x14ac:dyDescent="0.25">
      <c r="B859" s="65"/>
    </row>
    <row r="860" spans="2:2" x14ac:dyDescent="0.25">
      <c r="B860" s="65"/>
    </row>
    <row r="861" spans="2:2" x14ac:dyDescent="0.25">
      <c r="B861" s="65"/>
    </row>
    <row r="862" spans="2:2" x14ac:dyDescent="0.25">
      <c r="B862" s="65"/>
    </row>
    <row r="863" spans="2:2" x14ac:dyDescent="0.25">
      <c r="B863" s="65"/>
    </row>
    <row r="864" spans="2:2" x14ac:dyDescent="0.25">
      <c r="B864" s="65"/>
    </row>
    <row r="865" spans="2:2" x14ac:dyDescent="0.25">
      <c r="B865" s="65"/>
    </row>
    <row r="866" spans="2:2" x14ac:dyDescent="0.25">
      <c r="B866" s="65"/>
    </row>
    <row r="867" spans="2:2" x14ac:dyDescent="0.25">
      <c r="B867" s="65"/>
    </row>
    <row r="868" spans="2:2" x14ac:dyDescent="0.25">
      <c r="B868" s="65"/>
    </row>
    <row r="869" spans="2:2" x14ac:dyDescent="0.25">
      <c r="B869" s="65"/>
    </row>
    <row r="870" spans="2:2" x14ac:dyDescent="0.25">
      <c r="B870" s="65"/>
    </row>
    <row r="871" spans="2:2" x14ac:dyDescent="0.25">
      <c r="B871" s="65"/>
    </row>
    <row r="872" spans="2:2" x14ac:dyDescent="0.25">
      <c r="B872" s="65"/>
    </row>
    <row r="873" spans="2:2" x14ac:dyDescent="0.25">
      <c r="B873" s="65"/>
    </row>
    <row r="874" spans="2:2" x14ac:dyDescent="0.25">
      <c r="B874" s="65"/>
    </row>
    <row r="875" spans="2:2" x14ac:dyDescent="0.25">
      <c r="B875" s="65"/>
    </row>
    <row r="876" spans="2:2" x14ac:dyDescent="0.25">
      <c r="B876" s="65"/>
    </row>
    <row r="877" spans="2:2" x14ac:dyDescent="0.25">
      <c r="B877" s="65"/>
    </row>
    <row r="878" spans="2:2" x14ac:dyDescent="0.25">
      <c r="B878" s="65"/>
    </row>
    <row r="879" spans="2:2" x14ac:dyDescent="0.25">
      <c r="B879" s="65"/>
    </row>
    <row r="880" spans="2:2" x14ac:dyDescent="0.25">
      <c r="B880" s="65"/>
    </row>
    <row r="881" spans="2:2" x14ac:dyDescent="0.25">
      <c r="B881" s="65"/>
    </row>
    <row r="882" spans="2:2" x14ac:dyDescent="0.25">
      <c r="B882" s="65"/>
    </row>
    <row r="883" spans="2:2" x14ac:dyDescent="0.25">
      <c r="B883" s="65"/>
    </row>
    <row r="884" spans="2:2" x14ac:dyDescent="0.25">
      <c r="B884" s="65"/>
    </row>
    <row r="885" spans="2:2" x14ac:dyDescent="0.25">
      <c r="B885" s="65"/>
    </row>
    <row r="886" spans="2:2" x14ac:dyDescent="0.25">
      <c r="B886" s="65"/>
    </row>
    <row r="887" spans="2:2" x14ac:dyDescent="0.25">
      <c r="B887" s="65"/>
    </row>
    <row r="888" spans="2:2" x14ac:dyDescent="0.25">
      <c r="B888" s="65"/>
    </row>
    <row r="889" spans="2:2" x14ac:dyDescent="0.25">
      <c r="B889" s="65"/>
    </row>
    <row r="890" spans="2:2" x14ac:dyDescent="0.25">
      <c r="B890" s="65"/>
    </row>
    <row r="891" spans="2:2" x14ac:dyDescent="0.25">
      <c r="B891" s="65"/>
    </row>
    <row r="892" spans="2:2" x14ac:dyDescent="0.25">
      <c r="B892" s="65"/>
    </row>
    <row r="893" spans="2:2" x14ac:dyDescent="0.25">
      <c r="B893" s="65"/>
    </row>
    <row r="894" spans="2:2" x14ac:dyDescent="0.25">
      <c r="B894" s="65"/>
    </row>
    <row r="895" spans="2:2" x14ac:dyDescent="0.25">
      <c r="B895" s="65"/>
    </row>
    <row r="896" spans="2:2" x14ac:dyDescent="0.25">
      <c r="B896" s="65"/>
    </row>
    <row r="897" spans="2:2" x14ac:dyDescent="0.25">
      <c r="B897" s="65"/>
    </row>
    <row r="898" spans="2:2" x14ac:dyDescent="0.25">
      <c r="B898" s="65"/>
    </row>
    <row r="899" spans="2:2" x14ac:dyDescent="0.25">
      <c r="B899" s="65"/>
    </row>
    <row r="900" spans="2:2" x14ac:dyDescent="0.25">
      <c r="B900" s="65"/>
    </row>
    <row r="901" spans="2:2" x14ac:dyDescent="0.25">
      <c r="B901" s="65"/>
    </row>
    <row r="902" spans="2:2" x14ac:dyDescent="0.25">
      <c r="B902" s="65"/>
    </row>
    <row r="903" spans="2:2" x14ac:dyDescent="0.25">
      <c r="B903" s="65"/>
    </row>
    <row r="904" spans="2:2" x14ac:dyDescent="0.25">
      <c r="B904" s="65"/>
    </row>
    <row r="905" spans="2:2" x14ac:dyDescent="0.25">
      <c r="B905" s="65"/>
    </row>
    <row r="906" spans="2:2" x14ac:dyDescent="0.25">
      <c r="B906" s="65"/>
    </row>
    <row r="907" spans="2:2" x14ac:dyDescent="0.25">
      <c r="B907" s="65"/>
    </row>
    <row r="908" spans="2:2" x14ac:dyDescent="0.25">
      <c r="B908" s="65"/>
    </row>
    <row r="909" spans="2:2" x14ac:dyDescent="0.25">
      <c r="B909" s="65"/>
    </row>
    <row r="910" spans="2:2" x14ac:dyDescent="0.25">
      <c r="B910" s="65"/>
    </row>
    <row r="911" spans="2:2" x14ac:dyDescent="0.25">
      <c r="B911" s="65"/>
    </row>
    <row r="912" spans="2:2" x14ac:dyDescent="0.25">
      <c r="B912" s="65"/>
    </row>
    <row r="913" spans="2:2" x14ac:dyDescent="0.25">
      <c r="B913" s="65"/>
    </row>
    <row r="914" spans="2:2" x14ac:dyDescent="0.25">
      <c r="B914" s="65"/>
    </row>
    <row r="915" spans="2:2" x14ac:dyDescent="0.25">
      <c r="B915" s="65"/>
    </row>
    <row r="916" spans="2:2" x14ac:dyDescent="0.25">
      <c r="B916" s="65"/>
    </row>
    <row r="917" spans="2:2" x14ac:dyDescent="0.25">
      <c r="B917" s="65"/>
    </row>
    <row r="918" spans="2:2" x14ac:dyDescent="0.25">
      <c r="B918" s="65"/>
    </row>
    <row r="919" spans="2:2" x14ac:dyDescent="0.25">
      <c r="B919" s="65"/>
    </row>
    <row r="920" spans="2:2" x14ac:dyDescent="0.25">
      <c r="B920" s="65"/>
    </row>
    <row r="921" spans="2:2" x14ac:dyDescent="0.25">
      <c r="B921" s="65"/>
    </row>
    <row r="922" spans="2:2" x14ac:dyDescent="0.25">
      <c r="B922" s="65"/>
    </row>
    <row r="923" spans="2:2" x14ac:dyDescent="0.25">
      <c r="B923" s="65"/>
    </row>
    <row r="924" spans="2:2" x14ac:dyDescent="0.25">
      <c r="B924" s="65"/>
    </row>
    <row r="925" spans="2:2" x14ac:dyDescent="0.25">
      <c r="B925" s="65"/>
    </row>
    <row r="926" spans="2:2" x14ac:dyDescent="0.25">
      <c r="B926" s="65"/>
    </row>
    <row r="927" spans="2:2" x14ac:dyDescent="0.25">
      <c r="B927" s="65"/>
    </row>
    <row r="928" spans="2:2" x14ac:dyDescent="0.25">
      <c r="B928" s="65"/>
    </row>
    <row r="929" spans="2:2" x14ac:dyDescent="0.25">
      <c r="B929" s="65"/>
    </row>
    <row r="930" spans="2:2" x14ac:dyDescent="0.25">
      <c r="B930" s="65"/>
    </row>
    <row r="931" spans="2:2" x14ac:dyDescent="0.25">
      <c r="B931" s="65"/>
    </row>
    <row r="932" spans="2:2" x14ac:dyDescent="0.25">
      <c r="B932" s="65"/>
    </row>
    <row r="933" spans="2:2" x14ac:dyDescent="0.25">
      <c r="B933" s="65"/>
    </row>
    <row r="934" spans="2:2" x14ac:dyDescent="0.25">
      <c r="B934" s="65"/>
    </row>
    <row r="935" spans="2:2" x14ac:dyDescent="0.25">
      <c r="B935" s="65"/>
    </row>
    <row r="936" spans="2:2" x14ac:dyDescent="0.25">
      <c r="B936" s="65"/>
    </row>
    <row r="937" spans="2:2" x14ac:dyDescent="0.25">
      <c r="B937" s="65"/>
    </row>
    <row r="938" spans="2:2" x14ac:dyDescent="0.25">
      <c r="B938" s="65"/>
    </row>
    <row r="939" spans="2:2" x14ac:dyDescent="0.25">
      <c r="B939" s="65"/>
    </row>
    <row r="940" spans="2:2" x14ac:dyDescent="0.25">
      <c r="B940" s="65"/>
    </row>
    <row r="941" spans="2:2" x14ac:dyDescent="0.25">
      <c r="B941" s="65"/>
    </row>
    <row r="942" spans="2:2" x14ac:dyDescent="0.25">
      <c r="B942" s="65"/>
    </row>
    <row r="943" spans="2:2" x14ac:dyDescent="0.25">
      <c r="B943" s="65"/>
    </row>
    <row r="944" spans="2:2" x14ac:dyDescent="0.25">
      <c r="B944" s="65"/>
    </row>
    <row r="945" spans="2:2" x14ac:dyDescent="0.25">
      <c r="B945" s="65"/>
    </row>
    <row r="946" spans="2:2" x14ac:dyDescent="0.25">
      <c r="B946" s="65"/>
    </row>
    <row r="947" spans="2:2" x14ac:dyDescent="0.25">
      <c r="B947" s="65"/>
    </row>
    <row r="948" spans="2:2" x14ac:dyDescent="0.25">
      <c r="B948" s="65"/>
    </row>
    <row r="949" spans="2:2" x14ac:dyDescent="0.25">
      <c r="B949" s="65"/>
    </row>
    <row r="950" spans="2:2" x14ac:dyDescent="0.25">
      <c r="B950" s="65"/>
    </row>
    <row r="951" spans="2:2" x14ac:dyDescent="0.25">
      <c r="B951" s="65"/>
    </row>
    <row r="952" spans="2:2" x14ac:dyDescent="0.25">
      <c r="B952" s="65"/>
    </row>
    <row r="953" spans="2:2" x14ac:dyDescent="0.25">
      <c r="B953" s="65"/>
    </row>
    <row r="954" spans="2:2" x14ac:dyDescent="0.25">
      <c r="B954" s="65"/>
    </row>
    <row r="955" spans="2:2" x14ac:dyDescent="0.25">
      <c r="B955" s="65"/>
    </row>
    <row r="956" spans="2:2" x14ac:dyDescent="0.25">
      <c r="B956" s="65"/>
    </row>
    <row r="957" spans="2:2" x14ac:dyDescent="0.25">
      <c r="B957" s="65"/>
    </row>
    <row r="958" spans="2:2" x14ac:dyDescent="0.25">
      <c r="B958" s="65"/>
    </row>
    <row r="959" spans="2:2" x14ac:dyDescent="0.25">
      <c r="B959" s="65"/>
    </row>
    <row r="960" spans="2:2" x14ac:dyDescent="0.25">
      <c r="B960" s="65"/>
    </row>
    <row r="961" spans="2:2" x14ac:dyDescent="0.25">
      <c r="B961" s="65"/>
    </row>
    <row r="962" spans="2:2" x14ac:dyDescent="0.25">
      <c r="B962" s="65"/>
    </row>
    <row r="963" spans="2:2" x14ac:dyDescent="0.25">
      <c r="B963" s="65"/>
    </row>
    <row r="964" spans="2:2" x14ac:dyDescent="0.25">
      <c r="B964" s="65"/>
    </row>
    <row r="965" spans="2:2" x14ac:dyDescent="0.25">
      <c r="B965" s="65"/>
    </row>
    <row r="966" spans="2:2" x14ac:dyDescent="0.25">
      <c r="B966" s="65"/>
    </row>
    <row r="967" spans="2:2" x14ac:dyDescent="0.25">
      <c r="B967" s="65"/>
    </row>
    <row r="968" spans="2:2" x14ac:dyDescent="0.25">
      <c r="B968" s="65"/>
    </row>
    <row r="969" spans="2:2" x14ac:dyDescent="0.25">
      <c r="B969" s="65"/>
    </row>
    <row r="970" spans="2:2" x14ac:dyDescent="0.25">
      <c r="B970" s="65"/>
    </row>
    <row r="971" spans="2:2" x14ac:dyDescent="0.25">
      <c r="B971" s="65"/>
    </row>
    <row r="972" spans="2:2" x14ac:dyDescent="0.25">
      <c r="B972" s="65"/>
    </row>
    <row r="973" spans="2:2" x14ac:dyDescent="0.25">
      <c r="B973" s="65"/>
    </row>
    <row r="974" spans="2:2" x14ac:dyDescent="0.25">
      <c r="B974" s="65"/>
    </row>
    <row r="975" spans="2:2" x14ac:dyDescent="0.25">
      <c r="B975" s="65"/>
    </row>
    <row r="976" spans="2:2" x14ac:dyDescent="0.25">
      <c r="B976" s="65"/>
    </row>
    <row r="977" spans="2:2" x14ac:dyDescent="0.25">
      <c r="B977" s="65"/>
    </row>
    <row r="978" spans="2:2" x14ac:dyDescent="0.25">
      <c r="B978" s="65"/>
    </row>
    <row r="979" spans="2:2" x14ac:dyDescent="0.25">
      <c r="B979" s="65"/>
    </row>
    <row r="980" spans="2:2" x14ac:dyDescent="0.25">
      <c r="B980" s="65"/>
    </row>
    <row r="981" spans="2:2" x14ac:dyDescent="0.25">
      <c r="B981" s="65"/>
    </row>
    <row r="982" spans="2:2" x14ac:dyDescent="0.25">
      <c r="B982" s="65"/>
    </row>
    <row r="983" spans="2:2" x14ac:dyDescent="0.25">
      <c r="B983" s="65"/>
    </row>
    <row r="984" spans="2:2" x14ac:dyDescent="0.25">
      <c r="B984" s="65"/>
    </row>
    <row r="985" spans="2:2" x14ac:dyDescent="0.25">
      <c r="B985" s="65"/>
    </row>
    <row r="986" spans="2:2" x14ac:dyDescent="0.25">
      <c r="B986" s="65"/>
    </row>
    <row r="987" spans="2:2" x14ac:dyDescent="0.25">
      <c r="B987" s="65"/>
    </row>
    <row r="988" spans="2:2" x14ac:dyDescent="0.25">
      <c r="B988" s="65"/>
    </row>
    <row r="989" spans="2:2" x14ac:dyDescent="0.25">
      <c r="B989" s="65"/>
    </row>
    <row r="990" spans="2:2" x14ac:dyDescent="0.25">
      <c r="B990" s="65"/>
    </row>
    <row r="991" spans="2:2" x14ac:dyDescent="0.25">
      <c r="B991" s="65"/>
    </row>
    <row r="992" spans="2:2" x14ac:dyDescent="0.25">
      <c r="B992" s="65"/>
    </row>
    <row r="993" spans="2:2" x14ac:dyDescent="0.25">
      <c r="B993" s="65"/>
    </row>
    <row r="994" spans="2:2" x14ac:dyDescent="0.25">
      <c r="B994" s="65"/>
    </row>
    <row r="995" spans="2:2" x14ac:dyDescent="0.25">
      <c r="B995" s="65"/>
    </row>
    <row r="996" spans="2:2" x14ac:dyDescent="0.25">
      <c r="B996" s="65"/>
    </row>
    <row r="997" spans="2:2" x14ac:dyDescent="0.25">
      <c r="B997" s="65"/>
    </row>
    <row r="998" spans="2:2" x14ac:dyDescent="0.25">
      <c r="B998" s="65"/>
    </row>
    <row r="999" spans="2:2" x14ac:dyDescent="0.25">
      <c r="B999" s="65"/>
    </row>
    <row r="1000" spans="2:2" x14ac:dyDescent="0.25">
      <c r="B1000" s="65"/>
    </row>
    <row r="1001" spans="2:2" x14ac:dyDescent="0.25">
      <c r="B1001" s="65"/>
    </row>
  </sheetData>
  <sheetProtection algorithmName="SHA-512" hashValue="1NGnI99moBaSoArEKazApO5lLFrCVlZCOxPhNk+vD0yiN1zup6MbDzcqjKFjjyBfPsRL86yt07JbU3qr7w1nmg==" saltValue="pcLD8y2GnBozz9+MQ+5n3w==" spinCount="100000" sheet="1" objects="1" scenarios="1"/>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B3" sqref="B3"/>
    </sheetView>
  </sheetViews>
  <sheetFormatPr defaultRowHeight="15.75" x14ac:dyDescent="0.25"/>
  <cols>
    <col min="2" max="2" width="34.125" bestFit="1" customWidth="1"/>
    <col min="3" max="3" width="10.5" customWidth="1"/>
    <col min="5" max="5" width="9.125" customWidth="1"/>
    <col min="6" max="6" width="8.875" customWidth="1"/>
    <col min="7" max="7" width="8.5" customWidth="1"/>
  </cols>
  <sheetData>
    <row r="1" spans="1:10" ht="16.5" thickBot="1" x14ac:dyDescent="0.3">
      <c r="B1" t="s">
        <v>321</v>
      </c>
    </row>
    <row r="2" spans="1:10" ht="63.75" thickBot="1" x14ac:dyDescent="0.3">
      <c r="A2" s="81" t="s">
        <v>315</v>
      </c>
      <c r="B2" s="81" t="s">
        <v>205</v>
      </c>
      <c r="C2" s="81" t="s">
        <v>319</v>
      </c>
      <c r="D2" s="81" t="s">
        <v>215</v>
      </c>
      <c r="E2" s="81" t="s">
        <v>323</v>
      </c>
      <c r="F2" s="81" t="s">
        <v>324</v>
      </c>
      <c r="G2" s="81" t="s">
        <v>325</v>
      </c>
      <c r="H2" s="81" t="s">
        <v>312</v>
      </c>
      <c r="I2" s="81" t="s">
        <v>313</v>
      </c>
      <c r="J2" s="81" t="s">
        <v>314</v>
      </c>
    </row>
    <row r="3" spans="1:10" ht="16.5" thickBot="1" x14ac:dyDescent="0.3">
      <c r="A3" s="154">
        <v>1</v>
      </c>
      <c r="B3" s="134" t="s">
        <v>82</v>
      </c>
      <c r="C3" s="134"/>
      <c r="D3" s="99">
        <f>VLOOKUP($B3,Crop_Removal[],2,FALSE)</f>
        <v>0</v>
      </c>
      <c r="E3" s="99">
        <f>VLOOKUP($B3,Crop_Removal[],4,FALSE)</f>
        <v>0</v>
      </c>
      <c r="F3" s="99">
        <f>VLOOKUP($B3,Crop_Removal[],5,FALSE)</f>
        <v>0</v>
      </c>
      <c r="G3" s="99">
        <f>VLOOKUP($B3,Crop_Removal[],6,FALSE)</f>
        <v>0</v>
      </c>
      <c r="H3" s="99">
        <f>$C3*E3</f>
        <v>0</v>
      </c>
      <c r="I3" s="99">
        <f t="shared" ref="I3:J18" si="0">$C3*F3</f>
        <v>0</v>
      </c>
      <c r="J3" s="99">
        <f t="shared" si="0"/>
        <v>0</v>
      </c>
    </row>
    <row r="4" spans="1:10" ht="16.5" thickBot="1" x14ac:dyDescent="0.3">
      <c r="A4" s="154">
        <v>2</v>
      </c>
      <c r="B4" s="134" t="s">
        <v>82</v>
      </c>
      <c r="C4" s="134"/>
      <c r="D4" s="99">
        <f>VLOOKUP($B4,Crop_Removal[],2,FALSE)</f>
        <v>0</v>
      </c>
      <c r="E4" s="99">
        <f>VLOOKUP($B4,Crop_Removal[],4,FALSE)</f>
        <v>0</v>
      </c>
      <c r="F4" s="99">
        <f>VLOOKUP($B4,Crop_Removal[],5,FALSE)</f>
        <v>0</v>
      </c>
      <c r="G4" s="99">
        <f>VLOOKUP($B4,Crop_Removal[],6,FALSE)</f>
        <v>0</v>
      </c>
      <c r="H4" s="99">
        <f t="shared" ref="H4:J22" si="1">$C4*E4</f>
        <v>0</v>
      </c>
      <c r="I4" s="99">
        <f t="shared" si="0"/>
        <v>0</v>
      </c>
      <c r="J4" s="99">
        <f t="shared" si="0"/>
        <v>0</v>
      </c>
    </row>
    <row r="5" spans="1:10" ht="16.5" thickBot="1" x14ac:dyDescent="0.3">
      <c r="A5" s="154">
        <v>3</v>
      </c>
      <c r="B5" s="134" t="s">
        <v>82</v>
      </c>
      <c r="C5" s="134"/>
      <c r="D5" s="99">
        <f>VLOOKUP($B5,Crop_Removal[],2,FALSE)</f>
        <v>0</v>
      </c>
      <c r="E5" s="99">
        <f>VLOOKUP($B5,Crop_Removal[],4,FALSE)</f>
        <v>0</v>
      </c>
      <c r="F5" s="99">
        <f>VLOOKUP($B5,Crop_Removal[],5,FALSE)</f>
        <v>0</v>
      </c>
      <c r="G5" s="99">
        <f>VLOOKUP($B5,Crop_Removal[],6,FALSE)</f>
        <v>0</v>
      </c>
      <c r="H5" s="99">
        <f t="shared" si="1"/>
        <v>0</v>
      </c>
      <c r="I5" s="99">
        <f t="shared" si="0"/>
        <v>0</v>
      </c>
      <c r="J5" s="99">
        <f t="shared" si="0"/>
        <v>0</v>
      </c>
    </row>
    <row r="6" spans="1:10" ht="16.5" thickBot="1" x14ac:dyDescent="0.3">
      <c r="A6" s="154">
        <v>4</v>
      </c>
      <c r="B6" s="134" t="s">
        <v>82</v>
      </c>
      <c r="C6" s="134"/>
      <c r="D6" s="99">
        <f>VLOOKUP($B6,Crop_Removal[],2,FALSE)</f>
        <v>0</v>
      </c>
      <c r="E6" s="99">
        <f>VLOOKUP($B6,Crop_Removal[],4,FALSE)</f>
        <v>0</v>
      </c>
      <c r="F6" s="99">
        <f>VLOOKUP($B6,Crop_Removal[],5,FALSE)</f>
        <v>0</v>
      </c>
      <c r="G6" s="99">
        <f>VLOOKUP($B6,Crop_Removal[],6,FALSE)</f>
        <v>0</v>
      </c>
      <c r="H6" s="99">
        <f t="shared" si="1"/>
        <v>0</v>
      </c>
      <c r="I6" s="99">
        <f t="shared" si="0"/>
        <v>0</v>
      </c>
      <c r="J6" s="99">
        <f t="shared" si="0"/>
        <v>0</v>
      </c>
    </row>
    <row r="7" spans="1:10" ht="16.5" thickBot="1" x14ac:dyDescent="0.3">
      <c r="A7" s="154">
        <v>5</v>
      </c>
      <c r="B7" s="134" t="s">
        <v>82</v>
      </c>
      <c r="C7" s="134"/>
      <c r="D7" s="99">
        <f>VLOOKUP($B7,Crop_Removal[],2,FALSE)</f>
        <v>0</v>
      </c>
      <c r="E7" s="99">
        <f>VLOOKUP($B7,Crop_Removal[],4,FALSE)</f>
        <v>0</v>
      </c>
      <c r="F7" s="99">
        <f>VLOOKUP($B7,Crop_Removal[],5,FALSE)</f>
        <v>0</v>
      </c>
      <c r="G7" s="99">
        <f>VLOOKUP($B7,Crop_Removal[],6,FALSE)</f>
        <v>0</v>
      </c>
      <c r="H7" s="99">
        <f t="shared" si="1"/>
        <v>0</v>
      </c>
      <c r="I7" s="99">
        <f t="shared" si="0"/>
        <v>0</v>
      </c>
      <c r="J7" s="99">
        <f t="shared" si="0"/>
        <v>0</v>
      </c>
    </row>
    <row r="8" spans="1:10" ht="16.5" thickBot="1" x14ac:dyDescent="0.3">
      <c r="A8" s="154">
        <v>6</v>
      </c>
      <c r="B8" s="134" t="s">
        <v>82</v>
      </c>
      <c r="C8" s="134"/>
      <c r="D8" s="99">
        <f>VLOOKUP($B8,Crop_Removal[],2,FALSE)</f>
        <v>0</v>
      </c>
      <c r="E8" s="99">
        <f>VLOOKUP($B8,Crop_Removal[],4,FALSE)</f>
        <v>0</v>
      </c>
      <c r="F8" s="99">
        <f>VLOOKUP($B8,Crop_Removal[],5,FALSE)</f>
        <v>0</v>
      </c>
      <c r="G8" s="99">
        <f>VLOOKUP($B8,Crop_Removal[],6,FALSE)</f>
        <v>0</v>
      </c>
      <c r="H8" s="99">
        <f t="shared" si="1"/>
        <v>0</v>
      </c>
      <c r="I8" s="99">
        <f t="shared" si="0"/>
        <v>0</v>
      </c>
      <c r="J8" s="99">
        <f t="shared" si="0"/>
        <v>0</v>
      </c>
    </row>
    <row r="9" spans="1:10" ht="16.5" thickBot="1" x14ac:dyDescent="0.3">
      <c r="A9" s="154">
        <v>7</v>
      </c>
      <c r="B9" s="134" t="s">
        <v>82</v>
      </c>
      <c r="C9" s="134"/>
      <c r="D9" s="99">
        <f>VLOOKUP($B9,Crop_Removal[],2,FALSE)</f>
        <v>0</v>
      </c>
      <c r="E9" s="99">
        <f>VLOOKUP($B9,Crop_Removal[],4,FALSE)</f>
        <v>0</v>
      </c>
      <c r="F9" s="99">
        <f>VLOOKUP($B9,Crop_Removal[],5,FALSE)</f>
        <v>0</v>
      </c>
      <c r="G9" s="99">
        <f>VLOOKUP($B9,Crop_Removal[],6,FALSE)</f>
        <v>0</v>
      </c>
      <c r="H9" s="99">
        <f t="shared" si="1"/>
        <v>0</v>
      </c>
      <c r="I9" s="99">
        <f t="shared" si="0"/>
        <v>0</v>
      </c>
      <c r="J9" s="99">
        <f t="shared" si="0"/>
        <v>0</v>
      </c>
    </row>
    <row r="10" spans="1:10" ht="16.5" thickBot="1" x14ac:dyDescent="0.3">
      <c r="A10" s="154">
        <v>8</v>
      </c>
      <c r="B10" s="134" t="s">
        <v>82</v>
      </c>
      <c r="C10" s="134"/>
      <c r="D10" s="99">
        <f>VLOOKUP($B10,Crop_Removal[],2,FALSE)</f>
        <v>0</v>
      </c>
      <c r="E10" s="99">
        <f>VLOOKUP($B10,Crop_Removal[],4,FALSE)</f>
        <v>0</v>
      </c>
      <c r="F10" s="99">
        <f>VLOOKUP($B10,Crop_Removal[],5,FALSE)</f>
        <v>0</v>
      </c>
      <c r="G10" s="99">
        <f>VLOOKUP($B10,Crop_Removal[],6,FALSE)</f>
        <v>0</v>
      </c>
      <c r="H10" s="99">
        <f t="shared" si="1"/>
        <v>0</v>
      </c>
      <c r="I10" s="99">
        <f t="shared" si="0"/>
        <v>0</v>
      </c>
      <c r="J10" s="99">
        <f t="shared" si="0"/>
        <v>0</v>
      </c>
    </row>
    <row r="11" spans="1:10" ht="16.5" thickBot="1" x14ac:dyDescent="0.3">
      <c r="A11" s="154">
        <v>9</v>
      </c>
      <c r="B11" s="134" t="s">
        <v>82</v>
      </c>
      <c r="C11" s="134"/>
      <c r="D11" s="99">
        <f>VLOOKUP($B11,Crop_Removal[],2,FALSE)</f>
        <v>0</v>
      </c>
      <c r="E11" s="99">
        <f>VLOOKUP($B11,Crop_Removal[],4,FALSE)</f>
        <v>0</v>
      </c>
      <c r="F11" s="99">
        <f>VLOOKUP($B11,Crop_Removal[],5,FALSE)</f>
        <v>0</v>
      </c>
      <c r="G11" s="99">
        <f>VLOOKUP($B11,Crop_Removal[],6,FALSE)</f>
        <v>0</v>
      </c>
      <c r="H11" s="99">
        <f t="shared" si="1"/>
        <v>0</v>
      </c>
      <c r="I11" s="99">
        <f t="shared" si="0"/>
        <v>0</v>
      </c>
      <c r="J11" s="99">
        <f t="shared" si="0"/>
        <v>0</v>
      </c>
    </row>
    <row r="12" spans="1:10" ht="16.5" thickBot="1" x14ac:dyDescent="0.3">
      <c r="A12" s="154">
        <v>10</v>
      </c>
      <c r="B12" s="134" t="s">
        <v>82</v>
      </c>
      <c r="C12" s="134"/>
      <c r="D12" s="99">
        <f>VLOOKUP($B12,Crop_Removal[],2,FALSE)</f>
        <v>0</v>
      </c>
      <c r="E12" s="99">
        <f>VLOOKUP($B12,Crop_Removal[],4,FALSE)</f>
        <v>0</v>
      </c>
      <c r="F12" s="99">
        <f>VLOOKUP($B12,Crop_Removal[],5,FALSE)</f>
        <v>0</v>
      </c>
      <c r="G12" s="99">
        <f>VLOOKUP($B12,Crop_Removal[],6,FALSE)</f>
        <v>0</v>
      </c>
      <c r="H12" s="99">
        <f t="shared" si="1"/>
        <v>0</v>
      </c>
      <c r="I12" s="99">
        <f t="shared" si="0"/>
        <v>0</v>
      </c>
      <c r="J12" s="99">
        <f t="shared" si="0"/>
        <v>0</v>
      </c>
    </row>
    <row r="13" spans="1:10" ht="16.5" thickBot="1" x14ac:dyDescent="0.3">
      <c r="A13" s="154">
        <v>11</v>
      </c>
      <c r="B13" s="134" t="s">
        <v>82</v>
      </c>
      <c r="C13" s="134"/>
      <c r="D13" s="99">
        <f>VLOOKUP($B13,Crop_Removal[],2,FALSE)</f>
        <v>0</v>
      </c>
      <c r="E13" s="99">
        <f>VLOOKUP($B13,Crop_Removal[],4,FALSE)</f>
        <v>0</v>
      </c>
      <c r="F13" s="99">
        <f>VLOOKUP($B13,Crop_Removal[],5,FALSE)</f>
        <v>0</v>
      </c>
      <c r="G13" s="99">
        <f>VLOOKUP($B13,Crop_Removal[],6,FALSE)</f>
        <v>0</v>
      </c>
      <c r="H13" s="99">
        <f t="shared" si="1"/>
        <v>0</v>
      </c>
      <c r="I13" s="99">
        <f t="shared" si="0"/>
        <v>0</v>
      </c>
      <c r="J13" s="99">
        <f t="shared" si="0"/>
        <v>0</v>
      </c>
    </row>
    <row r="14" spans="1:10" ht="16.5" thickBot="1" x14ac:dyDescent="0.3">
      <c r="A14" s="154">
        <v>12</v>
      </c>
      <c r="B14" s="134" t="s">
        <v>82</v>
      </c>
      <c r="C14" s="134"/>
      <c r="D14" s="99">
        <f>VLOOKUP($B14,Crop_Removal[],2,FALSE)</f>
        <v>0</v>
      </c>
      <c r="E14" s="99">
        <f>VLOOKUP($B14,Crop_Removal[],4,FALSE)</f>
        <v>0</v>
      </c>
      <c r="F14" s="99">
        <f>VLOOKUP($B14,Crop_Removal[],5,FALSE)</f>
        <v>0</v>
      </c>
      <c r="G14" s="99">
        <f>VLOOKUP($B14,Crop_Removal[],6,FALSE)</f>
        <v>0</v>
      </c>
      <c r="H14" s="99">
        <f t="shared" si="1"/>
        <v>0</v>
      </c>
      <c r="I14" s="99">
        <f t="shared" si="0"/>
        <v>0</v>
      </c>
      <c r="J14" s="99">
        <f t="shared" si="0"/>
        <v>0</v>
      </c>
    </row>
    <row r="15" spans="1:10" ht="16.5" thickBot="1" x14ac:dyDescent="0.3">
      <c r="A15" s="154">
        <v>13</v>
      </c>
      <c r="B15" s="134" t="s">
        <v>82</v>
      </c>
      <c r="C15" s="134"/>
      <c r="D15" s="99">
        <f>VLOOKUP($B15,Crop_Removal[],2,FALSE)</f>
        <v>0</v>
      </c>
      <c r="E15" s="99">
        <f>VLOOKUP($B15,Crop_Removal[],4,FALSE)</f>
        <v>0</v>
      </c>
      <c r="F15" s="99">
        <f>VLOOKUP($B15,Crop_Removal[],5,FALSE)</f>
        <v>0</v>
      </c>
      <c r="G15" s="99">
        <f>VLOOKUP($B15,Crop_Removal[],6,FALSE)</f>
        <v>0</v>
      </c>
      <c r="H15" s="99">
        <f t="shared" si="1"/>
        <v>0</v>
      </c>
      <c r="I15" s="99">
        <f t="shared" si="0"/>
        <v>0</v>
      </c>
      <c r="J15" s="99">
        <f t="shared" si="0"/>
        <v>0</v>
      </c>
    </row>
    <row r="16" spans="1:10" ht="16.5" thickBot="1" x14ac:dyDescent="0.3">
      <c r="A16" s="154">
        <v>14</v>
      </c>
      <c r="B16" s="134" t="s">
        <v>82</v>
      </c>
      <c r="C16" s="134"/>
      <c r="D16" s="99">
        <f>VLOOKUP($B16,Crop_Removal[],2,FALSE)</f>
        <v>0</v>
      </c>
      <c r="E16" s="99">
        <f>VLOOKUP($B16,Crop_Removal[],4,FALSE)</f>
        <v>0</v>
      </c>
      <c r="F16" s="99">
        <f>VLOOKUP($B16,Crop_Removal[],5,FALSE)</f>
        <v>0</v>
      </c>
      <c r="G16" s="99">
        <f>VLOOKUP($B16,Crop_Removal[],6,FALSE)</f>
        <v>0</v>
      </c>
      <c r="H16" s="99">
        <f t="shared" si="1"/>
        <v>0</v>
      </c>
      <c r="I16" s="99">
        <f t="shared" si="0"/>
        <v>0</v>
      </c>
      <c r="J16" s="99">
        <f t="shared" si="0"/>
        <v>0</v>
      </c>
    </row>
    <row r="17" spans="1:11" ht="16.5" thickBot="1" x14ac:dyDescent="0.3">
      <c r="A17" s="154">
        <v>15</v>
      </c>
      <c r="B17" s="134" t="s">
        <v>82</v>
      </c>
      <c r="C17" s="134"/>
      <c r="D17" s="99">
        <f>VLOOKUP($B17,Crop_Removal[],2,FALSE)</f>
        <v>0</v>
      </c>
      <c r="E17" s="99">
        <f>VLOOKUP($B17,Crop_Removal[],4,FALSE)</f>
        <v>0</v>
      </c>
      <c r="F17" s="99">
        <f>VLOOKUP($B17,Crop_Removal[],5,FALSE)</f>
        <v>0</v>
      </c>
      <c r="G17" s="99">
        <f>VLOOKUP($B17,Crop_Removal[],6,FALSE)</f>
        <v>0</v>
      </c>
      <c r="H17" s="99">
        <f t="shared" si="1"/>
        <v>0</v>
      </c>
      <c r="I17" s="99">
        <f t="shared" si="0"/>
        <v>0</v>
      </c>
      <c r="J17" s="99">
        <f t="shared" si="0"/>
        <v>0</v>
      </c>
    </row>
    <row r="18" spans="1:11" ht="16.5" thickBot="1" x14ac:dyDescent="0.3">
      <c r="A18" s="154">
        <v>16</v>
      </c>
      <c r="B18" s="134" t="s">
        <v>82</v>
      </c>
      <c r="C18" s="134"/>
      <c r="D18" s="99">
        <f>VLOOKUP($B18,Crop_Removal[],2,FALSE)</f>
        <v>0</v>
      </c>
      <c r="E18" s="99">
        <f>VLOOKUP($B18,Crop_Removal[],4,FALSE)</f>
        <v>0</v>
      </c>
      <c r="F18" s="99">
        <f>VLOOKUP($B18,Crop_Removal[],5,FALSE)</f>
        <v>0</v>
      </c>
      <c r="G18" s="99">
        <f>VLOOKUP($B18,Crop_Removal[],6,FALSE)</f>
        <v>0</v>
      </c>
      <c r="H18" s="99">
        <f t="shared" si="1"/>
        <v>0</v>
      </c>
      <c r="I18" s="99">
        <f t="shared" si="0"/>
        <v>0</v>
      </c>
      <c r="J18" s="99">
        <f t="shared" si="0"/>
        <v>0</v>
      </c>
    </row>
    <row r="19" spans="1:11" ht="16.5" thickBot="1" x14ac:dyDescent="0.3">
      <c r="A19" s="154">
        <v>17</v>
      </c>
      <c r="B19" s="134" t="s">
        <v>82</v>
      </c>
      <c r="C19" s="134"/>
      <c r="D19" s="99">
        <f>VLOOKUP($B19,Crop_Removal[],2,FALSE)</f>
        <v>0</v>
      </c>
      <c r="E19" s="99">
        <f>VLOOKUP($B19,Crop_Removal[],4,FALSE)</f>
        <v>0</v>
      </c>
      <c r="F19" s="99">
        <f>VLOOKUP($B19,Crop_Removal[],5,FALSE)</f>
        <v>0</v>
      </c>
      <c r="G19" s="99">
        <f>VLOOKUP($B19,Crop_Removal[],6,FALSE)</f>
        <v>0</v>
      </c>
      <c r="H19" s="99">
        <f t="shared" si="1"/>
        <v>0</v>
      </c>
      <c r="I19" s="99">
        <f t="shared" si="1"/>
        <v>0</v>
      </c>
      <c r="J19" s="99">
        <f t="shared" si="1"/>
        <v>0</v>
      </c>
    </row>
    <row r="20" spans="1:11" ht="16.5" thickBot="1" x14ac:dyDescent="0.3">
      <c r="A20" s="154">
        <v>18</v>
      </c>
      <c r="B20" s="134" t="s">
        <v>82</v>
      </c>
      <c r="C20" s="134"/>
      <c r="D20" s="99">
        <f>VLOOKUP($B20,Crop_Removal[],2,FALSE)</f>
        <v>0</v>
      </c>
      <c r="E20" s="99">
        <f>VLOOKUP($B20,Crop_Removal[],4,FALSE)</f>
        <v>0</v>
      </c>
      <c r="F20" s="99">
        <f>VLOOKUP($B20,Crop_Removal[],5,FALSE)</f>
        <v>0</v>
      </c>
      <c r="G20" s="99">
        <f>VLOOKUP($B20,Crop_Removal[],6,FALSE)</f>
        <v>0</v>
      </c>
      <c r="H20" s="99">
        <f t="shared" si="1"/>
        <v>0</v>
      </c>
      <c r="I20" s="99">
        <f t="shared" si="1"/>
        <v>0</v>
      </c>
      <c r="J20" s="99">
        <f t="shared" si="1"/>
        <v>0</v>
      </c>
    </row>
    <row r="21" spans="1:11" ht="16.5" thickBot="1" x14ac:dyDescent="0.3">
      <c r="A21" s="154">
        <v>19</v>
      </c>
      <c r="B21" s="134" t="s">
        <v>82</v>
      </c>
      <c r="C21" s="134"/>
      <c r="D21" s="99">
        <f>VLOOKUP($B21,Crop_Removal[],2,FALSE)</f>
        <v>0</v>
      </c>
      <c r="E21" s="99">
        <f>VLOOKUP($B21,Crop_Removal[],4,FALSE)</f>
        <v>0</v>
      </c>
      <c r="F21" s="99">
        <f>VLOOKUP($B21,Crop_Removal[],5,FALSE)</f>
        <v>0</v>
      </c>
      <c r="G21" s="99">
        <f>VLOOKUP($B21,Crop_Removal[],6,FALSE)</f>
        <v>0</v>
      </c>
      <c r="H21" s="99">
        <f t="shared" si="1"/>
        <v>0</v>
      </c>
      <c r="I21" s="99">
        <f t="shared" si="1"/>
        <v>0</v>
      </c>
      <c r="J21" s="99">
        <f t="shared" si="1"/>
        <v>0</v>
      </c>
    </row>
    <row r="22" spans="1:11" ht="16.5" thickBot="1" x14ac:dyDescent="0.3">
      <c r="A22" s="154">
        <v>20</v>
      </c>
      <c r="B22" s="134" t="s">
        <v>82</v>
      </c>
      <c r="C22" s="134"/>
      <c r="D22" s="99">
        <f>VLOOKUP($B22,Crop_Removal[],2,FALSE)</f>
        <v>0</v>
      </c>
      <c r="E22" s="99">
        <f>VLOOKUP($B22,Crop_Removal[],4,FALSE)</f>
        <v>0</v>
      </c>
      <c r="F22" s="99">
        <f>VLOOKUP($B22,Crop_Removal[],5,FALSE)</f>
        <v>0</v>
      </c>
      <c r="G22" s="99">
        <f>VLOOKUP($B22,Crop_Removal[],6,FALSE)</f>
        <v>0</v>
      </c>
      <c r="H22" s="99">
        <f t="shared" si="1"/>
        <v>0</v>
      </c>
      <c r="I22" s="99">
        <f t="shared" si="1"/>
        <v>0</v>
      </c>
      <c r="J22" s="99">
        <f t="shared" si="1"/>
        <v>0</v>
      </c>
    </row>
    <row r="23" spans="1:11" x14ac:dyDescent="0.25">
      <c r="A23" s="87" t="s">
        <v>320</v>
      </c>
      <c r="G23" s="97"/>
      <c r="H23" s="98">
        <f>SUM(H3:H22)</f>
        <v>0</v>
      </c>
      <c r="I23" s="98">
        <f>SUM(I3:I22)</f>
        <v>0</v>
      </c>
      <c r="J23" s="98">
        <f>SUM(J3:J22)</f>
        <v>0</v>
      </c>
      <c r="K23" s="66"/>
    </row>
    <row r="25" spans="1:11" ht="16.5" thickBot="1" x14ac:dyDescent="0.3">
      <c r="B25" t="s">
        <v>322</v>
      </c>
    </row>
    <row r="26" spans="1:11" ht="63.75" thickBot="1" x14ac:dyDescent="0.3">
      <c r="A26" s="81" t="s">
        <v>315</v>
      </c>
      <c r="B26" s="81" t="s">
        <v>205</v>
      </c>
      <c r="C26" s="81" t="s">
        <v>319</v>
      </c>
      <c r="D26" s="81" t="s">
        <v>215</v>
      </c>
      <c r="E26" s="81" t="s">
        <v>323</v>
      </c>
      <c r="F26" s="81" t="s">
        <v>324</v>
      </c>
      <c r="G26" s="81" t="s">
        <v>325</v>
      </c>
      <c r="H26" s="81" t="s">
        <v>312</v>
      </c>
      <c r="I26" s="81" t="s">
        <v>313</v>
      </c>
      <c r="J26" s="81" t="s">
        <v>314</v>
      </c>
    </row>
    <row r="27" spans="1:11" ht="16.5" thickBot="1" x14ac:dyDescent="0.3">
      <c r="A27" s="154">
        <v>1</v>
      </c>
      <c r="B27" s="134"/>
      <c r="C27" s="134"/>
      <c r="D27" s="134"/>
      <c r="E27" s="134"/>
      <c r="F27" s="134"/>
      <c r="G27" s="134"/>
      <c r="H27" s="99">
        <f>$C27*E27</f>
        <v>0</v>
      </c>
      <c r="I27" s="99">
        <f t="shared" ref="I27:I46" si="2">$C27*F27</f>
        <v>0</v>
      </c>
      <c r="J27" s="99">
        <f t="shared" ref="J27:J46" si="3">$C27*G27</f>
        <v>0</v>
      </c>
    </row>
    <row r="28" spans="1:11" ht="16.5" thickBot="1" x14ac:dyDescent="0.3">
      <c r="A28" s="154">
        <v>2</v>
      </c>
      <c r="B28" s="134"/>
      <c r="C28" s="134"/>
      <c r="D28" s="134"/>
      <c r="E28" s="134"/>
      <c r="F28" s="134"/>
      <c r="G28" s="134"/>
      <c r="H28" s="99">
        <f t="shared" ref="H28:H46" si="4">$C28*E28</f>
        <v>0</v>
      </c>
      <c r="I28" s="99">
        <f t="shared" si="2"/>
        <v>0</v>
      </c>
      <c r="J28" s="99">
        <f t="shared" si="3"/>
        <v>0</v>
      </c>
    </row>
    <row r="29" spans="1:11" ht="16.5" thickBot="1" x14ac:dyDescent="0.3">
      <c r="A29" s="154">
        <v>3</v>
      </c>
      <c r="B29" s="134"/>
      <c r="C29" s="134"/>
      <c r="D29" s="134"/>
      <c r="E29" s="134"/>
      <c r="F29" s="134"/>
      <c r="G29" s="134"/>
      <c r="H29" s="99">
        <f t="shared" si="4"/>
        <v>0</v>
      </c>
      <c r="I29" s="99">
        <f t="shared" si="2"/>
        <v>0</v>
      </c>
      <c r="J29" s="99">
        <f t="shared" si="3"/>
        <v>0</v>
      </c>
    </row>
    <row r="30" spans="1:11" ht="16.5" thickBot="1" x14ac:dyDescent="0.3">
      <c r="A30" s="154">
        <v>4</v>
      </c>
      <c r="B30" s="134"/>
      <c r="C30" s="134"/>
      <c r="D30" s="134"/>
      <c r="E30" s="134"/>
      <c r="F30" s="134"/>
      <c r="G30" s="134"/>
      <c r="H30" s="99">
        <f t="shared" si="4"/>
        <v>0</v>
      </c>
      <c r="I30" s="99">
        <f t="shared" si="2"/>
        <v>0</v>
      </c>
      <c r="J30" s="99">
        <f t="shared" si="3"/>
        <v>0</v>
      </c>
    </row>
    <row r="31" spans="1:11" ht="16.5" thickBot="1" x14ac:dyDescent="0.3">
      <c r="A31" s="154">
        <v>5</v>
      </c>
      <c r="B31" s="134"/>
      <c r="C31" s="134"/>
      <c r="D31" s="134"/>
      <c r="E31" s="134"/>
      <c r="F31" s="134"/>
      <c r="G31" s="134"/>
      <c r="H31" s="99">
        <f t="shared" si="4"/>
        <v>0</v>
      </c>
      <c r="I31" s="99">
        <f t="shared" si="2"/>
        <v>0</v>
      </c>
      <c r="J31" s="99">
        <f t="shared" si="3"/>
        <v>0</v>
      </c>
    </row>
    <row r="32" spans="1:11" ht="16.5" thickBot="1" x14ac:dyDescent="0.3">
      <c r="A32" s="154">
        <v>6</v>
      </c>
      <c r="B32" s="134"/>
      <c r="C32" s="134"/>
      <c r="D32" s="134"/>
      <c r="E32" s="134"/>
      <c r="F32" s="134"/>
      <c r="G32" s="134"/>
      <c r="H32" s="99">
        <f t="shared" si="4"/>
        <v>0</v>
      </c>
      <c r="I32" s="99">
        <f t="shared" si="2"/>
        <v>0</v>
      </c>
      <c r="J32" s="99">
        <f t="shared" si="3"/>
        <v>0</v>
      </c>
    </row>
    <row r="33" spans="1:10" ht="16.5" thickBot="1" x14ac:dyDescent="0.3">
      <c r="A33" s="154">
        <v>7</v>
      </c>
      <c r="B33" s="134"/>
      <c r="C33" s="134"/>
      <c r="D33" s="134"/>
      <c r="E33" s="134"/>
      <c r="F33" s="134"/>
      <c r="G33" s="134"/>
      <c r="H33" s="99">
        <f t="shared" si="4"/>
        <v>0</v>
      </c>
      <c r="I33" s="99">
        <f t="shared" si="2"/>
        <v>0</v>
      </c>
      <c r="J33" s="99">
        <f t="shared" si="3"/>
        <v>0</v>
      </c>
    </row>
    <row r="34" spans="1:10" ht="16.5" thickBot="1" x14ac:dyDescent="0.3">
      <c r="A34" s="154">
        <v>8</v>
      </c>
      <c r="B34" s="134"/>
      <c r="C34" s="134"/>
      <c r="D34" s="134"/>
      <c r="E34" s="134"/>
      <c r="F34" s="134"/>
      <c r="G34" s="134"/>
      <c r="H34" s="99">
        <f t="shared" si="4"/>
        <v>0</v>
      </c>
      <c r="I34" s="99">
        <f t="shared" si="2"/>
        <v>0</v>
      </c>
      <c r="J34" s="99">
        <f t="shared" si="3"/>
        <v>0</v>
      </c>
    </row>
    <row r="35" spans="1:10" ht="16.5" thickBot="1" x14ac:dyDescent="0.3">
      <c r="A35" s="154">
        <v>9</v>
      </c>
      <c r="B35" s="134"/>
      <c r="C35" s="134"/>
      <c r="D35" s="134"/>
      <c r="E35" s="134"/>
      <c r="F35" s="134"/>
      <c r="G35" s="134"/>
      <c r="H35" s="99">
        <f t="shared" si="4"/>
        <v>0</v>
      </c>
      <c r="I35" s="99">
        <f t="shared" si="2"/>
        <v>0</v>
      </c>
      <c r="J35" s="99">
        <f t="shared" si="3"/>
        <v>0</v>
      </c>
    </row>
    <row r="36" spans="1:10" ht="16.5" thickBot="1" x14ac:dyDescent="0.3">
      <c r="A36" s="154">
        <v>10</v>
      </c>
      <c r="B36" s="134"/>
      <c r="C36" s="134"/>
      <c r="D36" s="134"/>
      <c r="E36" s="134"/>
      <c r="F36" s="134"/>
      <c r="G36" s="134"/>
      <c r="H36" s="99">
        <f t="shared" si="4"/>
        <v>0</v>
      </c>
      <c r="I36" s="99">
        <f t="shared" si="2"/>
        <v>0</v>
      </c>
      <c r="J36" s="99">
        <f t="shared" si="3"/>
        <v>0</v>
      </c>
    </row>
    <row r="37" spans="1:10" ht="16.5" thickBot="1" x14ac:dyDescent="0.3">
      <c r="A37" s="154">
        <v>11</v>
      </c>
      <c r="B37" s="134"/>
      <c r="C37" s="134"/>
      <c r="D37" s="134"/>
      <c r="E37" s="134"/>
      <c r="F37" s="134"/>
      <c r="G37" s="134"/>
      <c r="H37" s="99">
        <f t="shared" si="4"/>
        <v>0</v>
      </c>
      <c r="I37" s="99">
        <f t="shared" si="2"/>
        <v>0</v>
      </c>
      <c r="J37" s="99">
        <f t="shared" si="3"/>
        <v>0</v>
      </c>
    </row>
    <row r="38" spans="1:10" ht="16.5" thickBot="1" x14ac:dyDescent="0.3">
      <c r="A38" s="154">
        <v>12</v>
      </c>
      <c r="B38" s="134"/>
      <c r="C38" s="134"/>
      <c r="D38" s="134"/>
      <c r="E38" s="134"/>
      <c r="F38" s="134"/>
      <c r="G38" s="134"/>
      <c r="H38" s="99">
        <f t="shared" si="4"/>
        <v>0</v>
      </c>
      <c r="I38" s="99">
        <f t="shared" si="2"/>
        <v>0</v>
      </c>
      <c r="J38" s="99">
        <f t="shared" si="3"/>
        <v>0</v>
      </c>
    </row>
    <row r="39" spans="1:10" ht="16.5" thickBot="1" x14ac:dyDescent="0.3">
      <c r="A39" s="154">
        <v>13</v>
      </c>
      <c r="B39" s="134"/>
      <c r="C39" s="134"/>
      <c r="D39" s="134"/>
      <c r="E39" s="134"/>
      <c r="F39" s="134"/>
      <c r="G39" s="134"/>
      <c r="H39" s="99">
        <f t="shared" si="4"/>
        <v>0</v>
      </c>
      <c r="I39" s="99">
        <f t="shared" si="2"/>
        <v>0</v>
      </c>
      <c r="J39" s="99">
        <f t="shared" si="3"/>
        <v>0</v>
      </c>
    </row>
    <row r="40" spans="1:10" ht="16.5" thickBot="1" x14ac:dyDescent="0.3">
      <c r="A40" s="154">
        <v>14</v>
      </c>
      <c r="B40" s="134"/>
      <c r="C40" s="134"/>
      <c r="D40" s="134"/>
      <c r="E40" s="134"/>
      <c r="F40" s="134"/>
      <c r="G40" s="134"/>
      <c r="H40" s="99">
        <f t="shared" si="4"/>
        <v>0</v>
      </c>
      <c r="I40" s="99">
        <f t="shared" si="2"/>
        <v>0</v>
      </c>
      <c r="J40" s="99">
        <f t="shared" si="3"/>
        <v>0</v>
      </c>
    </row>
    <row r="41" spans="1:10" ht="16.5" thickBot="1" x14ac:dyDescent="0.3">
      <c r="A41" s="154">
        <v>15</v>
      </c>
      <c r="B41" s="134"/>
      <c r="C41" s="134"/>
      <c r="D41" s="134"/>
      <c r="E41" s="134"/>
      <c r="F41" s="134"/>
      <c r="G41" s="134"/>
      <c r="H41" s="99">
        <f t="shared" si="4"/>
        <v>0</v>
      </c>
      <c r="I41" s="99">
        <f t="shared" si="2"/>
        <v>0</v>
      </c>
      <c r="J41" s="99">
        <f t="shared" si="3"/>
        <v>0</v>
      </c>
    </row>
    <row r="42" spans="1:10" ht="16.5" thickBot="1" x14ac:dyDescent="0.3">
      <c r="A42" s="154">
        <v>16</v>
      </c>
      <c r="B42" s="134"/>
      <c r="C42" s="134"/>
      <c r="D42" s="134"/>
      <c r="E42" s="134"/>
      <c r="F42" s="134"/>
      <c r="G42" s="134"/>
      <c r="H42" s="99">
        <f t="shared" si="4"/>
        <v>0</v>
      </c>
      <c r="I42" s="99">
        <f t="shared" si="2"/>
        <v>0</v>
      </c>
      <c r="J42" s="99">
        <f t="shared" si="3"/>
        <v>0</v>
      </c>
    </row>
    <row r="43" spans="1:10" ht="16.5" thickBot="1" x14ac:dyDescent="0.3">
      <c r="A43" s="154">
        <v>17</v>
      </c>
      <c r="B43" s="134"/>
      <c r="C43" s="134"/>
      <c r="D43" s="134"/>
      <c r="E43" s="134"/>
      <c r="F43" s="134"/>
      <c r="G43" s="134"/>
      <c r="H43" s="99">
        <f t="shared" si="4"/>
        <v>0</v>
      </c>
      <c r="I43" s="99">
        <f t="shared" si="2"/>
        <v>0</v>
      </c>
      <c r="J43" s="99">
        <f t="shared" si="3"/>
        <v>0</v>
      </c>
    </row>
    <row r="44" spans="1:10" ht="16.5" thickBot="1" x14ac:dyDescent="0.3">
      <c r="A44" s="154">
        <v>18</v>
      </c>
      <c r="B44" s="134"/>
      <c r="C44" s="134"/>
      <c r="D44" s="134"/>
      <c r="E44" s="134"/>
      <c r="F44" s="134"/>
      <c r="G44" s="134"/>
      <c r="H44" s="99">
        <f t="shared" si="4"/>
        <v>0</v>
      </c>
      <c r="I44" s="99">
        <f t="shared" si="2"/>
        <v>0</v>
      </c>
      <c r="J44" s="99">
        <f t="shared" si="3"/>
        <v>0</v>
      </c>
    </row>
    <row r="45" spans="1:10" ht="16.5" thickBot="1" x14ac:dyDescent="0.3">
      <c r="A45" s="154">
        <v>19</v>
      </c>
      <c r="B45" s="134"/>
      <c r="C45" s="134"/>
      <c r="D45" s="134"/>
      <c r="E45" s="134"/>
      <c r="F45" s="134"/>
      <c r="G45" s="134"/>
      <c r="H45" s="99">
        <f t="shared" si="4"/>
        <v>0</v>
      </c>
      <c r="I45" s="99">
        <f t="shared" si="2"/>
        <v>0</v>
      </c>
      <c r="J45" s="99">
        <f t="shared" si="3"/>
        <v>0</v>
      </c>
    </row>
    <row r="46" spans="1:10" ht="16.5" thickBot="1" x14ac:dyDescent="0.3">
      <c r="A46" s="154">
        <v>20</v>
      </c>
      <c r="B46" s="134"/>
      <c r="C46" s="134"/>
      <c r="D46" s="134"/>
      <c r="E46" s="134"/>
      <c r="F46" s="134"/>
      <c r="G46" s="134"/>
      <c r="H46" s="99">
        <f t="shared" si="4"/>
        <v>0</v>
      </c>
      <c r="I46" s="99">
        <f t="shared" si="2"/>
        <v>0</v>
      </c>
      <c r="J46" s="99">
        <f t="shared" si="3"/>
        <v>0</v>
      </c>
    </row>
    <row r="47" spans="1:10" x14ac:dyDescent="0.25">
      <c r="A47" s="87" t="s">
        <v>320</v>
      </c>
      <c r="G47" s="97"/>
      <c r="H47" s="98">
        <f>SUM(H27:H46)</f>
        <v>0</v>
      </c>
      <c r="I47" s="98">
        <f>SUM(I27:I46)</f>
        <v>0</v>
      </c>
      <c r="J47" s="98">
        <f>SUM(J27:J46)</f>
        <v>0</v>
      </c>
    </row>
  </sheetData>
  <sheetProtection algorithmName="SHA-512" hashValue="MX6L6g7rKDM4BMaWOVOE871YBiYvGiKE1YU4ij8ToxnR8fNlBdTZqvTU70ZO1KiOfr1Eo1hgcjcgljm6aM+9ww==" saltValue="15M4Z9Thsw09U52YUEMtww==" spinCount="100000" sheet="1" objects="1" scenarios="1" insertColumns="0" insertRows="0" deleteColumns="0" deleteRows="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Crop_Removal_Table!$A$2:$A102</xm:f>
          </x14:formula1>
          <xm:sqref>B3:B22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4"/>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75" x14ac:dyDescent="0.25"/>
  <cols>
    <col min="1" max="1" width="64" bestFit="1" customWidth="1"/>
    <col min="2" max="3" width="19.5" customWidth="1"/>
    <col min="4" max="4" width="29.875" customWidth="1"/>
    <col min="5" max="5" width="33" customWidth="1"/>
    <col min="6" max="6" width="32.375" customWidth="1"/>
    <col min="7" max="7" width="27.375" customWidth="1"/>
  </cols>
  <sheetData>
    <row r="1" spans="1:7" x14ac:dyDescent="0.25">
      <c r="A1" s="86" t="s">
        <v>205</v>
      </c>
      <c r="B1" s="86" t="s">
        <v>215</v>
      </c>
      <c r="C1" s="86" t="s">
        <v>220</v>
      </c>
      <c r="D1" s="86" t="s">
        <v>216</v>
      </c>
      <c r="E1" s="86" t="s">
        <v>217</v>
      </c>
      <c r="F1" s="86" t="s">
        <v>218</v>
      </c>
      <c r="G1" s="86" t="s">
        <v>213</v>
      </c>
    </row>
    <row r="2" spans="1:7" x14ac:dyDescent="0.25">
      <c r="A2" s="84" t="s">
        <v>82</v>
      </c>
      <c r="B2" s="94">
        <v>0</v>
      </c>
      <c r="C2" s="94">
        <v>0</v>
      </c>
      <c r="D2" s="87">
        <v>0</v>
      </c>
      <c r="E2" s="87">
        <v>0</v>
      </c>
      <c r="F2" s="87">
        <v>0</v>
      </c>
      <c r="G2" s="92">
        <v>0</v>
      </c>
    </row>
    <row r="3" spans="1:7" x14ac:dyDescent="0.25">
      <c r="A3" s="84" t="s">
        <v>219</v>
      </c>
      <c r="B3" s="90" t="s">
        <v>139</v>
      </c>
      <c r="C3" s="90">
        <v>2000</v>
      </c>
      <c r="D3" s="87">
        <v>60.09</v>
      </c>
      <c r="E3" s="87">
        <v>13.65</v>
      </c>
      <c r="F3" s="87">
        <v>52.27</v>
      </c>
      <c r="G3" s="88">
        <v>0.1134</v>
      </c>
    </row>
    <row r="4" spans="1:7" x14ac:dyDescent="0.25">
      <c r="A4" s="84" t="s">
        <v>206</v>
      </c>
      <c r="B4" s="90" t="s">
        <v>139</v>
      </c>
      <c r="C4" s="90">
        <v>2000</v>
      </c>
      <c r="D4" s="87">
        <v>50.39</v>
      </c>
      <c r="E4" s="87">
        <v>10.81</v>
      </c>
      <c r="F4" s="87">
        <v>46.34</v>
      </c>
      <c r="G4" s="88">
        <v>9.6500000000000002E-2</v>
      </c>
    </row>
    <row r="5" spans="1:7" x14ac:dyDescent="0.25">
      <c r="A5" s="84" t="s">
        <v>284</v>
      </c>
      <c r="B5" s="90" t="s">
        <v>139</v>
      </c>
      <c r="C5" s="90">
        <v>2000</v>
      </c>
      <c r="D5" s="87">
        <v>15.07</v>
      </c>
      <c r="E5" s="87">
        <v>3</v>
      </c>
      <c r="F5" s="87">
        <v>14.83</v>
      </c>
      <c r="G5" s="88">
        <v>0.76500000000000001</v>
      </c>
    </row>
    <row r="6" spans="1:7" x14ac:dyDescent="0.25">
      <c r="A6" s="84" t="s">
        <v>283</v>
      </c>
      <c r="B6" s="90" t="s">
        <v>239</v>
      </c>
      <c r="C6" s="90">
        <v>100</v>
      </c>
      <c r="D6" s="87">
        <v>5.31</v>
      </c>
      <c r="E6" s="87">
        <v>0</v>
      </c>
      <c r="F6" s="87">
        <v>0</v>
      </c>
      <c r="G6" s="88">
        <v>0.11700000000000001</v>
      </c>
    </row>
    <row r="7" spans="1:7" x14ac:dyDescent="0.25">
      <c r="A7" s="84" t="s">
        <v>295</v>
      </c>
      <c r="B7" s="90" t="s">
        <v>139</v>
      </c>
      <c r="C7" s="90">
        <v>2000</v>
      </c>
      <c r="D7" s="87">
        <v>44.78</v>
      </c>
      <c r="E7" s="87">
        <v>11.08</v>
      </c>
      <c r="F7" s="87">
        <v>0</v>
      </c>
      <c r="G7" s="88">
        <v>9.7000000000000003E-2</v>
      </c>
    </row>
    <row r="8" spans="1:7" x14ac:dyDescent="0.25">
      <c r="A8" s="84" t="s">
        <v>221</v>
      </c>
      <c r="B8" s="90" t="s">
        <v>225</v>
      </c>
      <c r="C8" s="90">
        <v>48</v>
      </c>
      <c r="D8" s="87">
        <v>0.97</v>
      </c>
      <c r="E8" s="87">
        <v>0.33</v>
      </c>
      <c r="F8" s="87">
        <v>0.25</v>
      </c>
      <c r="G8" s="88">
        <v>0.13300000000000001</v>
      </c>
    </row>
    <row r="9" spans="1:7" x14ac:dyDescent="0.25">
      <c r="A9" s="84" t="s">
        <v>222</v>
      </c>
      <c r="B9" s="90" t="s">
        <v>225</v>
      </c>
      <c r="C9" s="90">
        <v>48</v>
      </c>
      <c r="D9" s="87">
        <v>0.89</v>
      </c>
      <c r="E9" s="87">
        <v>0.41</v>
      </c>
      <c r="F9" s="87">
        <v>0.28000000000000003</v>
      </c>
      <c r="G9" s="88">
        <v>0.1172</v>
      </c>
    </row>
    <row r="10" spans="1:7" x14ac:dyDescent="0.25">
      <c r="A10" s="84" t="s">
        <v>223</v>
      </c>
      <c r="B10" s="90" t="s">
        <v>225</v>
      </c>
      <c r="C10" s="90">
        <v>48</v>
      </c>
      <c r="D10" s="87">
        <v>0.97</v>
      </c>
      <c r="E10" s="87">
        <v>0.33</v>
      </c>
      <c r="F10" s="87">
        <v>0.25</v>
      </c>
      <c r="G10" s="88">
        <v>0.13300000000000001</v>
      </c>
    </row>
    <row r="11" spans="1:7" x14ac:dyDescent="0.25">
      <c r="A11" s="84" t="s">
        <v>224</v>
      </c>
      <c r="B11" s="90" t="s">
        <v>225</v>
      </c>
      <c r="C11" s="90">
        <v>48</v>
      </c>
      <c r="D11" s="87">
        <v>0.89</v>
      </c>
      <c r="E11" s="87">
        <v>0.41</v>
      </c>
      <c r="F11" s="87">
        <v>0.28000000000000003</v>
      </c>
      <c r="G11" s="88">
        <v>0.1172</v>
      </c>
    </row>
    <row r="12" spans="1:7" x14ac:dyDescent="0.25">
      <c r="A12" s="84" t="s">
        <v>232</v>
      </c>
      <c r="B12" s="90" t="s">
        <v>139</v>
      </c>
      <c r="C12" s="90">
        <v>2000</v>
      </c>
      <c r="D12" s="87">
        <v>8.9700000000000006</v>
      </c>
      <c r="E12" s="87">
        <v>3.45</v>
      </c>
      <c r="F12" s="87">
        <v>7.77</v>
      </c>
      <c r="G12" s="88">
        <v>0.79649999999999999</v>
      </c>
    </row>
    <row r="13" spans="1:7" x14ac:dyDescent="0.25">
      <c r="A13" s="84" t="s">
        <v>230</v>
      </c>
      <c r="B13" s="90" t="s">
        <v>139</v>
      </c>
      <c r="C13" s="90">
        <v>2000</v>
      </c>
      <c r="D13" s="87">
        <v>25.16</v>
      </c>
      <c r="E13" s="87">
        <v>10.6</v>
      </c>
      <c r="F13" s="87">
        <v>31.97</v>
      </c>
      <c r="G13" s="88">
        <v>0.1128</v>
      </c>
    </row>
    <row r="14" spans="1:7" x14ac:dyDescent="0.25">
      <c r="A14" s="84" t="s">
        <v>234</v>
      </c>
      <c r="B14" s="90" t="s">
        <v>139</v>
      </c>
      <c r="C14" s="90">
        <v>2000</v>
      </c>
      <c r="D14" s="87">
        <v>12.5</v>
      </c>
      <c r="E14" s="87">
        <v>3.33</v>
      </c>
      <c r="F14" s="87">
        <v>46.39</v>
      </c>
      <c r="G14" s="88">
        <v>9.1999999999999998E-2</v>
      </c>
    </row>
    <row r="15" spans="1:7" x14ac:dyDescent="0.25">
      <c r="A15" s="84" t="s">
        <v>235</v>
      </c>
      <c r="B15" s="90" t="s">
        <v>139</v>
      </c>
      <c r="C15" s="90">
        <v>2000</v>
      </c>
      <c r="D15" s="87">
        <v>12.22</v>
      </c>
      <c r="E15" s="87">
        <v>3.89</v>
      </c>
      <c r="F15" s="87">
        <v>38.61</v>
      </c>
      <c r="G15" s="88">
        <v>0.1125</v>
      </c>
    </row>
    <row r="16" spans="1:7" x14ac:dyDescent="0.25">
      <c r="A16" s="84" t="s">
        <v>226</v>
      </c>
      <c r="B16" s="90" t="s">
        <v>225</v>
      </c>
      <c r="C16" s="90">
        <v>48</v>
      </c>
      <c r="D16" s="87">
        <v>0.97</v>
      </c>
      <c r="E16" s="87">
        <v>0.33</v>
      </c>
      <c r="F16" s="87">
        <v>0.25</v>
      </c>
      <c r="G16" s="88">
        <v>0.13300000000000001</v>
      </c>
    </row>
    <row r="17" spans="1:7" x14ac:dyDescent="0.25">
      <c r="A17" s="84" t="s">
        <v>227</v>
      </c>
      <c r="B17" s="90" t="s">
        <v>225</v>
      </c>
      <c r="C17" s="90">
        <v>48</v>
      </c>
      <c r="D17" s="87">
        <v>0.89</v>
      </c>
      <c r="E17" s="87">
        <v>0.41</v>
      </c>
      <c r="F17" s="87">
        <v>0.28000000000000003</v>
      </c>
      <c r="G17" s="88">
        <v>0.1172</v>
      </c>
    </row>
    <row r="18" spans="1:7" x14ac:dyDescent="0.25">
      <c r="A18" s="84" t="s">
        <v>228</v>
      </c>
      <c r="B18" s="90" t="s">
        <v>225</v>
      </c>
      <c r="C18" s="90">
        <v>48</v>
      </c>
      <c r="D18" s="87">
        <v>0.97</v>
      </c>
      <c r="E18" s="87">
        <v>0.33</v>
      </c>
      <c r="F18" s="87">
        <v>0.25</v>
      </c>
      <c r="G18" s="88">
        <v>0.13300000000000001</v>
      </c>
    </row>
    <row r="19" spans="1:7" x14ac:dyDescent="0.25">
      <c r="A19" s="84" t="s">
        <v>229</v>
      </c>
      <c r="B19" s="90" t="s">
        <v>225</v>
      </c>
      <c r="C19" s="90">
        <v>48</v>
      </c>
      <c r="D19" s="87">
        <v>0.89</v>
      </c>
      <c r="E19" s="87">
        <v>0.41</v>
      </c>
      <c r="F19" s="87">
        <v>0.28000000000000003</v>
      </c>
      <c r="G19" s="88">
        <v>0.1172</v>
      </c>
    </row>
    <row r="20" spans="1:7" x14ac:dyDescent="0.25">
      <c r="A20" s="84" t="s">
        <v>233</v>
      </c>
      <c r="B20" s="90" t="s">
        <v>139</v>
      </c>
      <c r="C20" s="90">
        <v>2000</v>
      </c>
      <c r="D20" s="87">
        <v>8.9700000000000006</v>
      </c>
      <c r="E20" s="87">
        <v>3.45</v>
      </c>
      <c r="F20" s="87">
        <v>7.77</v>
      </c>
      <c r="G20" s="88">
        <v>0.79649999999999999</v>
      </c>
    </row>
    <row r="21" spans="1:7" x14ac:dyDescent="0.25">
      <c r="A21" s="84" t="s">
        <v>231</v>
      </c>
      <c r="B21" s="90" t="s">
        <v>139</v>
      </c>
      <c r="C21" s="90">
        <v>2000</v>
      </c>
      <c r="D21" s="87">
        <v>25.16</v>
      </c>
      <c r="E21" s="87">
        <v>10.6</v>
      </c>
      <c r="F21" s="87">
        <v>31.97</v>
      </c>
      <c r="G21" s="88">
        <v>0.1128</v>
      </c>
    </row>
    <row r="22" spans="1:7" x14ac:dyDescent="0.25">
      <c r="A22" s="84" t="s">
        <v>237</v>
      </c>
      <c r="B22" s="90" t="s">
        <v>139</v>
      </c>
      <c r="C22" s="90">
        <v>2000</v>
      </c>
      <c r="D22" s="87">
        <v>12.5</v>
      </c>
      <c r="E22" s="87">
        <v>3.33</v>
      </c>
      <c r="F22" s="87">
        <v>46.39</v>
      </c>
      <c r="G22" s="88">
        <v>9.1999999999999998E-2</v>
      </c>
    </row>
    <row r="23" spans="1:7" x14ac:dyDescent="0.25">
      <c r="A23" s="84" t="s">
        <v>238</v>
      </c>
      <c r="B23" s="90" t="s">
        <v>139</v>
      </c>
      <c r="C23" s="90">
        <v>2000</v>
      </c>
      <c r="D23" s="87">
        <v>12.22</v>
      </c>
      <c r="E23" s="87">
        <v>3.89</v>
      </c>
      <c r="F23" s="87">
        <v>38.61</v>
      </c>
      <c r="G23" s="88">
        <v>0.1125</v>
      </c>
    </row>
    <row r="24" spans="1:7" x14ac:dyDescent="0.25">
      <c r="A24" s="84" t="s">
        <v>285</v>
      </c>
      <c r="B24" s="90" t="s">
        <v>239</v>
      </c>
      <c r="C24" s="90">
        <v>100</v>
      </c>
      <c r="D24" s="87">
        <v>3.74</v>
      </c>
      <c r="E24" s="87">
        <v>1.1000000000000001</v>
      </c>
      <c r="F24" s="87">
        <v>2.88</v>
      </c>
      <c r="G24" s="88">
        <v>0.114</v>
      </c>
    </row>
    <row r="25" spans="1:7" x14ac:dyDescent="0.25">
      <c r="A25" s="84" t="s">
        <v>286</v>
      </c>
      <c r="B25" s="90" t="s">
        <v>239</v>
      </c>
      <c r="C25" s="90">
        <v>100</v>
      </c>
      <c r="D25" s="87">
        <v>3.61</v>
      </c>
      <c r="E25" s="87">
        <v>1.25</v>
      </c>
      <c r="F25" s="87">
        <v>1.55</v>
      </c>
      <c r="G25" s="88">
        <v>0.1038</v>
      </c>
    </row>
    <row r="26" spans="1:7" x14ac:dyDescent="0.25">
      <c r="A26" s="84" t="s">
        <v>287</v>
      </c>
      <c r="B26" s="90" t="s">
        <v>239</v>
      </c>
      <c r="C26" s="90">
        <v>100</v>
      </c>
      <c r="D26" s="87">
        <v>3.6</v>
      </c>
      <c r="E26" s="87">
        <v>0</v>
      </c>
      <c r="F26" s="87">
        <v>0</v>
      </c>
      <c r="G26" s="88">
        <v>0.1</v>
      </c>
    </row>
    <row r="27" spans="1:7" x14ac:dyDescent="0.25">
      <c r="A27" s="85" t="s">
        <v>207</v>
      </c>
      <c r="B27" s="90" t="s">
        <v>225</v>
      </c>
      <c r="C27" s="90">
        <v>48</v>
      </c>
      <c r="D27" s="87">
        <v>0.82</v>
      </c>
      <c r="E27" s="87">
        <v>0.35</v>
      </c>
      <c r="F27" s="87">
        <v>0.26</v>
      </c>
      <c r="G27" s="88">
        <v>0.122</v>
      </c>
    </row>
    <row r="28" spans="1:7" x14ac:dyDescent="0.25">
      <c r="A28" s="84" t="s">
        <v>208</v>
      </c>
      <c r="B28" s="90" t="s">
        <v>239</v>
      </c>
      <c r="C28" s="90">
        <v>100</v>
      </c>
      <c r="D28" s="87">
        <v>3.54</v>
      </c>
      <c r="E28" s="87">
        <v>1.29</v>
      </c>
      <c r="F28" s="87">
        <v>1.08</v>
      </c>
      <c r="G28" s="88">
        <v>8.9300000000000004E-2</v>
      </c>
    </row>
    <row r="29" spans="1:7" x14ac:dyDescent="0.25">
      <c r="A29" s="84" t="s">
        <v>209</v>
      </c>
      <c r="B29" s="90" t="s">
        <v>225</v>
      </c>
      <c r="C29" s="90">
        <v>58</v>
      </c>
      <c r="D29" s="87">
        <v>2.1800000000000002</v>
      </c>
      <c r="E29" s="87">
        <v>0.67</v>
      </c>
      <c r="F29" s="87">
        <v>0.87</v>
      </c>
      <c r="G29" s="88" t="s">
        <v>310</v>
      </c>
    </row>
    <row r="30" spans="1:7" x14ac:dyDescent="0.25">
      <c r="A30" s="84" t="s">
        <v>240</v>
      </c>
      <c r="B30" s="90" t="s">
        <v>139</v>
      </c>
      <c r="C30" s="90">
        <v>2000</v>
      </c>
      <c r="D30" s="87">
        <v>13.17</v>
      </c>
      <c r="E30" s="87">
        <v>2.98</v>
      </c>
      <c r="F30" s="87">
        <v>14.9</v>
      </c>
      <c r="G30" s="88">
        <v>0.77200000000000002</v>
      </c>
    </row>
    <row r="31" spans="1:7" x14ac:dyDescent="0.25">
      <c r="A31" s="84" t="s">
        <v>241</v>
      </c>
      <c r="B31" s="90" t="s">
        <v>139</v>
      </c>
      <c r="C31" s="90">
        <v>2000</v>
      </c>
      <c r="D31" s="87">
        <v>39.64</v>
      </c>
      <c r="E31" s="87">
        <v>10.199999999999999</v>
      </c>
      <c r="F31" s="87">
        <v>52.5</v>
      </c>
      <c r="G31" s="88">
        <v>0.12559999999999999</v>
      </c>
    </row>
    <row r="32" spans="1:7" x14ac:dyDescent="0.25">
      <c r="A32" s="84" t="s">
        <v>242</v>
      </c>
      <c r="B32" s="90" t="s">
        <v>139</v>
      </c>
      <c r="C32" s="90">
        <v>2000</v>
      </c>
      <c r="D32" s="87">
        <v>10.52</v>
      </c>
      <c r="E32" s="87">
        <v>2.42</v>
      </c>
      <c r="F32" s="87">
        <v>14.42</v>
      </c>
      <c r="G32" s="88">
        <v>0.80779999999999996</v>
      </c>
    </row>
    <row r="33" spans="1:7" x14ac:dyDescent="0.25">
      <c r="A33" s="84" t="s">
        <v>243</v>
      </c>
      <c r="B33" s="90" t="s">
        <v>139</v>
      </c>
      <c r="C33" s="90">
        <v>2000</v>
      </c>
      <c r="D33" s="87">
        <v>46.84</v>
      </c>
      <c r="E33" s="87">
        <v>9.07</v>
      </c>
      <c r="F33" s="87">
        <v>58.93</v>
      </c>
      <c r="G33" s="88">
        <v>0.11749999999999999</v>
      </c>
    </row>
    <row r="34" spans="1:7" x14ac:dyDescent="0.25">
      <c r="A34" s="84" t="s">
        <v>244</v>
      </c>
      <c r="B34" s="90" t="s">
        <v>139</v>
      </c>
      <c r="C34" s="90">
        <v>2000</v>
      </c>
      <c r="D34" s="87">
        <v>13.14</v>
      </c>
      <c r="E34" s="87">
        <v>3.03</v>
      </c>
      <c r="F34" s="87">
        <v>13.08</v>
      </c>
      <c r="G34" s="88">
        <v>0.77500000000000002</v>
      </c>
    </row>
    <row r="35" spans="1:7" x14ac:dyDescent="0.25">
      <c r="A35" s="84" t="s">
        <v>245</v>
      </c>
      <c r="B35" s="90" t="s">
        <v>139</v>
      </c>
      <c r="C35" s="90">
        <v>2000</v>
      </c>
      <c r="D35" s="87">
        <v>43.16</v>
      </c>
      <c r="E35" s="87">
        <v>10.31</v>
      </c>
      <c r="F35" s="87">
        <v>39.299999999999997</v>
      </c>
      <c r="G35" s="88">
        <v>0.13950000000000001</v>
      </c>
    </row>
    <row r="36" spans="1:7" x14ac:dyDescent="0.25">
      <c r="A36" s="84" t="s">
        <v>246</v>
      </c>
      <c r="B36" s="90" t="s">
        <v>139</v>
      </c>
      <c r="C36" s="90">
        <v>2000</v>
      </c>
      <c r="D36" s="87">
        <v>15.41</v>
      </c>
      <c r="E36" s="87">
        <v>3.93</v>
      </c>
      <c r="F36" s="87">
        <v>9.73</v>
      </c>
      <c r="G36" s="88">
        <v>0.81899999999999995</v>
      </c>
    </row>
    <row r="37" spans="1:7" x14ac:dyDescent="0.25">
      <c r="A37" s="84" t="s">
        <v>247</v>
      </c>
      <c r="B37" s="90" t="s">
        <v>139</v>
      </c>
      <c r="C37" s="90">
        <v>2000</v>
      </c>
      <c r="D37" s="87">
        <v>55.78</v>
      </c>
      <c r="E37" s="87">
        <v>14.55</v>
      </c>
      <c r="F37" s="87">
        <v>49.15</v>
      </c>
      <c r="G37" s="88">
        <v>9.7299999999999998E-2</v>
      </c>
    </row>
    <row r="38" spans="1:7" x14ac:dyDescent="0.25">
      <c r="A38" s="84" t="s">
        <v>248</v>
      </c>
      <c r="B38" s="90" t="s">
        <v>139</v>
      </c>
      <c r="C38" s="90">
        <v>2000</v>
      </c>
      <c r="D38" s="87">
        <v>15.07</v>
      </c>
      <c r="E38" s="87">
        <v>3.58</v>
      </c>
      <c r="F38" s="87">
        <v>8.99</v>
      </c>
      <c r="G38" s="88">
        <v>0.80940000000000001</v>
      </c>
    </row>
    <row r="39" spans="1:7" x14ac:dyDescent="0.25">
      <c r="A39" s="84" t="s">
        <v>249</v>
      </c>
      <c r="B39" s="90" t="s">
        <v>139</v>
      </c>
      <c r="C39" s="90">
        <v>2000</v>
      </c>
      <c r="D39" s="87">
        <v>59.29</v>
      </c>
      <c r="E39" s="87">
        <v>13.2</v>
      </c>
      <c r="F39" s="87">
        <v>52.47</v>
      </c>
      <c r="G39" s="88">
        <v>0.1082</v>
      </c>
    </row>
    <row r="40" spans="1:7" x14ac:dyDescent="0.25">
      <c r="A40" s="84" t="s">
        <v>288</v>
      </c>
      <c r="B40" s="90" t="s">
        <v>225</v>
      </c>
      <c r="C40" s="90">
        <v>56</v>
      </c>
      <c r="D40" s="87">
        <v>0.79</v>
      </c>
      <c r="E40" s="87">
        <v>0.35</v>
      </c>
      <c r="F40" s="87">
        <v>0.2</v>
      </c>
      <c r="G40" s="88">
        <v>0.13519999999999999</v>
      </c>
    </row>
    <row r="41" spans="1:7" x14ac:dyDescent="0.25">
      <c r="A41" s="84" t="s">
        <v>289</v>
      </c>
      <c r="B41" s="90" t="s">
        <v>139</v>
      </c>
      <c r="C41" s="90">
        <v>2000</v>
      </c>
      <c r="D41" s="87">
        <v>7.12</v>
      </c>
      <c r="E41" s="87">
        <v>2.44</v>
      </c>
      <c r="F41" s="87">
        <v>7.25</v>
      </c>
      <c r="G41" s="88">
        <v>0.71199999999999997</v>
      </c>
    </row>
    <row r="42" spans="1:7" x14ac:dyDescent="0.25">
      <c r="A42" s="84" t="s">
        <v>290</v>
      </c>
      <c r="B42" s="90" t="s">
        <v>139</v>
      </c>
      <c r="C42" s="90">
        <v>2000</v>
      </c>
      <c r="D42" s="87">
        <v>17.14</v>
      </c>
      <c r="E42" s="87">
        <v>4</v>
      </c>
      <c r="F42" s="87">
        <v>31.43</v>
      </c>
      <c r="G42" s="88">
        <v>0.13300000000000001</v>
      </c>
    </row>
    <row r="43" spans="1:7" x14ac:dyDescent="0.25">
      <c r="A43" s="84" t="s">
        <v>292</v>
      </c>
      <c r="B43" s="90" t="s">
        <v>264</v>
      </c>
      <c r="C43" s="90">
        <v>1</v>
      </c>
      <c r="D43" s="87">
        <v>5.7000000000000002E-3</v>
      </c>
      <c r="E43" s="87">
        <v>0</v>
      </c>
      <c r="F43" s="87">
        <v>0</v>
      </c>
      <c r="G43" s="88">
        <v>0.64849999999999997</v>
      </c>
    </row>
    <row r="44" spans="1:7" x14ac:dyDescent="0.25">
      <c r="A44" s="84" t="s">
        <v>293</v>
      </c>
      <c r="B44" s="90" t="s">
        <v>264</v>
      </c>
      <c r="C44" s="90">
        <v>1</v>
      </c>
      <c r="D44" s="87">
        <v>1.8200000000000001E-2</v>
      </c>
      <c r="E44" s="87">
        <v>8.0149999999999996E-3</v>
      </c>
      <c r="F44" s="87">
        <v>0</v>
      </c>
      <c r="G44" s="88">
        <v>9.0700000000000003E-2</v>
      </c>
    </row>
    <row r="45" spans="1:7" x14ac:dyDescent="0.25">
      <c r="A45" s="84" t="s">
        <v>294</v>
      </c>
      <c r="B45" s="90" t="s">
        <v>291</v>
      </c>
      <c r="C45" s="90">
        <v>56</v>
      </c>
      <c r="D45" s="87">
        <v>0.53</v>
      </c>
      <c r="E45" s="87">
        <v>0.12</v>
      </c>
      <c r="F45" s="87">
        <v>1.01</v>
      </c>
      <c r="G45" s="88">
        <v>9.4E-2</v>
      </c>
    </row>
    <row r="46" spans="1:7" x14ac:dyDescent="0.25">
      <c r="A46" s="84" t="s">
        <v>250</v>
      </c>
      <c r="B46" s="90" t="s">
        <v>251</v>
      </c>
      <c r="C46" s="90">
        <v>1</v>
      </c>
      <c r="D46" s="87">
        <v>1.8E-3</v>
      </c>
      <c r="E46" s="87">
        <v>6.87E-4</v>
      </c>
      <c r="F46" s="87">
        <v>3.388E-3</v>
      </c>
      <c r="G46" s="88">
        <v>0.94</v>
      </c>
    </row>
    <row r="47" spans="1:7" x14ac:dyDescent="0.25">
      <c r="A47" s="83" t="s">
        <v>214</v>
      </c>
      <c r="B47" s="89" t="s">
        <v>117</v>
      </c>
      <c r="C47" s="89">
        <v>1</v>
      </c>
      <c r="D47" s="87">
        <v>0</v>
      </c>
      <c r="E47" s="87">
        <v>0</v>
      </c>
      <c r="F47" s="87">
        <v>0</v>
      </c>
      <c r="G47" s="88">
        <v>0</v>
      </c>
    </row>
    <row r="48" spans="1:7" x14ac:dyDescent="0.25">
      <c r="A48" s="85" t="s">
        <v>252</v>
      </c>
      <c r="B48" s="90" t="s">
        <v>225</v>
      </c>
      <c r="C48" s="90">
        <v>56</v>
      </c>
      <c r="D48" s="87">
        <v>1.95</v>
      </c>
      <c r="E48" s="87">
        <v>0.68</v>
      </c>
      <c r="F48" s="87">
        <v>0.54</v>
      </c>
      <c r="G48" s="88">
        <v>6.1400000000000003E-2</v>
      </c>
    </row>
    <row r="49" spans="1:7" x14ac:dyDescent="0.25">
      <c r="A49" s="85" t="s">
        <v>253</v>
      </c>
      <c r="B49" s="90" t="s">
        <v>236</v>
      </c>
      <c r="C49" s="90">
        <v>80</v>
      </c>
      <c r="D49" s="87">
        <v>0.83</v>
      </c>
      <c r="E49" s="87">
        <v>0.14000000000000001</v>
      </c>
      <c r="F49" s="87">
        <v>1.57</v>
      </c>
      <c r="G49" s="88">
        <v>6.9400000000000003E-2</v>
      </c>
    </row>
    <row r="50" spans="1:7" x14ac:dyDescent="0.25">
      <c r="A50" s="84" t="s">
        <v>307</v>
      </c>
      <c r="B50" s="90" t="s">
        <v>139</v>
      </c>
      <c r="C50" s="90">
        <v>2000</v>
      </c>
      <c r="D50" s="87">
        <v>28.54</v>
      </c>
      <c r="E50" s="87">
        <v>11.54</v>
      </c>
      <c r="F50" s="87">
        <v>41.42</v>
      </c>
      <c r="G50" s="88">
        <v>0.1095</v>
      </c>
    </row>
    <row r="51" spans="1:7" x14ac:dyDescent="0.25">
      <c r="A51" s="84" t="s">
        <v>254</v>
      </c>
      <c r="B51" s="90" t="s">
        <v>139</v>
      </c>
      <c r="C51" s="90">
        <v>2000</v>
      </c>
      <c r="D51" s="87">
        <v>15.27</v>
      </c>
      <c r="E51" s="87">
        <v>4.6500000000000004</v>
      </c>
      <c r="F51" s="87">
        <v>18.87</v>
      </c>
      <c r="G51" s="88">
        <v>0.64400000000000002</v>
      </c>
    </row>
    <row r="52" spans="1:7" x14ac:dyDescent="0.25">
      <c r="A52" s="84" t="s">
        <v>255</v>
      </c>
      <c r="B52" s="90" t="s">
        <v>139</v>
      </c>
      <c r="C52" s="90">
        <v>2000</v>
      </c>
      <c r="D52" s="87">
        <v>27.88</v>
      </c>
      <c r="E52" s="87">
        <v>6.67</v>
      </c>
      <c r="F52" s="87">
        <v>36.14</v>
      </c>
      <c r="G52" s="88">
        <v>8.9300000000000004E-2</v>
      </c>
    </row>
    <row r="53" spans="1:7" x14ac:dyDescent="0.25">
      <c r="A53" s="84" t="s">
        <v>256</v>
      </c>
      <c r="B53" s="90" t="s">
        <v>139</v>
      </c>
      <c r="C53" s="90">
        <v>2000</v>
      </c>
      <c r="D53" s="87">
        <v>14.1</v>
      </c>
      <c r="E53" s="87">
        <v>4.75</v>
      </c>
      <c r="F53" s="87">
        <v>24.78</v>
      </c>
      <c r="G53" s="88">
        <v>0.67600000000000005</v>
      </c>
    </row>
    <row r="54" spans="1:7" x14ac:dyDescent="0.25">
      <c r="A54" s="84" t="s">
        <v>257</v>
      </c>
      <c r="B54" s="90" t="s">
        <v>139</v>
      </c>
      <c r="C54" s="90">
        <v>2000</v>
      </c>
      <c r="D54" s="87">
        <v>36.299999999999997</v>
      </c>
      <c r="E54" s="87">
        <v>9.4700000000000006</v>
      </c>
      <c r="F54" s="87">
        <v>47.74</v>
      </c>
      <c r="G54" s="88">
        <v>0.1048</v>
      </c>
    </row>
    <row r="55" spans="1:7" x14ac:dyDescent="0.25">
      <c r="A55" s="84" t="s">
        <v>258</v>
      </c>
      <c r="B55" s="90" t="s">
        <v>139</v>
      </c>
      <c r="C55" s="90">
        <v>2000</v>
      </c>
      <c r="D55" s="87">
        <v>12.25</v>
      </c>
      <c r="E55" s="87">
        <v>2.0699999999999998</v>
      </c>
      <c r="F55" s="87">
        <v>16.5</v>
      </c>
      <c r="G55" s="88">
        <v>0.74129999999999996</v>
      </c>
    </row>
    <row r="56" spans="1:7" x14ac:dyDescent="0.25">
      <c r="A56" s="84" t="s">
        <v>259</v>
      </c>
      <c r="B56" s="90" t="s">
        <v>139</v>
      </c>
      <c r="C56" s="90">
        <v>2000</v>
      </c>
      <c r="D56" s="87">
        <v>30.57</v>
      </c>
      <c r="E56" s="87">
        <v>10.34</v>
      </c>
      <c r="F56" s="87">
        <v>60.39</v>
      </c>
      <c r="G56" s="88">
        <v>0.10829999999999999</v>
      </c>
    </row>
    <row r="57" spans="1:7" x14ac:dyDescent="0.25">
      <c r="A57" s="84" t="s">
        <v>346</v>
      </c>
      <c r="B57" s="90" t="s">
        <v>139</v>
      </c>
      <c r="C57" s="90">
        <v>2000</v>
      </c>
      <c r="D57" s="87">
        <v>40.17</v>
      </c>
      <c r="E57" s="87">
        <v>9.31</v>
      </c>
      <c r="F57" s="87">
        <v>30.38</v>
      </c>
      <c r="G57" s="88">
        <v>0.11600000000000001</v>
      </c>
    </row>
    <row r="58" spans="1:7" x14ac:dyDescent="0.25">
      <c r="A58" s="84" t="s">
        <v>345</v>
      </c>
      <c r="B58" s="90" t="s">
        <v>139</v>
      </c>
      <c r="C58" s="90">
        <v>2000</v>
      </c>
      <c r="D58" s="87">
        <v>51.8</v>
      </c>
      <c r="E58" s="87">
        <v>9.25</v>
      </c>
      <c r="F58" s="87">
        <v>42.15</v>
      </c>
      <c r="G58" s="88">
        <v>0.1125</v>
      </c>
    </row>
    <row r="59" spans="1:7" x14ac:dyDescent="0.25">
      <c r="A59" s="84" t="s">
        <v>306</v>
      </c>
      <c r="B59" s="90" t="s">
        <v>239</v>
      </c>
      <c r="C59" s="90">
        <v>100</v>
      </c>
      <c r="D59" s="87">
        <v>0.69</v>
      </c>
      <c r="E59" s="87">
        <v>0</v>
      </c>
      <c r="F59" s="87">
        <v>0.5</v>
      </c>
      <c r="G59" s="88">
        <v>0.55800000000000005</v>
      </c>
    </row>
    <row r="60" spans="1:7" x14ac:dyDescent="0.25">
      <c r="A60" s="84" t="s">
        <v>318</v>
      </c>
      <c r="B60" s="90" t="s">
        <v>311</v>
      </c>
      <c r="C60" s="90">
        <v>200</v>
      </c>
      <c r="D60" s="87">
        <v>15</v>
      </c>
      <c r="E60" s="87">
        <v>6.87</v>
      </c>
      <c r="F60" s="87">
        <v>18.149999999999999</v>
      </c>
      <c r="G60" s="92" t="s">
        <v>310</v>
      </c>
    </row>
    <row r="61" spans="1:7" x14ac:dyDescent="0.25">
      <c r="A61" s="84" t="s">
        <v>210</v>
      </c>
      <c r="B61" s="90" t="s">
        <v>264</v>
      </c>
      <c r="C61" s="90">
        <v>1</v>
      </c>
      <c r="D61" s="87">
        <v>0.04</v>
      </c>
      <c r="E61" s="87">
        <v>8.7019999999999997E-3</v>
      </c>
      <c r="F61" s="87">
        <v>9.1959999999999993E-3</v>
      </c>
      <c r="G61" s="88">
        <v>0.1133</v>
      </c>
    </row>
    <row r="62" spans="1:7" x14ac:dyDescent="0.25">
      <c r="A62" s="84" t="s">
        <v>298</v>
      </c>
      <c r="B62" s="90" t="s">
        <v>139</v>
      </c>
      <c r="C62" s="90">
        <v>2000</v>
      </c>
      <c r="D62" s="87">
        <v>40.99</v>
      </c>
      <c r="E62" s="87">
        <v>8.84</v>
      </c>
      <c r="F62" s="87">
        <v>0</v>
      </c>
      <c r="G62" s="88">
        <v>0.1227</v>
      </c>
    </row>
    <row r="63" spans="1:7" x14ac:dyDescent="0.25">
      <c r="A63" s="84" t="s">
        <v>308</v>
      </c>
      <c r="B63" s="90" t="s">
        <v>309</v>
      </c>
      <c r="C63" s="90">
        <v>1</v>
      </c>
      <c r="D63" s="87">
        <v>1.9</v>
      </c>
      <c r="E63" s="87">
        <v>1.1000000000000001</v>
      </c>
      <c r="F63" s="87">
        <v>4.5</v>
      </c>
      <c r="G63" s="92" t="s">
        <v>310</v>
      </c>
    </row>
    <row r="64" spans="1:7" x14ac:dyDescent="0.25">
      <c r="A64" s="84" t="s">
        <v>265</v>
      </c>
      <c r="B64" s="90" t="s">
        <v>225</v>
      </c>
      <c r="C64" s="90">
        <v>32</v>
      </c>
      <c r="D64" s="87">
        <v>0.6</v>
      </c>
      <c r="E64" s="87">
        <v>0.25</v>
      </c>
      <c r="F64" s="87">
        <v>0.16</v>
      </c>
      <c r="G64" s="88">
        <v>0.1067</v>
      </c>
    </row>
    <row r="65" spans="1:8" x14ac:dyDescent="0.25">
      <c r="A65" s="84" t="s">
        <v>266</v>
      </c>
      <c r="B65" s="90" t="s">
        <v>139</v>
      </c>
      <c r="C65" s="90">
        <v>2000</v>
      </c>
      <c r="D65" s="87">
        <v>8.9499999999999993</v>
      </c>
      <c r="E65" s="87">
        <v>2.3199999999999998</v>
      </c>
      <c r="F65" s="87">
        <v>9.65</v>
      </c>
      <c r="G65" s="88">
        <v>0.78900000000000003</v>
      </c>
    </row>
    <row r="66" spans="1:8" x14ac:dyDescent="0.25">
      <c r="A66" s="84" t="s">
        <v>267</v>
      </c>
      <c r="B66" s="90" t="s">
        <v>139</v>
      </c>
      <c r="C66" s="90">
        <v>2000</v>
      </c>
      <c r="D66" s="87">
        <v>24.65</v>
      </c>
      <c r="E66" s="87">
        <v>9.74</v>
      </c>
      <c r="F66" s="87">
        <v>27.38</v>
      </c>
      <c r="G66" s="88">
        <v>0.1024</v>
      </c>
    </row>
    <row r="67" spans="1:8" x14ac:dyDescent="0.25">
      <c r="A67" s="84" t="s">
        <v>296</v>
      </c>
      <c r="B67" s="90" t="s">
        <v>236</v>
      </c>
      <c r="C67" s="90">
        <v>44</v>
      </c>
      <c r="D67" s="87">
        <v>0.28060000000000002</v>
      </c>
      <c r="E67" s="87">
        <v>7.7401999999999999E-2</v>
      </c>
      <c r="F67" s="87">
        <v>1.148895</v>
      </c>
      <c r="G67" s="88">
        <v>9.6799999999999997E-2</v>
      </c>
    </row>
    <row r="68" spans="1:8" x14ac:dyDescent="0.25">
      <c r="A68" s="84" t="s">
        <v>297</v>
      </c>
      <c r="B68" s="90" t="s">
        <v>264</v>
      </c>
      <c r="C68" s="90">
        <v>1</v>
      </c>
      <c r="D68" s="87">
        <v>8.0000000000000004E-4</v>
      </c>
      <c r="E68" s="87">
        <v>6.87E-4</v>
      </c>
      <c r="F68" s="87">
        <v>1.4519999999999999E-3</v>
      </c>
      <c r="G68" s="88">
        <v>0.9</v>
      </c>
      <c r="H68" s="87"/>
    </row>
    <row r="69" spans="1:8" x14ac:dyDescent="0.25">
      <c r="A69" s="84" t="s">
        <v>342</v>
      </c>
      <c r="B69" s="94" t="s">
        <v>341</v>
      </c>
      <c r="C69" s="94">
        <v>912</v>
      </c>
      <c r="D69" s="87">
        <v>1.271328</v>
      </c>
      <c r="E69" s="87">
        <v>0.30415199999999998</v>
      </c>
      <c r="F69" s="87">
        <v>1.6479839999999999</v>
      </c>
      <c r="G69" s="92">
        <v>8.9300000000000004E-2</v>
      </c>
      <c r="H69" s="87"/>
    </row>
    <row r="70" spans="1:8" x14ac:dyDescent="0.25">
      <c r="A70" s="84" t="s">
        <v>340</v>
      </c>
      <c r="B70" s="94" t="s">
        <v>341</v>
      </c>
      <c r="C70" s="94">
        <v>912</v>
      </c>
      <c r="D70" s="87">
        <v>1.831752</v>
      </c>
      <c r="E70" s="87">
        <v>0.42453600000000002</v>
      </c>
      <c r="F70" s="87">
        <v>1.3853279999999999</v>
      </c>
      <c r="G70" s="92">
        <v>0.11600000000000001</v>
      </c>
      <c r="H70" s="87"/>
    </row>
    <row r="71" spans="1:8" x14ac:dyDescent="0.25">
      <c r="A71" s="84" t="s">
        <v>344</v>
      </c>
      <c r="B71" s="94" t="s">
        <v>341</v>
      </c>
      <c r="C71" s="94">
        <v>912</v>
      </c>
      <c r="D71" s="87">
        <v>1.3939919999999999</v>
      </c>
      <c r="E71" s="87">
        <v>0.47150399999999998</v>
      </c>
      <c r="F71" s="87">
        <v>2.753784</v>
      </c>
      <c r="G71" s="92">
        <v>0.10829999999999999</v>
      </c>
      <c r="H71" s="87"/>
    </row>
    <row r="72" spans="1:8" x14ac:dyDescent="0.25">
      <c r="A72" s="84" t="s">
        <v>343</v>
      </c>
      <c r="B72" s="94" t="s">
        <v>341</v>
      </c>
      <c r="C72" s="94">
        <v>912</v>
      </c>
      <c r="D72" s="87">
        <v>1.6552800000000001</v>
      </c>
      <c r="E72" s="87">
        <v>0.43183199999999999</v>
      </c>
      <c r="F72" s="87">
        <v>2.1769440000000002</v>
      </c>
      <c r="G72" s="92">
        <v>0.1048</v>
      </c>
      <c r="H72" s="87"/>
    </row>
    <row r="73" spans="1:8" x14ac:dyDescent="0.25">
      <c r="A73" s="84" t="s">
        <v>269</v>
      </c>
      <c r="B73" s="90" t="s">
        <v>264</v>
      </c>
      <c r="C73" s="90">
        <v>1</v>
      </c>
      <c r="D73" s="87">
        <v>0.04</v>
      </c>
      <c r="E73" s="87">
        <v>1.0076E-2</v>
      </c>
      <c r="F73" s="87">
        <v>1.4156999999999999E-2</v>
      </c>
      <c r="G73" s="88">
        <v>9.0300000000000005E-2</v>
      </c>
    </row>
    <row r="74" spans="1:8" x14ac:dyDescent="0.25">
      <c r="A74" s="84" t="s">
        <v>268</v>
      </c>
      <c r="B74" s="90" t="s">
        <v>239</v>
      </c>
      <c r="C74" s="90">
        <v>100</v>
      </c>
      <c r="D74" s="87">
        <v>3.81</v>
      </c>
      <c r="E74" s="87">
        <v>0.98</v>
      </c>
      <c r="F74" s="87">
        <v>1.1399999999999999</v>
      </c>
      <c r="G74" s="88">
        <v>0.1045</v>
      </c>
    </row>
    <row r="75" spans="1:8" x14ac:dyDescent="0.25">
      <c r="A75" s="84" t="s">
        <v>299</v>
      </c>
      <c r="B75" s="90" t="s">
        <v>239</v>
      </c>
      <c r="C75" s="90">
        <v>100</v>
      </c>
      <c r="D75" s="87">
        <v>0.37</v>
      </c>
      <c r="E75" s="87">
        <v>0.13</v>
      </c>
      <c r="F75" s="87">
        <v>0.55000000000000004</v>
      </c>
      <c r="G75" s="88">
        <v>0.77200000000000002</v>
      </c>
    </row>
    <row r="76" spans="1:8" x14ac:dyDescent="0.25">
      <c r="A76" s="84" t="s">
        <v>211</v>
      </c>
      <c r="B76" s="90" t="s">
        <v>239</v>
      </c>
      <c r="C76" s="90">
        <v>100</v>
      </c>
      <c r="D76" s="87">
        <v>3.54</v>
      </c>
      <c r="E76" s="87">
        <v>1.29</v>
      </c>
      <c r="F76" s="87">
        <v>1.08</v>
      </c>
      <c r="G76" s="88">
        <v>8.9300000000000004E-2</v>
      </c>
    </row>
    <row r="77" spans="1:8" x14ac:dyDescent="0.25">
      <c r="A77" s="85" t="s">
        <v>270</v>
      </c>
      <c r="B77" s="90" t="s">
        <v>239</v>
      </c>
      <c r="C77" s="90">
        <v>100</v>
      </c>
      <c r="D77" s="87">
        <v>2.4700000000000002</v>
      </c>
      <c r="E77" s="87">
        <v>1.27</v>
      </c>
      <c r="F77" s="87">
        <v>0.84</v>
      </c>
      <c r="G77" s="88">
        <v>7.5999999999999998E-2</v>
      </c>
    </row>
    <row r="78" spans="1:8" x14ac:dyDescent="0.25">
      <c r="A78" s="85" t="s">
        <v>301</v>
      </c>
      <c r="B78" s="90" t="s">
        <v>225</v>
      </c>
      <c r="C78" s="90">
        <v>56</v>
      </c>
      <c r="D78" s="87">
        <v>0.93</v>
      </c>
      <c r="E78" s="87">
        <v>0.38</v>
      </c>
      <c r="F78" s="87">
        <v>0.23</v>
      </c>
      <c r="G78" s="88">
        <v>0.1118</v>
      </c>
    </row>
    <row r="79" spans="1:8" x14ac:dyDescent="0.25">
      <c r="A79" s="85" t="s">
        <v>302</v>
      </c>
      <c r="B79" s="90" t="s">
        <v>139</v>
      </c>
      <c r="C79" s="90">
        <v>2000</v>
      </c>
      <c r="D79" s="87">
        <v>6.33</v>
      </c>
      <c r="E79" s="87">
        <v>2.54</v>
      </c>
      <c r="F79" s="87">
        <v>14.06</v>
      </c>
      <c r="G79" s="88">
        <v>0.76849999999999996</v>
      </c>
    </row>
    <row r="80" spans="1:8" x14ac:dyDescent="0.25">
      <c r="A80" s="85" t="s">
        <v>303</v>
      </c>
      <c r="B80" s="90" t="s">
        <v>139</v>
      </c>
      <c r="C80" s="90">
        <v>2000</v>
      </c>
      <c r="D80" s="87">
        <v>5.75</v>
      </c>
      <c r="E80" s="87">
        <v>2.73</v>
      </c>
      <c r="F80" s="87">
        <v>7.63</v>
      </c>
      <c r="G80" s="88">
        <v>0.71599999999999997</v>
      </c>
    </row>
    <row r="81" spans="1:8" x14ac:dyDescent="0.25">
      <c r="A81" s="85" t="s">
        <v>300</v>
      </c>
      <c r="B81" s="90" t="s">
        <v>236</v>
      </c>
      <c r="C81" s="90">
        <v>56</v>
      </c>
      <c r="D81" s="87">
        <v>0.3458</v>
      </c>
      <c r="E81" s="87">
        <v>0.152056</v>
      </c>
      <c r="F81" s="87">
        <v>0.45447599999999999</v>
      </c>
      <c r="G81" s="88">
        <v>8.1299999999999997E-2</v>
      </c>
      <c r="H81" s="87"/>
    </row>
    <row r="82" spans="1:8" x14ac:dyDescent="0.25">
      <c r="A82" s="85" t="s">
        <v>260</v>
      </c>
      <c r="B82" s="90" t="s">
        <v>225</v>
      </c>
      <c r="C82" s="90">
        <v>40</v>
      </c>
      <c r="D82" s="87">
        <v>0.85</v>
      </c>
      <c r="E82" s="87">
        <v>0</v>
      </c>
      <c r="F82" s="87">
        <v>0</v>
      </c>
      <c r="G82" s="88">
        <v>8.3000000000000004E-2</v>
      </c>
    </row>
    <row r="83" spans="1:8" x14ac:dyDescent="0.25">
      <c r="A83" s="85" t="s">
        <v>261</v>
      </c>
      <c r="B83" s="90" t="s">
        <v>139</v>
      </c>
      <c r="C83" s="90">
        <v>2000</v>
      </c>
      <c r="D83" s="87">
        <v>8.0399999999999991</v>
      </c>
      <c r="E83" s="87">
        <v>2.29</v>
      </c>
      <c r="F83" s="87">
        <v>13.5</v>
      </c>
      <c r="G83" s="88">
        <v>0.78249999999999997</v>
      </c>
    </row>
    <row r="84" spans="1:8" x14ac:dyDescent="0.25">
      <c r="A84" s="85" t="s">
        <v>262</v>
      </c>
      <c r="B84" s="90" t="s">
        <v>139</v>
      </c>
      <c r="C84" s="90">
        <v>2000</v>
      </c>
      <c r="D84" s="87">
        <v>32.799999999999997</v>
      </c>
      <c r="E84" s="87">
        <v>12.29</v>
      </c>
      <c r="F84" s="87">
        <v>47.96</v>
      </c>
      <c r="G84" s="88">
        <v>7.8299999999999995E-2</v>
      </c>
    </row>
    <row r="85" spans="1:8" x14ac:dyDescent="0.25">
      <c r="A85" s="85" t="s">
        <v>263</v>
      </c>
      <c r="B85" s="90" t="s">
        <v>139</v>
      </c>
      <c r="C85" s="90">
        <v>2000</v>
      </c>
      <c r="D85" s="87">
        <v>7.53</v>
      </c>
      <c r="E85" s="87">
        <v>2.21</v>
      </c>
      <c r="F85" s="87">
        <v>14.53</v>
      </c>
      <c r="G85" s="88">
        <v>0.77</v>
      </c>
    </row>
    <row r="86" spans="1:8" x14ac:dyDescent="0.25">
      <c r="A86" s="85" t="s">
        <v>304</v>
      </c>
      <c r="B86" s="90" t="s">
        <v>139</v>
      </c>
      <c r="C86" s="90">
        <v>2000</v>
      </c>
      <c r="D86" s="87">
        <v>4.3600000000000003</v>
      </c>
      <c r="E86" s="87">
        <v>2.06</v>
      </c>
      <c r="F86" s="87">
        <v>7.74</v>
      </c>
      <c r="G86" s="88">
        <v>0.79279999999999995</v>
      </c>
    </row>
    <row r="87" spans="1:8" x14ac:dyDescent="0.25">
      <c r="A87" s="84" t="s">
        <v>273</v>
      </c>
      <c r="B87" s="90" t="s">
        <v>239</v>
      </c>
      <c r="C87" s="90">
        <v>100</v>
      </c>
      <c r="D87" s="87">
        <v>5.98</v>
      </c>
      <c r="E87" s="87">
        <v>0</v>
      </c>
      <c r="F87" s="87">
        <v>0</v>
      </c>
      <c r="G87" s="88">
        <v>7.8E-2</v>
      </c>
    </row>
    <row r="88" spans="1:8" x14ac:dyDescent="0.25">
      <c r="A88" s="84" t="s">
        <v>272</v>
      </c>
      <c r="B88" s="90" t="s">
        <v>139</v>
      </c>
      <c r="C88" s="90">
        <v>2000</v>
      </c>
      <c r="D88" s="87">
        <v>16.739999999999998</v>
      </c>
      <c r="E88" s="87">
        <v>2.82</v>
      </c>
      <c r="F88" s="87">
        <v>13.86</v>
      </c>
      <c r="G88" s="88">
        <v>0.70699999999999996</v>
      </c>
    </row>
    <row r="89" spans="1:8" x14ac:dyDescent="0.25">
      <c r="A89" s="84" t="s">
        <v>305</v>
      </c>
      <c r="B89" s="90" t="s">
        <v>225</v>
      </c>
      <c r="C89" s="90">
        <v>48</v>
      </c>
      <c r="D89" s="87">
        <v>1.05</v>
      </c>
      <c r="E89" s="87">
        <v>0.33</v>
      </c>
      <c r="F89" s="87">
        <v>0.28999999999999998</v>
      </c>
      <c r="G89" s="88">
        <v>0.1095</v>
      </c>
    </row>
    <row r="90" spans="1:8" x14ac:dyDescent="0.25">
      <c r="A90" s="84" t="s">
        <v>274</v>
      </c>
      <c r="B90" s="90" t="s">
        <v>264</v>
      </c>
      <c r="C90" s="90">
        <v>1</v>
      </c>
      <c r="D90" s="87">
        <v>2E-3</v>
      </c>
      <c r="E90" s="87">
        <v>6.87E-4</v>
      </c>
      <c r="F90" s="87">
        <v>2.9039999999999999E-3</v>
      </c>
      <c r="G90" s="88">
        <v>0.91059999999999997</v>
      </c>
    </row>
    <row r="91" spans="1:8" x14ac:dyDescent="0.25">
      <c r="A91" s="84" t="s">
        <v>275</v>
      </c>
      <c r="B91" s="90" t="s">
        <v>139</v>
      </c>
      <c r="C91" s="90">
        <v>2000</v>
      </c>
      <c r="D91" s="87">
        <v>45.6</v>
      </c>
      <c r="E91" s="87">
        <v>14.47</v>
      </c>
      <c r="F91" s="87">
        <v>47.55</v>
      </c>
      <c r="G91" s="88">
        <v>0.122</v>
      </c>
    </row>
    <row r="92" spans="1:8" x14ac:dyDescent="0.25">
      <c r="A92" s="84" t="s">
        <v>276</v>
      </c>
      <c r="B92" s="90" t="s">
        <v>139</v>
      </c>
      <c r="C92" s="90">
        <v>2000</v>
      </c>
      <c r="D92" s="87">
        <v>64.69</v>
      </c>
      <c r="E92" s="87">
        <v>14.34</v>
      </c>
      <c r="F92" s="87">
        <v>47.41</v>
      </c>
      <c r="G92" s="88">
        <v>0.121</v>
      </c>
    </row>
    <row r="93" spans="1:8" x14ac:dyDescent="0.25">
      <c r="A93" s="84" t="s">
        <v>277</v>
      </c>
      <c r="B93" s="90" t="s">
        <v>264</v>
      </c>
      <c r="C93" s="90">
        <v>1</v>
      </c>
      <c r="D93" s="87">
        <v>1.1000000000000001E-3</v>
      </c>
      <c r="E93" s="87">
        <v>2.2900000000000001E-4</v>
      </c>
      <c r="F93" s="87">
        <v>2.4199999999999998E-3</v>
      </c>
      <c r="G93" s="88">
        <v>0.80649999999999999</v>
      </c>
    </row>
    <row r="94" spans="1:8" x14ac:dyDescent="0.25">
      <c r="A94" s="84" t="s">
        <v>278</v>
      </c>
      <c r="B94" s="90" t="s">
        <v>264</v>
      </c>
      <c r="C94" s="90">
        <v>1</v>
      </c>
      <c r="D94" s="87">
        <v>1.1000000000000001E-3</v>
      </c>
      <c r="E94" s="87">
        <v>2.2900000000000001E-4</v>
      </c>
      <c r="F94" s="87">
        <v>2.2989999999999998E-3</v>
      </c>
      <c r="G94" s="88">
        <v>0.80279999999999996</v>
      </c>
    </row>
    <row r="95" spans="1:8" x14ac:dyDescent="0.25">
      <c r="A95" s="84" t="s">
        <v>279</v>
      </c>
      <c r="B95" s="90" t="s">
        <v>139</v>
      </c>
      <c r="C95" s="90">
        <v>2000</v>
      </c>
      <c r="D95" s="87">
        <v>12.36</v>
      </c>
      <c r="E95" s="87">
        <v>3.76</v>
      </c>
      <c r="F95" s="87">
        <v>0</v>
      </c>
      <c r="G95" s="88">
        <v>0.73550000000000004</v>
      </c>
    </row>
    <row r="96" spans="1:8" x14ac:dyDescent="0.25">
      <c r="A96" s="84" t="s">
        <v>281</v>
      </c>
      <c r="B96" s="90" t="s">
        <v>225</v>
      </c>
      <c r="C96" s="90">
        <v>60</v>
      </c>
      <c r="D96" s="87">
        <v>1.44</v>
      </c>
      <c r="E96" s="87">
        <v>0.53</v>
      </c>
      <c r="F96" s="87">
        <v>0.26</v>
      </c>
      <c r="G96" s="88">
        <v>0.1145</v>
      </c>
    </row>
    <row r="97" spans="1:7" x14ac:dyDescent="0.25">
      <c r="A97" s="84" t="s">
        <v>212</v>
      </c>
      <c r="B97" s="90" t="s">
        <v>225</v>
      </c>
      <c r="C97" s="90">
        <v>60</v>
      </c>
      <c r="D97" s="87">
        <v>0.96</v>
      </c>
      <c r="E97" s="87">
        <v>0.45</v>
      </c>
      <c r="F97" s="87">
        <v>0.31</v>
      </c>
      <c r="G97" s="88">
        <v>0.11409999999999999</v>
      </c>
    </row>
    <row r="98" spans="1:7" x14ac:dyDescent="0.25">
      <c r="A98" s="84" t="s">
        <v>280</v>
      </c>
      <c r="B98" s="90" t="s">
        <v>225</v>
      </c>
      <c r="C98" s="90">
        <v>60</v>
      </c>
      <c r="D98" s="87">
        <v>1.22</v>
      </c>
      <c r="E98" s="87">
        <v>0.53</v>
      </c>
      <c r="F98" s="87">
        <v>0.31</v>
      </c>
      <c r="G98" s="88">
        <v>0.1168</v>
      </c>
    </row>
    <row r="99" spans="1:7" x14ac:dyDescent="0.25">
      <c r="A99" s="84" t="s">
        <v>282</v>
      </c>
      <c r="B99" s="90" t="s">
        <v>225</v>
      </c>
      <c r="C99" s="90">
        <v>60</v>
      </c>
      <c r="D99" s="87">
        <v>1.29</v>
      </c>
      <c r="E99" s="87">
        <v>0.51</v>
      </c>
      <c r="F99" s="87">
        <v>0.32</v>
      </c>
      <c r="G99" s="88">
        <v>0.1183</v>
      </c>
    </row>
    <row r="100" spans="1:7" x14ac:dyDescent="0.25">
      <c r="A100" s="91" t="s">
        <v>271</v>
      </c>
      <c r="B100" s="87" t="s">
        <v>139</v>
      </c>
      <c r="C100" s="87">
        <v>2000</v>
      </c>
      <c r="D100" s="87">
        <v>22.19</v>
      </c>
      <c r="E100" s="87">
        <v>8.01</v>
      </c>
      <c r="F100" s="87">
        <v>25.84</v>
      </c>
      <c r="G100" s="88">
        <v>0.113</v>
      </c>
    </row>
    <row r="101" spans="1:7" x14ac:dyDescent="0.25">
      <c r="A101" s="84" t="s">
        <v>316</v>
      </c>
      <c r="B101" s="94" t="s">
        <v>139</v>
      </c>
      <c r="C101" s="94">
        <v>2000</v>
      </c>
      <c r="D101" s="87">
        <v>11.6</v>
      </c>
      <c r="E101" s="87">
        <v>2.66</v>
      </c>
      <c r="F101" s="87">
        <v>25.78</v>
      </c>
      <c r="G101" s="92">
        <v>9.2200000000000004E-2</v>
      </c>
    </row>
    <row r="102" spans="1:7" x14ac:dyDescent="0.25">
      <c r="A102" s="84" t="s">
        <v>317</v>
      </c>
      <c r="B102" s="94" t="s">
        <v>139</v>
      </c>
      <c r="C102" s="94">
        <v>2000</v>
      </c>
      <c r="D102" s="87">
        <v>15.2</v>
      </c>
      <c r="E102" s="87">
        <v>3.8</v>
      </c>
      <c r="F102" s="87">
        <v>29.5</v>
      </c>
      <c r="G102" s="92">
        <v>9.2200000000000004E-2</v>
      </c>
    </row>
    <row r="104" spans="1:7" x14ac:dyDescent="0.25">
      <c r="F104" s="93"/>
    </row>
  </sheetData>
  <sheetProtection algorithmName="SHA-512" hashValue="+Myp6ovfm8xm1pFCVupqRVlpNCEottaCVSgv0xR5jmcOiXlPCjvIAUCjM+XhVI0lWNFSLe/6IBPjvhRN5il8cw==" saltValue="K1PfkNnbyykYeMktfYAZxA==" spinCount="100000" sheet="1" objects="1" scenarios="1"/>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763115A2D86647A2A7FDE4F3FA2D6B" ma:contentTypeVersion="13" ma:contentTypeDescription="Create a new document." ma:contentTypeScope="" ma:versionID="c7625d4e87a73aefe0320a9ec4ee7728">
  <xsd:schema xmlns:xsd="http://www.w3.org/2001/XMLSchema" xmlns:xs="http://www.w3.org/2001/XMLSchema" xmlns:p="http://schemas.microsoft.com/office/2006/metadata/properties" xmlns:ns2="47ca554a-6a59-441a-a84c-625ca94c37e8" xmlns:ns3="33c0f6fd-68da-4dca-96e1-bd72fb859533" targetNamespace="http://schemas.microsoft.com/office/2006/metadata/properties" ma:root="true" ma:fieldsID="67d378592b55147b142d7da571f8ece8" ns2:_="" ns3:_="">
    <xsd:import namespace="47ca554a-6a59-441a-a84c-625ca94c37e8"/>
    <xsd:import namespace="33c0f6fd-68da-4dca-96e1-bd72fb8595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a554a-6a59-441a-a84c-625ca94c37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c0f6fd-68da-4dca-96e1-bd72fb8595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4bfe0f-b748-4e62-b58b-817a0f76ddec}" ma:internalName="TaxCatchAll" ma:showField="CatchAllData" ma:web="33c0f6fd-68da-4dca-96e1-bd72fb8595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ca554a-6a59-441a-a84c-625ca94c37e8">
      <Terms xmlns="http://schemas.microsoft.com/office/infopath/2007/PartnerControls"/>
    </lcf76f155ced4ddcb4097134ff3c332f>
    <TaxCatchAll xmlns="33c0f6fd-68da-4dca-96e1-bd72fb859533" xsi:nil="true"/>
    <hyperlink xmlns="47ca554a-6a59-441a-a84c-625ca94c37e8">
      <Url xsi:nil="true"/>
      <Description xsi:nil="true"/>
    </hyperlink>
  </documentManagement>
</p:properties>
</file>

<file path=customXml/itemProps1.xml><?xml version="1.0" encoding="utf-8"?>
<ds:datastoreItem xmlns:ds="http://schemas.openxmlformats.org/officeDocument/2006/customXml" ds:itemID="{B0D6FF72-2AD3-4AA9-9D22-BD968C604869}"/>
</file>

<file path=customXml/itemProps2.xml><?xml version="1.0" encoding="utf-8"?>
<ds:datastoreItem xmlns:ds="http://schemas.openxmlformats.org/officeDocument/2006/customXml" ds:itemID="{A5A567C2-0069-4037-8474-68FC08C87020}"/>
</file>

<file path=customXml/itemProps3.xml><?xml version="1.0" encoding="utf-8"?>
<ds:datastoreItem xmlns:ds="http://schemas.openxmlformats.org/officeDocument/2006/customXml" ds:itemID="{95A464FA-63B9-44C8-9BF0-2B58D26C54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NMP_Worksheet</vt:lpstr>
      <vt:lpstr>Certification</vt:lpstr>
      <vt:lpstr>Fertilizer_Data_Table</vt:lpstr>
      <vt:lpstr>Organic_Fertilizer_Calc.</vt:lpstr>
      <vt:lpstr>Organic_Fertilizer_Ref_Tables</vt:lpstr>
      <vt:lpstr>Crop_Rotation_&amp;_removal_rates</vt:lpstr>
      <vt:lpstr>Crop_Removal_Table</vt:lpstr>
      <vt:lpstr>Crop</vt:lpstr>
      <vt:lpstr>Fertilizer_Sources</vt:lpstr>
      <vt:lpstr>Measurement_unit_type</vt:lpstr>
      <vt:lpstr>Oganic_Amendment_Type</vt:lpstr>
      <vt:lpstr>NMP_Worksheet!Print_Area</vt:lpstr>
    </vt:vector>
  </TitlesOfParts>
  <Company>USDA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Youngberg, Travis - NRCS, Boise, ID</dc:creator>
  <cp:lastModifiedBy>Youngberg, Travis - NRCS, Boise, ID</cp:lastModifiedBy>
  <cp:lastPrinted>2018-01-06T19:56:12Z</cp:lastPrinted>
  <dcterms:created xsi:type="dcterms:W3CDTF">2017-04-04T14:45:40Z</dcterms:created>
  <dcterms:modified xsi:type="dcterms:W3CDTF">2018-08-15T19:03:08Z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0x0101003F763115A2D86647A2A7FDE4F3FA2D6B</vt:lpwstr>
  </property>
</Properties>
</file>