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60" windowHeight="9135" tabRatio="682" activeTab="4"/>
  </bookViews>
  <sheets>
    <sheet name="Runoff Computation" sheetId="1" r:id="rId1"/>
    <sheet name="Example -Frank's Dairy" sheetId="2" r:id="rId2"/>
    <sheet name="Table 1.  Climate" sheetId="3" r:id="rId3"/>
    <sheet name="Table 2. Runoff" sheetId="4" r:id="rId4"/>
    <sheet name="Table 3. Volume" sheetId="5" r:id="rId5"/>
  </sheets>
  <definedNames>
    <definedName name="_xlnm.Print_Titles" localSheetId="2">'Table 1.  Climate'!$1:$5</definedName>
  </definedNames>
  <calcPr fullCalcOnLoad="1"/>
</workbook>
</file>

<file path=xl/sharedStrings.xml><?xml version="1.0" encoding="utf-8"?>
<sst xmlns="http://schemas.openxmlformats.org/spreadsheetml/2006/main" count="539" uniqueCount="275">
  <si>
    <t>Area</t>
  </si>
  <si>
    <t>Annual</t>
  </si>
  <si>
    <t>Runoff</t>
  </si>
  <si>
    <t>(inches)</t>
  </si>
  <si>
    <t>(cubic feet)</t>
  </si>
  <si>
    <t>25yr-24hr</t>
  </si>
  <si>
    <t>inches</t>
  </si>
  <si>
    <t>Average Annual Rainfall:</t>
  </si>
  <si>
    <r>
      <t>tenths</t>
    </r>
    <r>
      <rPr>
        <b/>
        <sz val="10"/>
        <rFont val="Arial"/>
        <family val="2"/>
      </rPr>
      <t>\</t>
    </r>
    <r>
      <rPr>
        <b/>
        <vertAlign val="superscript"/>
        <sz val="10"/>
        <rFont val="Arial"/>
        <family val="2"/>
      </rPr>
      <t>Inches</t>
    </r>
  </si>
  <si>
    <t>where:</t>
  </si>
  <si>
    <t>CN = Runoff Curve Number</t>
  </si>
  <si>
    <t xml:space="preserve">  P = Rainfall Depth, inches</t>
  </si>
  <si>
    <t xml:space="preserve">  q = Runoff Depth, inches</t>
  </si>
  <si>
    <t>County</t>
  </si>
  <si>
    <t>Delta</t>
  </si>
  <si>
    <t>Cedaredge</t>
  </si>
  <si>
    <t>Eagle</t>
  </si>
  <si>
    <t>Eagle FAA AP</t>
  </si>
  <si>
    <t>Garfield</t>
  </si>
  <si>
    <t>Glenwood Springs #2</t>
  </si>
  <si>
    <t>Grand</t>
  </si>
  <si>
    <t>Fraser</t>
  </si>
  <si>
    <t xml:space="preserve">Grand Lake </t>
  </si>
  <si>
    <t>Green Mountain Dam</t>
  </si>
  <si>
    <t>Hot Sulphur Springs</t>
  </si>
  <si>
    <t>Kremling</t>
  </si>
  <si>
    <t>Williams Fork Dam</t>
  </si>
  <si>
    <t>Winter Park</t>
  </si>
  <si>
    <t>Gunnison</t>
  </si>
  <si>
    <t>Crested Butte</t>
  </si>
  <si>
    <t>Pitkin</t>
  </si>
  <si>
    <t>Taylor Park</t>
  </si>
  <si>
    <t>Jackson</t>
  </si>
  <si>
    <t>Walden</t>
  </si>
  <si>
    <t>Lake</t>
  </si>
  <si>
    <t>Climax</t>
  </si>
  <si>
    <t>Mesa</t>
  </si>
  <si>
    <t>Colbran</t>
  </si>
  <si>
    <t>Fruita 1W</t>
  </si>
  <si>
    <t>Gateway 1SE</t>
  </si>
  <si>
    <t>Grand Junction</t>
  </si>
  <si>
    <t>Palisade</t>
  </si>
  <si>
    <t>Moffat</t>
  </si>
  <si>
    <t>Craig</t>
  </si>
  <si>
    <t>Dinosaur Ntl Monument</t>
  </si>
  <si>
    <t>Greystone</t>
  </si>
  <si>
    <t>Maybell</t>
  </si>
  <si>
    <t>Sunbeam</t>
  </si>
  <si>
    <t>Montrose</t>
  </si>
  <si>
    <t>Cimmaron 3S</t>
  </si>
  <si>
    <t>Uravan</t>
  </si>
  <si>
    <t>Ouray</t>
  </si>
  <si>
    <t>Aspen</t>
  </si>
  <si>
    <t>Rio Blanco</t>
  </si>
  <si>
    <t>Meeker 2</t>
  </si>
  <si>
    <t>Rangely 1E</t>
  </si>
  <si>
    <t>Routt</t>
  </si>
  <si>
    <t>Hayden</t>
  </si>
  <si>
    <t>Steamboat Springs</t>
  </si>
  <si>
    <t>Yampa</t>
  </si>
  <si>
    <t>Saguache</t>
  </si>
  <si>
    <t>Cochepta Creek</t>
  </si>
  <si>
    <t>San Miguel</t>
  </si>
  <si>
    <t>Norwood</t>
  </si>
  <si>
    <t>Summit</t>
  </si>
  <si>
    <t>Breckenridge</t>
  </si>
  <si>
    <t>Dillion 1E</t>
  </si>
  <si>
    <t>Adams</t>
  </si>
  <si>
    <t>Arapahoe</t>
  </si>
  <si>
    <t>Beyers 5ENE</t>
  </si>
  <si>
    <t>Boulder</t>
  </si>
  <si>
    <t>Allenspark</t>
  </si>
  <si>
    <t>Longmont 2ESE</t>
  </si>
  <si>
    <t>Clear Creek</t>
  </si>
  <si>
    <t>Georgetown</t>
  </si>
  <si>
    <t>Denver</t>
  </si>
  <si>
    <t>Denver WSO AP</t>
  </si>
  <si>
    <t>Douglas</t>
  </si>
  <si>
    <t>Cheesman</t>
  </si>
  <si>
    <t>Elbert</t>
  </si>
  <si>
    <t>Gilpin</t>
  </si>
  <si>
    <t>Jefferson</t>
  </si>
  <si>
    <t>Evergreen</t>
  </si>
  <si>
    <t>Kit Carson</t>
  </si>
  <si>
    <t>Burlington</t>
  </si>
  <si>
    <t>Flagler 2NW</t>
  </si>
  <si>
    <t>Stratton</t>
  </si>
  <si>
    <t>Larimer</t>
  </si>
  <si>
    <t>Estes Park</t>
  </si>
  <si>
    <t>Fort Collins</t>
  </si>
  <si>
    <t>Logan</t>
  </si>
  <si>
    <t>Sterling</t>
  </si>
  <si>
    <t>Morgan</t>
  </si>
  <si>
    <t>Fort Morgan</t>
  </si>
  <si>
    <t>Wiggins 7SW</t>
  </si>
  <si>
    <t>Phillips</t>
  </si>
  <si>
    <t>Holyoke</t>
  </si>
  <si>
    <t>Sedgwick</t>
  </si>
  <si>
    <t>Washington</t>
  </si>
  <si>
    <t>Akron 4e</t>
  </si>
  <si>
    <t>Weld</t>
  </si>
  <si>
    <t>Greeley UNC</t>
  </si>
  <si>
    <t>New Raymer</t>
  </si>
  <si>
    <t>Nunn</t>
  </si>
  <si>
    <t>Yuma</t>
  </si>
  <si>
    <t>Bonny Lake</t>
  </si>
  <si>
    <t>Bacca</t>
  </si>
  <si>
    <t>Campo</t>
  </si>
  <si>
    <t>Springfield 7WSW</t>
  </si>
  <si>
    <t>Walsh</t>
  </si>
  <si>
    <t>Bent</t>
  </si>
  <si>
    <t>John Martin Dam</t>
  </si>
  <si>
    <t>Las Animas</t>
  </si>
  <si>
    <t>Cheyenne</t>
  </si>
  <si>
    <t>Cheyenne Wells</t>
  </si>
  <si>
    <t>Crowley</t>
  </si>
  <si>
    <t>Ordway</t>
  </si>
  <si>
    <t>El Paso</t>
  </si>
  <si>
    <t>Colorado Springs WSO AP</t>
  </si>
  <si>
    <t>Huerfano</t>
  </si>
  <si>
    <t>Walsenburg</t>
  </si>
  <si>
    <t>Kiowa</t>
  </si>
  <si>
    <t>Eads</t>
  </si>
  <si>
    <t>Branson</t>
  </si>
  <si>
    <t>Delhi</t>
  </si>
  <si>
    <t>Trinidad</t>
  </si>
  <si>
    <t>Lincoln</t>
  </si>
  <si>
    <t>Arriba</t>
  </si>
  <si>
    <t>Genoa</t>
  </si>
  <si>
    <t>Karval</t>
  </si>
  <si>
    <t>Limon</t>
  </si>
  <si>
    <t>Otero</t>
  </si>
  <si>
    <t>La Junta</t>
  </si>
  <si>
    <t>Rocky Ford 2SE</t>
  </si>
  <si>
    <t>Park</t>
  </si>
  <si>
    <t>Antero Reservoir</t>
  </si>
  <si>
    <t>Bailey</t>
  </si>
  <si>
    <t>Grant</t>
  </si>
  <si>
    <t>Prowers</t>
  </si>
  <si>
    <t>Holly</t>
  </si>
  <si>
    <t>Lamar</t>
  </si>
  <si>
    <t>Pueblo</t>
  </si>
  <si>
    <t>Rye</t>
  </si>
  <si>
    <t>Teller</t>
  </si>
  <si>
    <t>Cripple Creek</t>
  </si>
  <si>
    <t>Alamosa</t>
  </si>
  <si>
    <t>Alamosa WSO AP</t>
  </si>
  <si>
    <t>Great Sand Dunes NP</t>
  </si>
  <si>
    <t>Archuleta</t>
  </si>
  <si>
    <t>Arboles</t>
  </si>
  <si>
    <t>Pagosa Springs</t>
  </si>
  <si>
    <t>Chaffee</t>
  </si>
  <si>
    <t>Buena Vista</t>
  </si>
  <si>
    <t>Salida 3W</t>
  </si>
  <si>
    <t>Conejos</t>
  </si>
  <si>
    <t>Costilla</t>
  </si>
  <si>
    <t>Blanca</t>
  </si>
  <si>
    <t>San Luis</t>
  </si>
  <si>
    <t>Custer</t>
  </si>
  <si>
    <t>Westcliffe</t>
  </si>
  <si>
    <t>Dolores</t>
  </si>
  <si>
    <t>Rico</t>
  </si>
  <si>
    <t>Freemont</t>
  </si>
  <si>
    <t>Canon City</t>
  </si>
  <si>
    <t>La Plata</t>
  </si>
  <si>
    <t>Durango</t>
  </si>
  <si>
    <t>Fort Lewis</t>
  </si>
  <si>
    <t>Ignacio</t>
  </si>
  <si>
    <t>Valecito Dam</t>
  </si>
  <si>
    <t>Leadville 2SW</t>
  </si>
  <si>
    <t>Mineral</t>
  </si>
  <si>
    <t>Wolf Creek Pass</t>
  </si>
  <si>
    <t>Montezuma</t>
  </si>
  <si>
    <t>Cortez</t>
  </si>
  <si>
    <t>Mesa Verde NP</t>
  </si>
  <si>
    <t>Rio Grande</t>
  </si>
  <si>
    <t>Del Norte</t>
  </si>
  <si>
    <t>Monte Vista</t>
  </si>
  <si>
    <t>Average Annual</t>
  </si>
  <si>
    <t>Annual FWS</t>
  </si>
  <si>
    <t>CN=90</t>
  </si>
  <si>
    <t>13 - 40</t>
  </si>
  <si>
    <t>14 - 16</t>
  </si>
  <si>
    <t>14 - 20</t>
  </si>
  <si>
    <t>3.2 - 3.8</t>
  </si>
  <si>
    <t>14 - 18</t>
  </si>
  <si>
    <t>16 - 36</t>
  </si>
  <si>
    <t>2.2 - 2.6</t>
  </si>
  <si>
    <t>16 - 18</t>
  </si>
  <si>
    <t>3.8 - 4.2</t>
  </si>
  <si>
    <t>25 yr - 24 hr</t>
  </si>
  <si>
    <t>Paved Feedlot</t>
  </si>
  <si>
    <t>Earth Feedlot</t>
  </si>
  <si>
    <r>
      <t>Precipitation</t>
    </r>
    <r>
      <rPr>
        <vertAlign val="superscript"/>
        <sz val="10"/>
        <rFont val="Arial"/>
        <family val="2"/>
      </rPr>
      <t>1</t>
    </r>
  </si>
  <si>
    <r>
      <t>Evaporation</t>
    </r>
    <r>
      <rPr>
        <vertAlign val="superscript"/>
        <sz val="10"/>
        <rFont val="Arial"/>
        <family val="2"/>
      </rPr>
      <t>2</t>
    </r>
  </si>
  <si>
    <r>
      <t>Runoff as % of Annual Rainfall</t>
    </r>
    <r>
      <rPr>
        <vertAlign val="superscript"/>
        <sz val="10"/>
        <rFont val="Arial"/>
        <family val="2"/>
      </rPr>
      <t>3</t>
    </r>
  </si>
  <si>
    <r>
      <t>Precipitaion</t>
    </r>
    <r>
      <rPr>
        <vertAlign val="superscript"/>
        <sz val="10"/>
        <rFont val="Arial"/>
        <family val="2"/>
      </rPr>
      <t>4</t>
    </r>
  </si>
  <si>
    <t>References:</t>
  </si>
  <si>
    <t xml:space="preserve">    Portland, OR.  Http://www.wcc.nrcs.usda.gov</t>
  </si>
  <si>
    <r>
      <t>4</t>
    </r>
    <r>
      <rPr>
        <sz val="10"/>
        <rFont val="Arial"/>
        <family val="2"/>
      </rPr>
      <t xml:space="preserve">  NOAA Atlas II, Volume 3 - Colorado</t>
    </r>
  </si>
  <si>
    <r>
      <t>3</t>
    </r>
    <r>
      <rPr>
        <sz val="10"/>
        <rFont val="Arial"/>
        <family val="2"/>
      </rPr>
      <t xml:space="preserve">  USDA NRCS Agricultural Waste Management Field Handbook, Chapter 10, Figures 10C-1 &amp; 10C-2.</t>
    </r>
  </si>
  <si>
    <r>
      <t>2</t>
    </r>
    <r>
      <rPr>
        <sz val="10"/>
        <rFont val="Arial"/>
        <family val="2"/>
      </rPr>
      <t xml:space="preserve">  NOAA Technical Report NWS 33, Evaporation Atlas for the 48 Contiguous United States, 1982.</t>
    </r>
  </si>
  <si>
    <r>
      <t>1</t>
    </r>
    <r>
      <rPr>
        <sz val="10"/>
        <rFont val="Arial"/>
        <family val="2"/>
      </rPr>
      <t xml:space="preserve">  Temperature and Precipitation Station (TAPS) Data File, USDA NRCS Water and Climate Center,</t>
    </r>
  </si>
  <si>
    <t>jea  11/00</t>
  </si>
  <si>
    <t>(% of annual)</t>
  </si>
  <si>
    <t>CN= 97</t>
  </si>
  <si>
    <t xml:space="preserve">Facility Name: </t>
  </si>
  <si>
    <t>Prepared by:</t>
  </si>
  <si>
    <t xml:space="preserve">date: </t>
  </si>
  <si>
    <t>Checked by:</t>
  </si>
  <si>
    <t>Location:</t>
  </si>
  <si>
    <t>Runoff Volume Computations</t>
  </si>
  <si>
    <t>25 year-24 hour Rainfall:</t>
  </si>
  <si>
    <t>Rainfall</t>
  </si>
  <si>
    <t xml:space="preserve"> +</t>
  </si>
  <si>
    <t>Roof Area</t>
  </si>
  <si>
    <t>(sq. ft.)</t>
  </si>
  <si>
    <t>Annual Runoff %:</t>
  </si>
  <si>
    <t>(acres)</t>
  </si>
  <si>
    <t>Design Runoff Volume =</t>
  </si>
  <si>
    <t>Storage Volume Computations</t>
  </si>
  <si>
    <t>Design Runoff Volume:</t>
  </si>
  <si>
    <t>Manure Solids Volume:</t>
  </si>
  <si>
    <t>Other Solids Volume:</t>
  </si>
  <si>
    <t>Liquid Manure Volume:</t>
  </si>
  <si>
    <t>Process Wastewater Volume:</t>
  </si>
  <si>
    <t>(from calculations above)</t>
  </si>
  <si>
    <t xml:space="preserve">)   x  </t>
  </si>
  <si>
    <r>
      <t>x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3,630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=</t>
    </r>
  </si>
  <si>
    <t>Runoff Volume</t>
  </si>
  <si>
    <t>Approximate Design Dimensions</t>
  </si>
  <si>
    <t>Depth:</t>
  </si>
  <si>
    <t>Width:</t>
  </si>
  <si>
    <t>Length:</t>
  </si>
  <si>
    <r>
      <t xml:space="preserve">  </t>
    </r>
    <r>
      <rPr>
        <b/>
        <sz val="14"/>
        <rFont val="Arial"/>
        <family val="2"/>
      </rPr>
      <t>/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 xml:space="preserve">12 </t>
    </r>
    <r>
      <rPr>
        <b/>
        <sz val="12"/>
        <rFont val="Arial"/>
        <family val="2"/>
      </rPr>
      <t xml:space="preserve">  =</t>
    </r>
  </si>
  <si>
    <r>
      <t>Roofed Area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(CN = 100)</t>
    </r>
    <r>
      <rPr>
        <b/>
        <sz val="10"/>
        <rFont val="Arial"/>
        <family val="2"/>
      </rPr>
      <t xml:space="preserve">  </t>
    </r>
    <r>
      <rPr>
        <b/>
        <sz val="14"/>
        <rFont val="Arial"/>
        <family val="2"/>
      </rPr>
      <t>(</t>
    </r>
  </si>
  <si>
    <r>
      <t>Paved Area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(CN = 97)</t>
    </r>
    <r>
      <rPr>
        <b/>
        <sz val="10"/>
        <rFont val="Arial"/>
        <family val="2"/>
      </rPr>
      <t xml:space="preserve">  </t>
    </r>
    <r>
      <rPr>
        <b/>
        <sz val="14"/>
        <rFont val="Arial"/>
        <family val="2"/>
      </rPr>
      <t>(</t>
    </r>
  </si>
  <si>
    <r>
      <t>Earthen Area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(CN = 90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 </t>
    </r>
    <r>
      <rPr>
        <b/>
        <sz val="14"/>
        <rFont val="Arial"/>
        <family val="2"/>
      </rPr>
      <t>(</t>
    </r>
  </si>
  <si>
    <t>I</t>
  </si>
  <si>
    <t>F</t>
  </si>
  <si>
    <t>W</t>
  </si>
  <si>
    <t>T</t>
  </si>
  <si>
    <t>,</t>
  </si>
  <si>
    <t>Foot Depth</t>
  </si>
  <si>
    <t>: 1 Inside Slope</t>
  </si>
  <si>
    <t>O</t>
  </si>
  <si>
    <t>P</t>
  </si>
  <si>
    <t>D</t>
  </si>
  <si>
    <t>H</t>
  </si>
  <si>
    <t>T.</t>
  </si>
  <si>
    <t>T O  P    L  E  N  G  T  H,    F  T.</t>
  </si>
  <si>
    <t>Runoff for Earth Surfaced Feedlots, Curve Number:</t>
  </si>
  <si>
    <t>Runoff for Paved Surface Feedlots, Curve Number:</t>
  </si>
  <si>
    <t>NOTE: These runoff values do not apply to multiple day events or seasonal average rainfall amounts</t>
  </si>
  <si>
    <t>Climate Station</t>
  </si>
  <si>
    <t>Frank's Dairy</t>
  </si>
  <si>
    <t>Fort Morgan, CO</t>
  </si>
  <si>
    <t>JEA</t>
  </si>
  <si>
    <t>Volume:</t>
  </si>
  <si>
    <t>Design Runoff Volume, in cubic feet:</t>
  </si>
  <si>
    <t>Manure Solids Volume, in cubic feet:</t>
  </si>
  <si>
    <t>Other Solids Volume, in cubic feet:</t>
  </si>
  <si>
    <t>Liquid Manure Volume, in cubic feet:</t>
  </si>
  <si>
    <t>Process Wastewater Volume, in cubic feet:</t>
  </si>
  <si>
    <t>Total Volume Required:</t>
  </si>
  <si>
    <t>(Divide gal/year by 7.5 gal/cu. ft.)</t>
  </si>
  <si>
    <t>(Multiply tons/year by 50 cu. ft./ton)</t>
  </si>
  <si>
    <t>(select dimensions from Table 8c that result in a pond volume equal or greater than the required volume)</t>
  </si>
  <si>
    <t>Total Volume Required, in cubic feet:</t>
  </si>
  <si>
    <t>Table 1.  COLORADO CLIMATE DATA FOR WASTE MANAGEMENT SYSTEM DESIGN</t>
  </si>
  <si>
    <t>Table 2.  RAINFALL vs. RUNOFF for Single Storms on Paved &amp; Unpaved  Feedlots</t>
  </si>
  <si>
    <t>(select dimensions from Table 3. that result in a pond volume equal or greater than the design volume)</t>
  </si>
  <si>
    <t>Table 3.  Volume of Retangular Ponds for given width, length &amp; depth</t>
  </si>
  <si>
    <t>Waste Storage Facility Volume Approximation Worksheet</t>
  </si>
  <si>
    <t>Waste Storage Facility Volume Determination Worksheet (example)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</si>
</sst>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medium"/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double"/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/>
      <right style="double"/>
      <top style="thin">
        <color indexed="22"/>
      </top>
      <bottom style="thin">
        <color indexed="22"/>
      </bottom>
    </border>
    <border>
      <left style="medium"/>
      <right style="double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double"/>
    </border>
    <border>
      <left style="double"/>
      <right style="medium">
        <color indexed="22"/>
      </right>
      <top style="thin">
        <color indexed="22"/>
      </top>
      <bottom style="double"/>
    </border>
    <border>
      <left style="medium">
        <color indexed="22"/>
      </left>
      <right style="medium">
        <color indexed="22"/>
      </right>
      <top style="thin">
        <color indexed="22"/>
      </top>
      <bottom style="double"/>
    </border>
    <border>
      <left style="medium">
        <color indexed="22"/>
      </left>
      <right>
        <color indexed="63"/>
      </right>
      <top style="thin">
        <color indexed="22"/>
      </top>
      <bottom style="double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double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 style="double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double">
        <color indexed="22"/>
      </left>
      <right style="double">
        <color indexed="22"/>
      </right>
      <top style="thin"/>
      <bottom>
        <color indexed="63"/>
      </bottom>
    </border>
    <border>
      <left style="double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double">
        <color indexed="22"/>
      </right>
      <top style="thin"/>
      <bottom style="thin">
        <color indexed="22"/>
      </bottom>
    </border>
    <border>
      <left style="double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double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double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double">
        <color indexed="22"/>
      </left>
      <right style="double">
        <color indexed="22"/>
      </right>
      <top style="thin">
        <color indexed="22"/>
      </top>
      <bottom style="thin"/>
    </border>
    <border>
      <left style="double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double"/>
    </border>
    <border>
      <left style="thin">
        <color indexed="22"/>
      </left>
      <right>
        <color indexed="63"/>
      </right>
      <top>
        <color indexed="63"/>
      </top>
      <bottom style="double"/>
    </border>
    <border>
      <left style="double">
        <color indexed="22"/>
      </left>
      <right style="double">
        <color indexed="22"/>
      </right>
      <top>
        <color indexed="63"/>
      </top>
      <bottom style="double"/>
    </border>
    <border>
      <left style="double">
        <color indexed="22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double">
        <color indexed="22"/>
      </right>
      <top>
        <color indexed="63"/>
      </top>
      <bottom style="double"/>
    </border>
    <border>
      <left style="double">
        <color indexed="22"/>
      </left>
      <right style="thin"/>
      <top>
        <color indexed="63"/>
      </top>
      <bottom style="double"/>
    </border>
    <border>
      <left style="double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double">
        <color indexed="22"/>
      </right>
      <top>
        <color indexed="63"/>
      </top>
      <bottom style="thin">
        <color indexed="22"/>
      </bottom>
    </border>
    <border>
      <left style="double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double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 diagonalDown="1">
      <left style="thin">
        <color indexed="22"/>
      </left>
      <right>
        <color indexed="63"/>
      </right>
      <top style="thin">
        <color indexed="22"/>
      </top>
      <bottom>
        <color indexed="63"/>
      </bottom>
      <diagonal style="thin">
        <color indexed="22"/>
      </diagonal>
    </border>
    <border>
      <left style="medium"/>
      <right style="thin">
        <color indexed="22"/>
      </right>
      <top>
        <color indexed="63"/>
      </top>
      <bottom style="medium"/>
    </border>
    <border>
      <left style="thin"/>
      <right style="thin">
        <color indexed="2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0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8" fillId="0" borderId="0" xfId="19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0" xfId="19" applyFont="1" applyBorder="1">
      <alignment/>
      <protection/>
    </xf>
    <xf numFmtId="0" fontId="8" fillId="0" borderId="31" xfId="19" applyFont="1" applyBorder="1">
      <alignment/>
      <protection/>
    </xf>
    <xf numFmtId="0" fontId="0" fillId="0" borderId="32" xfId="19" applyFont="1" applyBorder="1" applyAlignment="1" applyProtection="1" quotePrefix="1">
      <alignment horizontal="left"/>
      <protection/>
    </xf>
    <xf numFmtId="0" fontId="0" fillId="0" borderId="32" xfId="19" applyFont="1" applyBorder="1" applyAlignment="1" applyProtection="1">
      <alignment horizontal="left"/>
      <protection/>
    </xf>
    <xf numFmtId="0" fontId="8" fillId="0" borderId="32" xfId="19" applyFont="1" applyBorder="1" applyAlignment="1" applyProtection="1">
      <alignment horizontal="left"/>
      <protection/>
    </xf>
    <xf numFmtId="0" fontId="0" fillId="0" borderId="32" xfId="19" applyFont="1" applyBorder="1">
      <alignment/>
      <protection/>
    </xf>
    <xf numFmtId="0" fontId="8" fillId="0" borderId="32" xfId="19" applyFont="1" applyBorder="1">
      <alignment/>
      <protection/>
    </xf>
    <xf numFmtId="0" fontId="0" fillId="3" borderId="33" xfId="19" applyFont="1" applyFill="1" applyBorder="1" applyAlignment="1">
      <alignment horizontal="center"/>
      <protection/>
    </xf>
    <xf numFmtId="1" fontId="0" fillId="3" borderId="34" xfId="19" applyNumberFormat="1" applyFont="1" applyFill="1" applyBorder="1" applyAlignment="1" applyProtection="1">
      <alignment horizontal="center"/>
      <protection/>
    </xf>
    <xf numFmtId="0" fontId="0" fillId="2" borderId="35" xfId="19" applyFont="1" applyFill="1" applyBorder="1" applyAlignment="1">
      <alignment horizontal="center"/>
      <protection/>
    </xf>
    <xf numFmtId="0" fontId="0" fillId="2" borderId="36" xfId="19" applyFont="1" applyFill="1" applyBorder="1" applyAlignment="1">
      <alignment horizontal="center"/>
      <protection/>
    </xf>
    <xf numFmtId="0" fontId="0" fillId="2" borderId="37" xfId="19" applyFont="1" applyFill="1" applyBorder="1" applyAlignment="1">
      <alignment horizontal="center"/>
      <protection/>
    </xf>
    <xf numFmtId="0" fontId="0" fillId="4" borderId="33" xfId="19" applyFont="1" applyFill="1" applyBorder="1" applyAlignment="1">
      <alignment horizontal="center"/>
      <protection/>
    </xf>
    <xf numFmtId="0" fontId="0" fillId="4" borderId="33" xfId="19" applyFont="1" applyFill="1" applyBorder="1" applyAlignment="1" applyProtection="1">
      <alignment horizontal="center"/>
      <protection/>
    </xf>
    <xf numFmtId="0" fontId="9" fillId="0" borderId="0" xfId="19" applyFont="1">
      <alignment/>
      <protection/>
    </xf>
    <xf numFmtId="164" fontId="8" fillId="4" borderId="38" xfId="19" applyNumberFormat="1" applyFont="1" applyFill="1" applyBorder="1" applyAlignment="1">
      <alignment horizontal="center"/>
      <protection/>
    </xf>
    <xf numFmtId="164" fontId="0" fillId="4" borderId="34" xfId="19" applyNumberFormat="1" applyFont="1" applyFill="1" applyBorder="1" applyAlignment="1" applyProtection="1" quotePrefix="1">
      <alignment horizontal="center"/>
      <protection/>
    </xf>
    <xf numFmtId="164" fontId="0" fillId="4" borderId="34" xfId="19" applyNumberFormat="1" applyFont="1" applyFill="1" applyBorder="1" applyAlignment="1" applyProtection="1">
      <alignment horizontal="center"/>
      <protection/>
    </xf>
    <xf numFmtId="164" fontId="8" fillId="4" borderId="34" xfId="19" applyNumberFormat="1" applyFont="1" applyFill="1" applyBorder="1" applyAlignment="1" applyProtection="1">
      <alignment horizontal="center"/>
      <protection/>
    </xf>
    <xf numFmtId="164" fontId="0" fillId="4" borderId="34" xfId="19" applyNumberFormat="1" applyFont="1" applyFill="1" applyBorder="1" applyAlignment="1">
      <alignment horizontal="center"/>
      <protection/>
    </xf>
    <xf numFmtId="164" fontId="8" fillId="4" borderId="34" xfId="19" applyNumberFormat="1" applyFont="1" applyFill="1" applyBorder="1" applyAlignment="1">
      <alignment horizontal="center"/>
      <protection/>
    </xf>
    <xf numFmtId="1" fontId="8" fillId="3" borderId="38" xfId="19" applyNumberFormat="1" applyFont="1" applyFill="1" applyBorder="1" applyAlignment="1">
      <alignment horizontal="center"/>
      <protection/>
    </xf>
    <xf numFmtId="1" fontId="0" fillId="3" borderId="34" xfId="19" applyNumberFormat="1" applyFont="1" applyFill="1" applyBorder="1" applyAlignment="1">
      <alignment horizontal="center"/>
      <protection/>
    </xf>
    <xf numFmtId="1" fontId="8" fillId="3" borderId="34" xfId="19" applyNumberFormat="1" applyFont="1" applyFill="1" applyBorder="1" applyAlignment="1">
      <alignment horizontal="center"/>
      <protection/>
    </xf>
    <xf numFmtId="0" fontId="0" fillId="0" borderId="39" xfId="19" applyFont="1" applyBorder="1">
      <alignment/>
      <protection/>
    </xf>
    <xf numFmtId="0" fontId="0" fillId="0" borderId="40" xfId="19" applyFont="1" applyBorder="1">
      <alignment/>
      <protection/>
    </xf>
    <xf numFmtId="0" fontId="0" fillId="4" borderId="41" xfId="19" applyFont="1" applyFill="1" applyBorder="1" applyAlignment="1">
      <alignment horizontal="center"/>
      <protection/>
    </xf>
    <xf numFmtId="0" fontId="0" fillId="3" borderId="41" xfId="19" applyFont="1" applyFill="1" applyBorder="1" applyAlignment="1" quotePrefix="1">
      <alignment horizontal="center"/>
      <protection/>
    </xf>
    <xf numFmtId="0" fontId="0" fillId="2" borderId="42" xfId="19" applyFont="1" applyFill="1" applyBorder="1" applyAlignment="1">
      <alignment horizontal="right"/>
      <protection/>
    </xf>
    <xf numFmtId="0" fontId="0" fillId="2" borderId="43" xfId="19" applyFont="1" applyFill="1" applyBorder="1" applyAlignment="1">
      <alignment horizontal="right"/>
      <protection/>
    </xf>
    <xf numFmtId="0" fontId="0" fillId="4" borderId="44" xfId="19" applyFont="1" applyFill="1" applyBorder="1" applyAlignment="1">
      <alignment horizontal="center"/>
      <protection/>
    </xf>
    <xf numFmtId="0" fontId="0" fillId="0" borderId="45" xfId="19" applyFont="1" applyBorder="1">
      <alignment/>
      <protection/>
    </xf>
    <xf numFmtId="0" fontId="0" fillId="4" borderId="46" xfId="19" applyFont="1" applyFill="1" applyBorder="1" applyAlignment="1">
      <alignment horizontal="center"/>
      <protection/>
    </xf>
    <xf numFmtId="0" fontId="0" fillId="4" borderId="46" xfId="19" applyFont="1" applyFill="1" applyBorder="1" applyAlignment="1" applyProtection="1">
      <alignment horizontal="center"/>
      <protection/>
    </xf>
    <xf numFmtId="0" fontId="8" fillId="0" borderId="47" xfId="19" applyFont="1" applyBorder="1" applyAlignment="1" applyProtection="1">
      <alignment horizontal="left"/>
      <protection/>
    </xf>
    <xf numFmtId="164" fontId="8" fillId="4" borderId="48" xfId="19" applyNumberFormat="1" applyFont="1" applyFill="1" applyBorder="1" applyAlignment="1">
      <alignment horizontal="center"/>
      <protection/>
    </xf>
    <xf numFmtId="0" fontId="0" fillId="0" borderId="49" xfId="19" applyFont="1" applyBorder="1">
      <alignment/>
      <protection/>
    </xf>
    <xf numFmtId="164" fontId="0" fillId="4" borderId="50" xfId="19" applyNumberFormat="1" applyFont="1" applyFill="1" applyBorder="1" applyAlignment="1" applyProtection="1" quotePrefix="1">
      <alignment horizontal="center"/>
      <protection/>
    </xf>
    <xf numFmtId="164" fontId="0" fillId="4" borderId="50" xfId="19" applyNumberFormat="1" applyFont="1" applyFill="1" applyBorder="1" applyAlignment="1" applyProtection="1">
      <alignment horizontal="center"/>
      <protection/>
    </xf>
    <xf numFmtId="0" fontId="0" fillId="0" borderId="49" xfId="19" applyFont="1" applyBorder="1" applyAlignment="1" quotePrefix="1">
      <alignment horizontal="left"/>
      <protection/>
    </xf>
    <xf numFmtId="0" fontId="0" fillId="0" borderId="49" xfId="19" applyFont="1" applyBorder="1" applyAlignment="1" applyProtection="1" quotePrefix="1">
      <alignment horizontal="left"/>
      <protection/>
    </xf>
    <xf numFmtId="0" fontId="8" fillId="0" borderId="49" xfId="19" applyFont="1" applyBorder="1" applyAlignment="1" applyProtection="1">
      <alignment horizontal="left"/>
      <protection/>
    </xf>
    <xf numFmtId="164" fontId="8" fillId="4" borderId="50" xfId="19" applyNumberFormat="1" applyFont="1" applyFill="1" applyBorder="1" applyAlignment="1" applyProtection="1">
      <alignment horizontal="center"/>
      <protection/>
    </xf>
    <xf numFmtId="0" fontId="0" fillId="0" borderId="49" xfId="19" applyFont="1" applyBorder="1" applyAlignment="1" applyProtection="1">
      <alignment horizontal="left"/>
      <protection/>
    </xf>
    <xf numFmtId="0" fontId="0" fillId="0" borderId="49" xfId="19" applyFont="1" applyBorder="1" applyAlignment="1">
      <alignment horizontal="left"/>
      <protection/>
    </xf>
    <xf numFmtId="164" fontId="0" fillId="4" borderId="50" xfId="19" applyNumberFormat="1" applyFont="1" applyFill="1" applyBorder="1" applyAlignment="1">
      <alignment horizontal="center"/>
      <protection/>
    </xf>
    <xf numFmtId="164" fontId="8" fillId="4" borderId="50" xfId="19" applyNumberFormat="1" applyFont="1" applyFill="1" applyBorder="1" applyAlignment="1">
      <alignment horizontal="center"/>
      <protection/>
    </xf>
    <xf numFmtId="0" fontId="0" fillId="0" borderId="51" xfId="19" applyFont="1" applyBorder="1">
      <alignment/>
      <protection/>
    </xf>
    <xf numFmtId="0" fontId="0" fillId="0" borderId="52" xfId="19" applyFont="1" applyBorder="1" applyAlignment="1" applyProtection="1">
      <alignment horizontal="left"/>
      <protection/>
    </xf>
    <xf numFmtId="164" fontId="0" fillId="4" borderId="53" xfId="19" applyNumberFormat="1" applyFont="1" applyFill="1" applyBorder="1" applyAlignment="1" applyProtection="1">
      <alignment horizontal="center"/>
      <protection/>
    </xf>
    <xf numFmtId="1" fontId="0" fillId="3" borderId="53" xfId="19" applyNumberFormat="1" applyFont="1" applyFill="1" applyBorder="1" applyAlignment="1">
      <alignment horizontal="center"/>
      <protection/>
    </xf>
    <xf numFmtId="164" fontId="0" fillId="4" borderId="54" xfId="19" applyNumberFormat="1" applyFont="1" applyFill="1" applyBorder="1" applyAlignment="1" applyProtection="1">
      <alignment horizontal="center"/>
      <protection/>
    </xf>
    <xf numFmtId="0" fontId="0" fillId="0" borderId="55" xfId="19" applyFont="1" applyBorder="1">
      <alignment/>
      <protection/>
    </xf>
    <xf numFmtId="0" fontId="0" fillId="0" borderId="56" xfId="19" applyFont="1" applyBorder="1" applyAlignment="1" applyProtection="1" quotePrefix="1">
      <alignment horizontal="left"/>
      <protection/>
    </xf>
    <xf numFmtId="0" fontId="0" fillId="4" borderId="57" xfId="19" applyFont="1" applyFill="1" applyBorder="1" applyAlignment="1" applyProtection="1">
      <alignment horizontal="center"/>
      <protection/>
    </xf>
    <xf numFmtId="0" fontId="0" fillId="3" borderId="57" xfId="19" applyFont="1" applyFill="1" applyBorder="1" applyAlignment="1" applyProtection="1">
      <alignment horizontal="center"/>
      <protection/>
    </xf>
    <xf numFmtId="0" fontId="0" fillId="2" borderId="58" xfId="19" applyFont="1" applyFill="1" applyBorder="1" applyAlignment="1" applyProtection="1">
      <alignment horizontal="center"/>
      <protection/>
    </xf>
    <xf numFmtId="0" fontId="0" fillId="2" borderId="59" xfId="19" applyFont="1" applyFill="1" applyBorder="1" applyAlignment="1" applyProtection="1">
      <alignment horizontal="center"/>
      <protection/>
    </xf>
    <xf numFmtId="0" fontId="0" fillId="4" borderId="60" xfId="19" applyFont="1" applyFill="1" applyBorder="1" applyAlignment="1" applyProtection="1">
      <alignment horizontal="center"/>
      <protection/>
    </xf>
    <xf numFmtId="0" fontId="10" fillId="0" borderId="0" xfId="19" applyFont="1" applyAlignment="1">
      <alignment horizontal="right"/>
      <protection/>
    </xf>
    <xf numFmtId="9" fontId="8" fillId="2" borderId="61" xfId="19" applyNumberFormat="1" applyFont="1" applyFill="1" applyBorder="1" applyAlignment="1">
      <alignment horizontal="center"/>
      <protection/>
    </xf>
    <xf numFmtId="9" fontId="8" fillId="2" borderId="62" xfId="19" applyNumberFormat="1" applyFont="1" applyFill="1" applyBorder="1" applyAlignment="1">
      <alignment horizontal="center"/>
      <protection/>
    </xf>
    <xf numFmtId="9" fontId="0" fillId="2" borderId="63" xfId="0" applyNumberFormat="1" applyFont="1" applyFill="1" applyBorder="1" applyAlignment="1">
      <alignment horizontal="center"/>
    </xf>
    <xf numFmtId="9" fontId="0" fillId="2" borderId="64" xfId="0" applyNumberFormat="1" applyFont="1" applyFill="1" applyBorder="1" applyAlignment="1">
      <alignment horizontal="center"/>
    </xf>
    <xf numFmtId="9" fontId="8" fillId="2" borderId="63" xfId="0" applyNumberFormat="1" applyFont="1" applyFill="1" applyBorder="1" applyAlignment="1">
      <alignment horizontal="center"/>
    </xf>
    <xf numFmtId="9" fontId="8" fillId="2" borderId="64" xfId="0" applyNumberFormat="1" applyFont="1" applyFill="1" applyBorder="1" applyAlignment="1">
      <alignment horizontal="center"/>
    </xf>
    <xf numFmtId="9" fontId="0" fillId="2" borderId="63" xfId="19" applyNumberFormat="1" applyFont="1" applyFill="1" applyBorder="1" applyAlignment="1" applyProtection="1">
      <alignment horizontal="center"/>
      <protection/>
    </xf>
    <xf numFmtId="9" fontId="0" fillId="2" borderId="64" xfId="19" applyNumberFormat="1" applyFont="1" applyFill="1" applyBorder="1" applyAlignment="1" applyProtection="1">
      <alignment horizontal="center"/>
      <protection/>
    </xf>
    <xf numFmtId="9" fontId="8" fillId="2" borderId="63" xfId="19" applyNumberFormat="1" applyFont="1" applyFill="1" applyBorder="1" applyAlignment="1">
      <alignment horizontal="center"/>
      <protection/>
    </xf>
    <xf numFmtId="9" fontId="8" fillId="2" borderId="64" xfId="19" applyNumberFormat="1" applyFont="1" applyFill="1" applyBorder="1" applyAlignment="1">
      <alignment horizontal="center"/>
      <protection/>
    </xf>
    <xf numFmtId="9" fontId="0" fillId="2" borderId="63" xfId="19" applyNumberFormat="1" applyFont="1" applyFill="1" applyBorder="1" applyAlignment="1">
      <alignment horizontal="center"/>
      <protection/>
    </xf>
    <xf numFmtId="9" fontId="0" fillId="2" borderId="64" xfId="19" applyNumberFormat="1" applyFont="1" applyFill="1" applyBorder="1" applyAlignment="1">
      <alignment horizontal="center"/>
      <protection/>
    </xf>
    <xf numFmtId="9" fontId="0" fillId="2" borderId="65" xfId="19" applyNumberFormat="1" applyFont="1" applyFill="1" applyBorder="1" applyAlignment="1" applyProtection="1">
      <alignment horizontal="center"/>
      <protection/>
    </xf>
    <xf numFmtId="9" fontId="0" fillId="2" borderId="66" xfId="19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4" fillId="0" borderId="67" xfId="0" applyFont="1" applyBorder="1" applyAlignment="1" applyProtection="1">
      <alignment horizontal="left"/>
      <protection locked="0"/>
    </xf>
    <xf numFmtId="0" fontId="0" fillId="0" borderId="67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67" xfId="0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right"/>
      <protection/>
    </xf>
    <xf numFmtId="0" fontId="17" fillId="2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2" borderId="0" xfId="0" applyFill="1" applyAlignment="1" applyProtection="1">
      <alignment horizontal="centerContinuous"/>
      <protection/>
    </xf>
    <xf numFmtId="0" fontId="0" fillId="2" borderId="0" xfId="0" applyFill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 vertical="center"/>
      <protection/>
    </xf>
    <xf numFmtId="0" fontId="0" fillId="2" borderId="68" xfId="0" applyFill="1" applyBorder="1" applyAlignment="1" applyProtection="1">
      <alignment horizontal="left"/>
      <protection/>
    </xf>
    <xf numFmtId="0" fontId="0" fillId="2" borderId="68" xfId="0" applyFill="1" applyBorder="1" applyAlignment="1" applyProtection="1">
      <alignment horizontal="right" vertical="center"/>
      <protection/>
    </xf>
    <xf numFmtId="0" fontId="0" fillId="2" borderId="68" xfId="0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right"/>
      <protection/>
    </xf>
    <xf numFmtId="164" fontId="4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1" fontId="4" fillId="2" borderId="0" xfId="0" applyNumberFormat="1" applyFont="1" applyFill="1" applyBorder="1" applyAlignment="1" applyProtection="1" quotePrefix="1">
      <alignment horizontal="right" vertic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9" fillId="2" borderId="0" xfId="0" applyFont="1" applyFill="1" applyAlignment="1" applyProtection="1">
      <alignment horizontal="center"/>
      <protection/>
    </xf>
    <xf numFmtId="164" fontId="19" fillId="2" borderId="0" xfId="0" applyNumberFormat="1" applyFont="1" applyFill="1" applyBorder="1" applyAlignment="1" applyProtection="1">
      <alignment horizontal="center" vertical="center"/>
      <protection/>
    </xf>
    <xf numFmtId="164" fontId="20" fillId="2" borderId="0" xfId="0" applyNumberFormat="1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1" fontId="19" fillId="2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center"/>
      <protection/>
    </xf>
    <xf numFmtId="164" fontId="19" fillId="2" borderId="0" xfId="0" applyNumberFormat="1" applyFont="1" applyFill="1" applyBorder="1" applyAlignment="1" applyProtection="1">
      <alignment horizontal="center"/>
      <protection/>
    </xf>
    <xf numFmtId="1" fontId="19" fillId="2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 vertical="center"/>
      <protection/>
    </xf>
    <xf numFmtId="164" fontId="0" fillId="2" borderId="0" xfId="0" applyNumberFormat="1" applyFill="1" applyBorder="1" applyAlignment="1" applyProtection="1">
      <alignment horizontal="right" vertical="center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1" fontId="0" fillId="2" borderId="0" xfId="0" applyNumberFormat="1" applyFill="1" applyBorder="1" applyAlignment="1" applyProtection="1">
      <alignment horizontal="left" vertical="center"/>
      <protection/>
    </xf>
    <xf numFmtId="1" fontId="0" fillId="2" borderId="0" xfId="0" applyNumberFormat="1" applyFill="1" applyBorder="1" applyAlignment="1" applyProtection="1">
      <alignment horizontal="right" vertical="center"/>
      <protection/>
    </xf>
    <xf numFmtId="2" fontId="19" fillId="2" borderId="0" xfId="0" applyNumberFormat="1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2" fontId="19" fillId="2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right"/>
      <protection/>
    </xf>
    <xf numFmtId="1" fontId="0" fillId="0" borderId="69" xfId="0" applyNumberFormat="1" applyFill="1" applyBorder="1" applyAlignment="1" applyProtection="1">
      <alignment horizontal="centerContinuous"/>
      <protection/>
    </xf>
    <xf numFmtId="0" fontId="2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 horizontal="right"/>
      <protection/>
    </xf>
    <xf numFmtId="0" fontId="0" fillId="0" borderId="70" xfId="0" applyFill="1" applyBorder="1" applyAlignment="1" applyProtection="1">
      <alignment horizontal="centerContinuous"/>
      <protection/>
    </xf>
    <xf numFmtId="0" fontId="0" fillId="2" borderId="0" xfId="0" applyFill="1" applyAlignment="1" applyProtection="1">
      <alignment horizontal="right"/>
      <protection/>
    </xf>
    <xf numFmtId="0" fontId="0" fillId="2" borderId="71" xfId="0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0" fillId="0" borderId="9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/>
    </xf>
    <xf numFmtId="2" fontId="0" fillId="0" borderId="9" xfId="0" applyNumberFormat="1" applyFill="1" applyBorder="1" applyAlignment="1" applyProtection="1">
      <alignment horizontal="center"/>
      <protection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3" fontId="0" fillId="0" borderId="9" xfId="0" applyNumberFormat="1" applyFill="1" applyBorder="1" applyAlignment="1" applyProtection="1">
      <alignment horizontal="center" vertical="center"/>
      <protection locked="0"/>
    </xf>
    <xf numFmtId="3" fontId="0" fillId="0" borderId="9" xfId="0" applyNumberFormat="1" applyFill="1" applyBorder="1" applyAlignment="1" applyProtection="1">
      <alignment horizontal="center" vertical="center"/>
      <protection/>
    </xf>
    <xf numFmtId="3" fontId="4" fillId="0" borderId="72" xfId="0" applyNumberFormat="1" applyFont="1" applyFill="1" applyBorder="1" applyAlignment="1" applyProtection="1">
      <alignment horizontal="centerContinuous"/>
      <protection/>
    </xf>
    <xf numFmtId="3" fontId="0" fillId="0" borderId="32" xfId="0" applyNumberFormat="1" applyFill="1" applyBorder="1" applyAlignment="1" applyProtection="1">
      <alignment horizontal="centerContinuous"/>
      <protection/>
    </xf>
    <xf numFmtId="3" fontId="0" fillId="0" borderId="32" xfId="0" applyNumberFormat="1" applyFill="1" applyBorder="1" applyAlignment="1" applyProtection="1">
      <alignment horizontal="centerContinuous"/>
      <protection locked="0"/>
    </xf>
    <xf numFmtId="3" fontId="14" fillId="0" borderId="72" xfId="0" applyNumberFormat="1" applyFont="1" applyFill="1" applyBorder="1" applyAlignment="1" applyProtection="1">
      <alignment horizontal="centerContinuous"/>
      <protection/>
    </xf>
    <xf numFmtId="0" fontId="14" fillId="0" borderId="0" xfId="0" applyFont="1" applyAlignment="1" applyProtection="1">
      <alignment/>
      <protection/>
    </xf>
    <xf numFmtId="0" fontId="0" fillId="3" borderId="73" xfId="0" applyFill="1" applyBorder="1" applyAlignment="1" applyProtection="1">
      <alignment horizontal="right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74" xfId="0" applyFont="1" applyFill="1" applyBorder="1" applyAlignment="1" applyProtection="1">
      <alignment vertical="center"/>
      <protection/>
    </xf>
    <xf numFmtId="0" fontId="0" fillId="3" borderId="74" xfId="0" applyFill="1" applyBorder="1" applyAlignment="1" applyProtection="1">
      <alignment/>
      <protection/>
    </xf>
    <xf numFmtId="0" fontId="10" fillId="3" borderId="74" xfId="0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vertical="center"/>
      <protection/>
    </xf>
    <xf numFmtId="0" fontId="0" fillId="3" borderId="7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76" xfId="0" applyFill="1" applyBorder="1" applyAlignment="1" applyProtection="1">
      <alignment horizontal="right"/>
      <protection/>
    </xf>
    <xf numFmtId="0" fontId="0" fillId="2" borderId="77" xfId="0" applyFont="1" applyFill="1" applyBorder="1" applyAlignment="1" applyProtection="1">
      <alignment horizontal="center"/>
      <protection/>
    </xf>
    <xf numFmtId="0" fontId="0" fillId="2" borderId="70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/>
      <protection/>
    </xf>
    <xf numFmtId="0" fontId="10" fillId="3" borderId="76" xfId="0" applyFont="1" applyFill="1" applyBorder="1" applyAlignment="1" applyProtection="1">
      <alignment horizontal="right" vertical="center" textRotation="90"/>
      <protection/>
    </xf>
    <xf numFmtId="0" fontId="0" fillId="2" borderId="14" xfId="0" applyFont="1" applyFill="1" applyBorder="1" applyAlignment="1" applyProtection="1">
      <alignment horizontal="center"/>
      <protection/>
    </xf>
    <xf numFmtId="3" fontId="19" fillId="0" borderId="9" xfId="0" applyNumberFormat="1" applyFont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10" fillId="3" borderId="76" xfId="0" applyFont="1" applyFill="1" applyBorder="1" applyAlignment="1" applyProtection="1">
      <alignment horizontal="right" textRotation="90"/>
      <protection/>
    </xf>
    <xf numFmtId="0" fontId="21" fillId="3" borderId="76" xfId="0" applyFont="1" applyFill="1" applyBorder="1" applyAlignment="1" applyProtection="1">
      <alignment horizontal="right"/>
      <protection/>
    </xf>
    <xf numFmtId="0" fontId="0" fillId="3" borderId="78" xfId="0" applyFill="1" applyBorder="1" applyAlignment="1" applyProtection="1">
      <alignment horizontal="right"/>
      <protection/>
    </xf>
    <xf numFmtId="0" fontId="0" fillId="2" borderId="12" xfId="0" applyFont="1" applyFill="1" applyBorder="1" applyAlignment="1" applyProtection="1">
      <alignment horizontal="center"/>
      <protection/>
    </xf>
    <xf numFmtId="3" fontId="19" fillId="0" borderId="12" xfId="0" applyNumberFormat="1" applyFont="1" applyBorder="1" applyAlignment="1" applyProtection="1">
      <alignment horizontal="center" vertical="center"/>
      <protection/>
    </xf>
    <xf numFmtId="3" fontId="19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2" borderId="73" xfId="0" applyFill="1" applyBorder="1" applyAlignment="1">
      <alignment horizontal="left"/>
    </xf>
    <xf numFmtId="0" fontId="2" fillId="0" borderId="0" xfId="0" applyFont="1" applyAlignment="1">
      <alignment/>
    </xf>
    <xf numFmtId="0" fontId="10" fillId="2" borderId="0" xfId="0" applyFont="1" applyFill="1" applyAlignment="1" applyProtection="1">
      <alignment horizontal="centerContinuous" vertical="center"/>
      <protection/>
    </xf>
    <xf numFmtId="0" fontId="0" fillId="2" borderId="0" xfId="0" applyFill="1" applyAlignment="1" applyProtection="1">
      <alignment horizontal="center"/>
      <protection/>
    </xf>
    <xf numFmtId="17" fontId="0" fillId="0" borderId="67" xfId="0" applyNumberFormat="1" applyBorder="1" applyAlignment="1" applyProtection="1">
      <alignment horizontal="left"/>
      <protection locked="0"/>
    </xf>
    <xf numFmtId="3" fontId="4" fillId="0" borderId="32" xfId="0" applyNumberFormat="1" applyFont="1" applyFill="1" applyBorder="1" applyAlignment="1" applyProtection="1">
      <alignment horizontal="centerContinuous"/>
      <protection/>
    </xf>
    <xf numFmtId="3" fontId="4" fillId="0" borderId="32" xfId="0" applyNumberFormat="1" applyFont="1" applyFill="1" applyBorder="1" applyAlignment="1" applyProtection="1">
      <alignment horizontal="centerContinuous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3" fontId="4" fillId="0" borderId="79" xfId="0" applyNumberFormat="1" applyFont="1" applyBorder="1" applyAlignment="1" applyProtection="1">
      <alignment horizontal="centerContinuous" vertical="center"/>
      <protection/>
    </xf>
    <xf numFmtId="0" fontId="4" fillId="5" borderId="80" xfId="0" applyFont="1" applyFill="1" applyBorder="1" applyAlignment="1" applyProtection="1">
      <alignment horizontal="centerContinuous" vertical="center"/>
      <protection/>
    </xf>
    <xf numFmtId="3" fontId="4" fillId="0" borderId="81" xfId="0" applyNumberFormat="1" applyFont="1" applyBorder="1" applyAlignment="1" applyProtection="1">
      <alignment horizontal="centerContinuous" vertical="center"/>
      <protection/>
    </xf>
    <xf numFmtId="0" fontId="17" fillId="2" borderId="82" xfId="0" applyFont="1" applyFill="1" applyBorder="1" applyAlignment="1" applyProtection="1">
      <alignment horizontal="left"/>
      <protection/>
    </xf>
    <xf numFmtId="0" fontId="11" fillId="2" borderId="82" xfId="0" applyFont="1" applyFill="1" applyBorder="1" applyAlignment="1" applyProtection="1">
      <alignment horizontal="centerContinuous"/>
      <protection/>
    </xf>
    <xf numFmtId="0" fontId="0" fillId="2" borderId="82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/>
    </xf>
    <xf numFmtId="0" fontId="4" fillId="0" borderId="67" xfId="0" applyFont="1" applyFill="1" applyBorder="1" applyAlignment="1" applyProtection="1">
      <alignment horizontal="left"/>
      <protection locked="0"/>
    </xf>
    <xf numFmtId="0" fontId="0" fillId="0" borderId="67" xfId="0" applyFill="1" applyBorder="1" applyAlignment="1" applyProtection="1">
      <alignment horizontal="left"/>
      <protection/>
    </xf>
    <xf numFmtId="0" fontId="0" fillId="0" borderId="67" xfId="0" applyFill="1" applyBorder="1" applyAlignment="1" applyProtection="1">
      <alignment horizontal="left"/>
      <protection locked="0"/>
    </xf>
    <xf numFmtId="3" fontId="19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" fillId="0" borderId="67" xfId="19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2" fillId="0" borderId="83" xfId="0" applyFont="1" applyBorder="1" applyAlignment="1" applyProtection="1">
      <alignment vertical="top"/>
      <protection/>
    </xf>
    <xf numFmtId="0" fontId="22" fillId="0" borderId="83" xfId="0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F-EVA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showZeros="0" workbookViewId="0" topLeftCell="A1">
      <selection activeCell="N10" sqref="N10"/>
    </sheetView>
  </sheetViews>
  <sheetFormatPr defaultColWidth="9.140625" defaultRowHeight="12.75"/>
  <cols>
    <col min="1" max="1" width="15.28125" style="116" customWidth="1"/>
    <col min="2" max="2" width="10.7109375" style="116" customWidth="1"/>
    <col min="3" max="3" width="8.7109375" style="116" customWidth="1"/>
    <col min="4" max="4" width="6.421875" style="116" customWidth="1"/>
    <col min="5" max="5" width="8.7109375" style="116" customWidth="1"/>
    <col min="6" max="6" width="6.140625" style="116" customWidth="1"/>
    <col min="7" max="7" width="8.7109375" style="116" customWidth="1"/>
    <col min="8" max="9" width="10.140625" style="116" customWidth="1"/>
    <col min="10" max="10" width="4.7109375" style="116" customWidth="1"/>
    <col min="11" max="16384" width="9.140625" style="116" customWidth="1"/>
  </cols>
  <sheetData>
    <row r="1" spans="1:10" ht="15.75">
      <c r="A1" s="237" t="s">
        <v>273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2" customHeight="1">
      <c r="A2" s="228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.75">
      <c r="A3" s="170" t="s">
        <v>206</v>
      </c>
      <c r="B3" s="229"/>
      <c r="C3" s="230"/>
      <c r="D3" s="230"/>
      <c r="E3" s="230"/>
      <c r="F3" s="126"/>
      <c r="G3" s="226" t="s">
        <v>210</v>
      </c>
      <c r="H3" s="231"/>
      <c r="I3" s="230"/>
      <c r="J3" s="128"/>
    </row>
    <row r="4" spans="1:10" ht="7.5" customHeight="1">
      <c r="A4" s="126"/>
      <c r="B4" s="227"/>
      <c r="C4" s="128"/>
      <c r="D4" s="128"/>
      <c r="E4" s="128"/>
      <c r="F4" s="128"/>
      <c r="G4" s="128"/>
      <c r="H4" s="128"/>
      <c r="I4" s="128"/>
      <c r="J4" s="128"/>
    </row>
    <row r="5" spans="1:10" ht="12.75">
      <c r="A5" s="170" t="s">
        <v>207</v>
      </c>
      <c r="B5" s="231"/>
      <c r="C5" s="230"/>
      <c r="D5" s="170" t="s">
        <v>208</v>
      </c>
      <c r="E5" s="231"/>
      <c r="F5" s="126"/>
      <c r="G5" s="126"/>
      <c r="H5" s="170" t="s">
        <v>209</v>
      </c>
      <c r="I5" s="231"/>
      <c r="J5" s="126"/>
    </row>
    <row r="6" spans="1:10" ht="13.5" thickBot="1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10" ht="15.75" thickTop="1">
      <c r="A7" s="123" t="s">
        <v>211</v>
      </c>
      <c r="B7" s="121"/>
      <c r="C7" s="121"/>
      <c r="D7" s="121"/>
      <c r="E7" s="121"/>
      <c r="F7" s="121"/>
      <c r="G7" s="121"/>
      <c r="H7" s="121"/>
      <c r="I7" s="125"/>
      <c r="J7" s="126"/>
    </row>
    <row r="8" spans="1:10" ht="9.75" customHeight="1">
      <c r="A8" s="127"/>
      <c r="B8" s="128"/>
      <c r="C8" s="128"/>
      <c r="D8" s="128"/>
      <c r="E8" s="129"/>
      <c r="F8" s="129"/>
      <c r="G8" s="129"/>
      <c r="H8" s="129"/>
      <c r="I8" s="126"/>
      <c r="J8" s="126"/>
    </row>
    <row r="9" spans="1:10" ht="19.5" customHeight="1">
      <c r="A9" s="128"/>
      <c r="B9" s="130" t="s">
        <v>7</v>
      </c>
      <c r="C9" s="175">
        <v>0</v>
      </c>
      <c r="D9" s="129" t="s">
        <v>6</v>
      </c>
      <c r="E9" s="128"/>
      <c r="F9" s="128"/>
      <c r="G9" s="130" t="s">
        <v>212</v>
      </c>
      <c r="H9" s="175"/>
      <c r="I9" s="129" t="s">
        <v>6</v>
      </c>
      <c r="J9" s="126"/>
    </row>
    <row r="10" spans="1:10" ht="9.75" customHeight="1" thickBot="1">
      <c r="A10" s="131"/>
      <c r="B10" s="132"/>
      <c r="C10" s="131"/>
      <c r="D10" s="133"/>
      <c r="E10" s="131"/>
      <c r="F10" s="131"/>
      <c r="G10" s="132"/>
      <c r="H10" s="131"/>
      <c r="I10" s="133"/>
      <c r="J10" s="131"/>
    </row>
    <row r="11" spans="1:10" ht="9.75" customHeight="1" thickTop="1">
      <c r="A11" s="127"/>
      <c r="B11" s="134"/>
      <c r="C11" s="128"/>
      <c r="D11" s="128"/>
      <c r="E11" s="129"/>
      <c r="F11" s="129"/>
      <c r="G11" s="129"/>
      <c r="H11" s="129"/>
      <c r="I11" s="126"/>
      <c r="J11" s="126"/>
    </row>
    <row r="12" spans="1:10" ht="19.5" customHeight="1">
      <c r="A12" s="128"/>
      <c r="B12" s="135" t="s">
        <v>235</v>
      </c>
      <c r="C12" s="176">
        <f>C9</f>
        <v>0</v>
      </c>
      <c r="D12" s="136" t="s">
        <v>214</v>
      </c>
      <c r="E12" s="176">
        <f>H9</f>
        <v>0</v>
      </c>
      <c r="F12" s="137" t="s">
        <v>227</v>
      </c>
      <c r="G12" s="179"/>
      <c r="H12" s="138" t="s">
        <v>234</v>
      </c>
      <c r="I12" s="180">
        <f>(C12+E12)*G12/12</f>
        <v>0</v>
      </c>
      <c r="J12" s="126"/>
    </row>
    <row r="13" spans="1:10" s="146" customFormat="1" ht="15">
      <c r="A13" s="139" t="s">
        <v>2</v>
      </c>
      <c r="B13" s="140"/>
      <c r="C13" s="141" t="s">
        <v>1</v>
      </c>
      <c r="D13" s="142"/>
      <c r="E13" s="141" t="s">
        <v>5</v>
      </c>
      <c r="F13" s="143"/>
      <c r="G13" s="144" t="s">
        <v>215</v>
      </c>
      <c r="H13" s="145"/>
      <c r="I13" s="145" t="s">
        <v>229</v>
      </c>
      <c r="J13" s="140"/>
    </row>
    <row r="14" spans="1:10" s="150" customFormat="1" ht="12">
      <c r="A14" s="147"/>
      <c r="B14" s="144"/>
      <c r="C14" s="141" t="s">
        <v>213</v>
      </c>
      <c r="D14" s="142"/>
      <c r="E14" s="148" t="s">
        <v>213</v>
      </c>
      <c r="F14" s="143"/>
      <c r="G14" s="144" t="s">
        <v>216</v>
      </c>
      <c r="H14" s="145"/>
      <c r="I14" s="149" t="s">
        <v>4</v>
      </c>
      <c r="J14" s="147"/>
    </row>
    <row r="15" spans="1:10" ht="9.75" customHeight="1">
      <c r="A15" s="128"/>
      <c r="B15" s="151"/>
      <c r="C15" s="152"/>
      <c r="D15" s="153"/>
      <c r="E15" s="154"/>
      <c r="F15" s="155"/>
      <c r="G15" s="151"/>
      <c r="H15" s="156"/>
      <c r="I15" s="157"/>
      <c r="J15" s="128"/>
    </row>
    <row r="16" spans="1:11" ht="19.5" customHeight="1">
      <c r="A16" s="128"/>
      <c r="B16" s="135" t="s">
        <v>236</v>
      </c>
      <c r="C16" s="176">
        <f>C9*B18/100</f>
        <v>0</v>
      </c>
      <c r="D16" s="136" t="s">
        <v>214</v>
      </c>
      <c r="E16" s="177">
        <f>IF(H9&gt;0,(H9-0.06)^2/(H9+0.25),0)</f>
        <v>0</v>
      </c>
      <c r="F16" s="137" t="s">
        <v>227</v>
      </c>
      <c r="G16" s="178"/>
      <c r="H16" s="138" t="s">
        <v>234</v>
      </c>
      <c r="I16" s="180">
        <f>(C16+E16)*G16/12</f>
        <v>0</v>
      </c>
      <c r="J16" s="128"/>
      <c r="K16" s="119"/>
    </row>
    <row r="17" spans="1:11" s="161" customFormat="1" ht="15">
      <c r="A17" s="139" t="s">
        <v>2</v>
      </c>
      <c r="B17" s="140"/>
      <c r="C17" s="141" t="s">
        <v>1</v>
      </c>
      <c r="D17" s="142"/>
      <c r="E17" s="158" t="s">
        <v>5</v>
      </c>
      <c r="F17" s="144"/>
      <c r="G17" s="158" t="s">
        <v>0</v>
      </c>
      <c r="H17" s="145"/>
      <c r="I17" s="145" t="s">
        <v>229</v>
      </c>
      <c r="J17" s="159"/>
      <c r="K17" s="160"/>
    </row>
    <row r="18" spans="1:10" s="119" customFormat="1" ht="12.75">
      <c r="A18" s="162" t="s">
        <v>217</v>
      </c>
      <c r="B18" s="174"/>
      <c r="C18" s="141" t="s">
        <v>2</v>
      </c>
      <c r="D18" s="142"/>
      <c r="E18" s="163" t="s">
        <v>2</v>
      </c>
      <c r="F18" s="144"/>
      <c r="G18" s="144" t="s">
        <v>216</v>
      </c>
      <c r="H18" s="145"/>
      <c r="I18" s="149" t="s">
        <v>4</v>
      </c>
      <c r="J18" s="128"/>
    </row>
    <row r="19" spans="1:11" ht="9.75" customHeight="1">
      <c r="A19" s="128"/>
      <c r="B19" s="151"/>
      <c r="C19" s="152"/>
      <c r="D19" s="153"/>
      <c r="E19" s="164"/>
      <c r="F19" s="151"/>
      <c r="G19" s="164"/>
      <c r="H19" s="156"/>
      <c r="I19" s="157"/>
      <c r="J19" s="128"/>
      <c r="K19" s="119"/>
    </row>
    <row r="20" spans="1:11" ht="19.5" customHeight="1">
      <c r="A20" s="128"/>
      <c r="B20" s="135" t="s">
        <v>237</v>
      </c>
      <c r="C20" s="176">
        <f>C9*B22/100</f>
        <v>0</v>
      </c>
      <c r="D20" s="136" t="s">
        <v>214</v>
      </c>
      <c r="E20" s="177">
        <f>IF(H9&gt;0,(H9-0.22)^2/(H9+0.89),0)</f>
        <v>0</v>
      </c>
      <c r="F20" s="137" t="s">
        <v>227</v>
      </c>
      <c r="G20" s="178"/>
      <c r="H20" s="138" t="s">
        <v>228</v>
      </c>
      <c r="I20" s="180">
        <f>(C20+E20)*G20*3630</f>
        <v>0</v>
      </c>
      <c r="J20" s="128"/>
      <c r="K20" s="119"/>
    </row>
    <row r="21" spans="1:11" s="161" customFormat="1" ht="15">
      <c r="A21" s="139" t="s">
        <v>2</v>
      </c>
      <c r="B21" s="140"/>
      <c r="C21" s="144" t="s">
        <v>1</v>
      </c>
      <c r="D21" s="143"/>
      <c r="E21" s="144" t="s">
        <v>5</v>
      </c>
      <c r="F21" s="144"/>
      <c r="G21" s="144" t="s">
        <v>0</v>
      </c>
      <c r="H21" s="145"/>
      <c r="I21" s="145" t="s">
        <v>229</v>
      </c>
      <c r="J21" s="159"/>
      <c r="K21" s="160"/>
    </row>
    <row r="22" spans="1:10" s="119" customFormat="1" ht="12.75">
      <c r="A22" s="162" t="s">
        <v>217</v>
      </c>
      <c r="B22" s="174"/>
      <c r="C22" s="144" t="s">
        <v>2</v>
      </c>
      <c r="D22" s="143"/>
      <c r="E22" s="147" t="s">
        <v>2</v>
      </c>
      <c r="F22" s="144"/>
      <c r="G22" s="144" t="s">
        <v>218</v>
      </c>
      <c r="H22" s="145"/>
      <c r="I22" s="149" t="s">
        <v>4</v>
      </c>
      <c r="J22" s="128"/>
    </row>
    <row r="23" spans="1:11" ht="9.75" customHeight="1" thickBot="1">
      <c r="A23" s="128"/>
      <c r="B23" s="151"/>
      <c r="C23" s="130"/>
      <c r="D23" s="155"/>
      <c r="E23" s="151"/>
      <c r="F23" s="151"/>
      <c r="G23" s="151"/>
      <c r="H23" s="156"/>
      <c r="I23" s="157"/>
      <c r="J23" s="128"/>
      <c r="K23" s="119"/>
    </row>
    <row r="24" spans="1:11" ht="16.5" thickBot="1">
      <c r="A24" s="128"/>
      <c r="B24" s="128"/>
      <c r="C24" s="128"/>
      <c r="D24" s="128"/>
      <c r="E24" s="128"/>
      <c r="F24" s="128"/>
      <c r="G24" s="165" t="s">
        <v>219</v>
      </c>
      <c r="H24" s="181">
        <f>I12+I16+I20</f>
        <v>0</v>
      </c>
      <c r="I24" s="166"/>
      <c r="J24" s="128"/>
      <c r="K24" s="119"/>
    </row>
    <row r="25" spans="1:11" ht="13.5" thickBot="1">
      <c r="A25" s="167"/>
      <c r="B25" s="128"/>
      <c r="C25" s="128"/>
      <c r="D25" s="128"/>
      <c r="E25" s="128"/>
      <c r="F25" s="128"/>
      <c r="G25" s="128"/>
      <c r="H25" s="121" t="s">
        <v>4</v>
      </c>
      <c r="I25" s="125"/>
      <c r="J25" s="128"/>
      <c r="K25" s="119"/>
    </row>
    <row r="26" spans="1:10" ht="16.5" thickTop="1">
      <c r="A26" s="223" t="s">
        <v>220</v>
      </c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ht="19.5" customHeight="1">
      <c r="A27" s="126"/>
      <c r="B27" s="126"/>
      <c r="C27" s="126"/>
      <c r="D27" s="126"/>
      <c r="E27" s="126"/>
      <c r="F27" s="126"/>
      <c r="G27" s="168" t="s">
        <v>259</v>
      </c>
      <c r="H27" s="182">
        <f>H24</f>
        <v>0</v>
      </c>
      <c r="I27" s="169"/>
      <c r="J27" s="126"/>
    </row>
    <row r="28" spans="1:10" ht="12.75">
      <c r="A28" s="126"/>
      <c r="B28" s="126"/>
      <c r="C28" s="126"/>
      <c r="D28" s="126"/>
      <c r="E28" s="170"/>
      <c r="F28" s="215"/>
      <c r="G28" s="170" t="s">
        <v>226</v>
      </c>
      <c r="H28" s="126"/>
      <c r="I28" s="126"/>
      <c r="J28" s="126"/>
    </row>
    <row r="29" spans="1:10" ht="19.5" customHeight="1">
      <c r="A29" s="126"/>
      <c r="B29" s="126"/>
      <c r="C29" s="126"/>
      <c r="D29" s="126"/>
      <c r="E29" s="126"/>
      <c r="F29" s="126"/>
      <c r="G29" s="168" t="s">
        <v>260</v>
      </c>
      <c r="H29" s="183"/>
      <c r="I29" s="169"/>
      <c r="J29" s="126"/>
    </row>
    <row r="30" spans="1:10" ht="12.75">
      <c r="A30" s="126"/>
      <c r="B30" s="126"/>
      <c r="C30" s="126"/>
      <c r="D30" s="126"/>
      <c r="E30" s="126"/>
      <c r="F30" s="170"/>
      <c r="G30" s="170" t="s">
        <v>266</v>
      </c>
      <c r="H30" s="126"/>
      <c r="I30" s="126"/>
      <c r="J30" s="126"/>
    </row>
    <row r="31" spans="1:10" ht="19.5" customHeight="1">
      <c r="A31" s="126"/>
      <c r="B31" s="126"/>
      <c r="C31" s="126"/>
      <c r="D31" s="126"/>
      <c r="E31" s="126"/>
      <c r="F31" s="126"/>
      <c r="G31" s="168" t="s">
        <v>261</v>
      </c>
      <c r="H31" s="183"/>
      <c r="I31" s="169"/>
      <c r="J31" s="126"/>
    </row>
    <row r="32" spans="1:10" ht="12.75">
      <c r="A32" s="126"/>
      <c r="B32" s="126"/>
      <c r="C32" s="126"/>
      <c r="D32" s="126"/>
      <c r="E32" s="126"/>
      <c r="F32" s="126"/>
      <c r="G32" s="170"/>
      <c r="H32" s="126"/>
      <c r="I32" s="126"/>
      <c r="J32" s="126"/>
    </row>
    <row r="33" spans="1:10" ht="19.5" customHeight="1">
      <c r="A33" s="126"/>
      <c r="B33" s="126"/>
      <c r="C33" s="126"/>
      <c r="D33" s="126"/>
      <c r="E33" s="126"/>
      <c r="F33" s="126"/>
      <c r="G33" s="168" t="s">
        <v>262</v>
      </c>
      <c r="H33" s="183"/>
      <c r="I33" s="169"/>
      <c r="J33" s="126"/>
    </row>
    <row r="34" spans="1:10" ht="12.75">
      <c r="A34" s="126"/>
      <c r="B34" s="126"/>
      <c r="C34" s="126"/>
      <c r="D34" s="126"/>
      <c r="E34" s="126"/>
      <c r="F34" s="126"/>
      <c r="G34" s="170" t="s">
        <v>265</v>
      </c>
      <c r="H34" s="126"/>
      <c r="I34" s="126"/>
      <c r="J34" s="126"/>
    </row>
    <row r="35" spans="1:10" ht="19.5" customHeight="1">
      <c r="A35" s="126"/>
      <c r="B35" s="126"/>
      <c r="C35" s="126"/>
      <c r="D35" s="126"/>
      <c r="E35" s="126"/>
      <c r="F35" s="126"/>
      <c r="G35" s="168" t="s">
        <v>263</v>
      </c>
      <c r="H35" s="183"/>
      <c r="I35" s="169"/>
      <c r="J35" s="126"/>
    </row>
    <row r="36" spans="1:10" ht="13.5" customHeight="1" thickBot="1">
      <c r="A36" s="126"/>
      <c r="B36" s="126"/>
      <c r="C36" s="126"/>
      <c r="D36" s="126"/>
      <c r="E36" s="126"/>
      <c r="F36" s="126"/>
      <c r="G36" s="170" t="s">
        <v>265</v>
      </c>
      <c r="H36" s="126"/>
      <c r="I36" s="126"/>
      <c r="J36" s="126"/>
    </row>
    <row r="37" spans="1:10" ht="9.75" customHeight="1" thickBot="1" thickTop="1">
      <c r="A37" s="126"/>
      <c r="B37" s="126"/>
      <c r="C37" s="126"/>
      <c r="D37" s="126"/>
      <c r="E37" s="126"/>
      <c r="F37" s="126"/>
      <c r="G37" s="126"/>
      <c r="H37" s="171"/>
      <c r="I37" s="171"/>
      <c r="J37" s="126"/>
    </row>
    <row r="38" spans="1:10" ht="19.5" customHeight="1" thickBot="1">
      <c r="A38" s="126"/>
      <c r="B38" s="126"/>
      <c r="C38" s="126"/>
      <c r="D38" s="126"/>
      <c r="E38" s="126"/>
      <c r="F38" s="126"/>
      <c r="G38" s="168" t="s">
        <v>268</v>
      </c>
      <c r="H38" s="184">
        <f>H27+H29+H31+H33+H35</f>
        <v>0</v>
      </c>
      <c r="I38" s="166"/>
      <c r="J38" s="126"/>
    </row>
    <row r="39" spans="1:10" ht="7.5" customHeight="1" thickBot="1">
      <c r="A39" s="126"/>
      <c r="B39" s="126"/>
      <c r="C39" s="126"/>
      <c r="D39" s="126"/>
      <c r="E39" s="126"/>
      <c r="F39" s="126"/>
      <c r="G39" s="126"/>
      <c r="H39" s="125"/>
      <c r="I39" s="125"/>
      <c r="J39" s="126"/>
    </row>
    <row r="40" spans="1:10" ht="9.75" customHeight="1" thickTop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</row>
    <row r="41" spans="1:10" ht="15" customHeight="1">
      <c r="A41" s="172" t="s">
        <v>230</v>
      </c>
      <c r="B41" s="126"/>
      <c r="C41" s="126"/>
      <c r="D41" s="170" t="s">
        <v>231</v>
      </c>
      <c r="E41" s="173"/>
      <c r="F41" s="126" t="s">
        <v>232</v>
      </c>
      <c r="G41" s="173"/>
      <c r="H41" s="170" t="s">
        <v>233</v>
      </c>
      <c r="I41" s="173"/>
      <c r="J41" s="126"/>
    </row>
    <row r="42" spans="1:10" ht="12.75">
      <c r="A42" s="238" t="s">
        <v>271</v>
      </c>
      <c r="B42" s="238"/>
      <c r="C42" s="238"/>
      <c r="D42" s="238"/>
      <c r="E42" s="238"/>
      <c r="F42" s="238"/>
      <c r="G42" s="238"/>
      <c r="H42" s="238"/>
      <c r="I42" s="238"/>
      <c r="J42" s="238"/>
    </row>
    <row r="43" spans="1:10" ht="15.75">
      <c r="A43" s="126"/>
      <c r="B43" s="126"/>
      <c r="C43" s="126"/>
      <c r="D43" s="126"/>
      <c r="E43" s="126"/>
      <c r="F43" s="126"/>
      <c r="G43" s="170" t="s">
        <v>258</v>
      </c>
      <c r="H43" s="222">
        <f>(I41*G41*E41)-(3*E41^2*(I41+G41))+(4*3^2*E41^3/3)</f>
        <v>0</v>
      </c>
      <c r="I43" s="221"/>
      <c r="J43" s="126"/>
    </row>
    <row r="44" spans="1:10" ht="12.75">
      <c r="A44" s="126"/>
      <c r="B44" s="126"/>
      <c r="C44" s="126"/>
      <c r="D44" s="126"/>
      <c r="E44" s="126"/>
      <c r="F44" s="126"/>
      <c r="G44" s="126"/>
      <c r="H44" s="125" t="s">
        <v>4</v>
      </c>
      <c r="I44" s="125"/>
      <c r="J44" s="126"/>
    </row>
  </sheetData>
  <mergeCells count="2">
    <mergeCell ref="A1:J1"/>
    <mergeCell ref="A42:J42"/>
  </mergeCells>
  <printOptions/>
  <pageMargins left="1" right="0.5" top="1" bottom="1" header="0.5" footer="0.5"/>
  <pageSetup horizontalDpi="600" verticalDpi="600" orientation="portrait" r:id="rId1"/>
  <headerFooter alignWithMargins="0">
    <oddHeader>&amp;RManure and Wastewater Handling and Storage</oddHeader>
    <oddFooter>&amp;LFOTG, Section I
CNMP Workbook&amp;RNRCS, CO
June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N16" sqref="N16"/>
    </sheetView>
  </sheetViews>
  <sheetFormatPr defaultColWidth="9.140625" defaultRowHeight="12.75"/>
  <cols>
    <col min="1" max="1" width="15.28125" style="116" customWidth="1"/>
    <col min="2" max="2" width="10.7109375" style="116" customWidth="1"/>
    <col min="3" max="3" width="8.7109375" style="116" customWidth="1"/>
    <col min="4" max="4" width="6.421875" style="116" customWidth="1"/>
    <col min="5" max="5" width="8.7109375" style="116" customWidth="1"/>
    <col min="6" max="6" width="6.140625" style="116" customWidth="1"/>
    <col min="7" max="7" width="8.7109375" style="116" customWidth="1"/>
    <col min="8" max="9" width="10.140625" style="116" customWidth="1"/>
    <col min="10" max="10" width="4.7109375" style="116" customWidth="1"/>
    <col min="11" max="16384" width="9.140625" style="116" customWidth="1"/>
  </cols>
  <sheetData>
    <row r="1" spans="1:10" ht="15.75">
      <c r="A1" s="237" t="s">
        <v>274</v>
      </c>
      <c r="B1" s="237"/>
      <c r="C1" s="237"/>
      <c r="D1" s="237"/>
      <c r="E1" s="237"/>
      <c r="F1" s="237"/>
      <c r="G1" s="237"/>
      <c r="H1" s="237"/>
      <c r="I1" s="237"/>
      <c r="J1" s="237"/>
    </row>
    <row r="2" ht="9.75" customHeight="1">
      <c r="A2" s="114"/>
    </row>
    <row r="3" spans="1:10" ht="15.75">
      <c r="A3" s="115" t="s">
        <v>206</v>
      </c>
      <c r="B3" s="117" t="s">
        <v>255</v>
      </c>
      <c r="C3" s="118"/>
      <c r="D3" s="118"/>
      <c r="E3" s="118"/>
      <c r="G3" s="122" t="s">
        <v>210</v>
      </c>
      <c r="H3" s="120" t="s">
        <v>256</v>
      </c>
      <c r="I3" s="118"/>
      <c r="J3" s="118"/>
    </row>
    <row r="4" spans="2:10" ht="7.5" customHeight="1">
      <c r="B4" s="124"/>
      <c r="C4" s="119"/>
      <c r="D4" s="119"/>
      <c r="E4" s="119"/>
      <c r="F4" s="119"/>
      <c r="G4" s="119"/>
      <c r="H4" s="119"/>
      <c r="I4" s="119"/>
      <c r="J4" s="119"/>
    </row>
    <row r="5" spans="1:9" ht="12.75">
      <c r="A5" s="115" t="s">
        <v>207</v>
      </c>
      <c r="B5" s="120" t="s">
        <v>257</v>
      </c>
      <c r="C5" s="118"/>
      <c r="D5" s="115" t="s">
        <v>208</v>
      </c>
      <c r="E5" s="216">
        <v>36861</v>
      </c>
      <c r="H5" s="115" t="s">
        <v>209</v>
      </c>
      <c r="I5" s="120"/>
    </row>
    <row r="6" spans="2:7" ht="9.75" customHeight="1">
      <c r="B6" s="119"/>
      <c r="G6" s="119"/>
    </row>
    <row r="7" spans="1:10" ht="15">
      <c r="A7" s="123" t="s">
        <v>211</v>
      </c>
      <c r="B7" s="121"/>
      <c r="C7" s="121"/>
      <c r="D7" s="121"/>
      <c r="E7" s="121"/>
      <c r="F7" s="121"/>
      <c r="G7" s="121"/>
      <c r="H7" s="121"/>
      <c r="I7" s="125"/>
      <c r="J7" s="126"/>
    </row>
    <row r="8" spans="1:10" ht="9.75" customHeight="1">
      <c r="A8" s="127"/>
      <c r="B8" s="128"/>
      <c r="C8" s="128"/>
      <c r="D8" s="128"/>
      <c r="E8" s="129"/>
      <c r="F8" s="129"/>
      <c r="G8" s="129"/>
      <c r="H8" s="129"/>
      <c r="I8" s="126"/>
      <c r="J8" s="126"/>
    </row>
    <row r="9" spans="1:10" ht="19.5" customHeight="1">
      <c r="A9" s="128"/>
      <c r="B9" s="130" t="s">
        <v>7</v>
      </c>
      <c r="C9" s="175">
        <v>12.7</v>
      </c>
      <c r="D9" s="129" t="s">
        <v>6</v>
      </c>
      <c r="E9" s="128"/>
      <c r="F9" s="128"/>
      <c r="G9" s="130" t="s">
        <v>212</v>
      </c>
      <c r="H9" s="175">
        <v>3.4</v>
      </c>
      <c r="I9" s="129" t="s">
        <v>6</v>
      </c>
      <c r="J9" s="126"/>
    </row>
    <row r="10" spans="1:10" ht="9.75" customHeight="1" thickBot="1">
      <c r="A10" s="131"/>
      <c r="B10" s="132"/>
      <c r="C10" s="131"/>
      <c r="D10" s="133"/>
      <c r="E10" s="131"/>
      <c r="F10" s="131"/>
      <c r="G10" s="132"/>
      <c r="H10" s="131"/>
      <c r="I10" s="133"/>
      <c r="J10" s="126"/>
    </row>
    <row r="11" spans="1:10" ht="9.75" customHeight="1" thickTop="1">
      <c r="A11" s="127"/>
      <c r="B11" s="134"/>
      <c r="C11" s="128"/>
      <c r="D11" s="128"/>
      <c r="E11" s="129"/>
      <c r="F11" s="129"/>
      <c r="G11" s="129"/>
      <c r="H11" s="129"/>
      <c r="I11" s="126"/>
      <c r="J11" s="126"/>
    </row>
    <row r="12" spans="1:10" ht="19.5" customHeight="1">
      <c r="A12" s="128"/>
      <c r="B12" s="135" t="s">
        <v>235</v>
      </c>
      <c r="C12" s="176">
        <f>C9</f>
        <v>12.7</v>
      </c>
      <c r="D12" s="136" t="s">
        <v>214</v>
      </c>
      <c r="E12" s="176">
        <f>H9</f>
        <v>3.4</v>
      </c>
      <c r="F12" s="137" t="s">
        <v>227</v>
      </c>
      <c r="G12" s="179">
        <v>1000</v>
      </c>
      <c r="H12" s="138" t="s">
        <v>234</v>
      </c>
      <c r="I12" s="180">
        <f>(C12+E12)*G12/12</f>
        <v>1341.6666666666665</v>
      </c>
      <c r="J12" s="126"/>
    </row>
    <row r="13" spans="1:10" s="146" customFormat="1" ht="15">
      <c r="A13" s="139" t="s">
        <v>2</v>
      </c>
      <c r="B13" s="140"/>
      <c r="C13" s="141" t="s">
        <v>1</v>
      </c>
      <c r="D13" s="142"/>
      <c r="E13" s="141" t="s">
        <v>5</v>
      </c>
      <c r="F13" s="143"/>
      <c r="G13" s="144" t="s">
        <v>215</v>
      </c>
      <c r="H13" s="145"/>
      <c r="I13" s="145" t="s">
        <v>229</v>
      </c>
      <c r="J13" s="140"/>
    </row>
    <row r="14" spans="1:10" s="150" customFormat="1" ht="12">
      <c r="A14" s="147"/>
      <c r="B14" s="144"/>
      <c r="C14" s="141" t="s">
        <v>213</v>
      </c>
      <c r="D14" s="142"/>
      <c r="E14" s="148" t="s">
        <v>213</v>
      </c>
      <c r="F14" s="143"/>
      <c r="G14" s="144" t="s">
        <v>216</v>
      </c>
      <c r="H14" s="145"/>
      <c r="I14" s="149" t="s">
        <v>4</v>
      </c>
      <c r="J14" s="147"/>
    </row>
    <row r="15" spans="1:10" ht="9.75" customHeight="1">
      <c r="A15" s="128"/>
      <c r="B15" s="151"/>
      <c r="C15" s="152"/>
      <c r="D15" s="153"/>
      <c r="E15" s="154"/>
      <c r="F15" s="155"/>
      <c r="G15" s="151"/>
      <c r="H15" s="156"/>
      <c r="I15" s="157"/>
      <c r="J15" s="128"/>
    </row>
    <row r="16" spans="1:11" ht="19.5" customHeight="1">
      <c r="A16" s="128"/>
      <c r="B16" s="135" t="s">
        <v>236</v>
      </c>
      <c r="C16" s="176">
        <f>C9*B18/100</f>
        <v>5.461</v>
      </c>
      <c r="D16" s="136" t="s">
        <v>214</v>
      </c>
      <c r="E16" s="177">
        <f>IF(H9&gt;0,(H9-0.06)^2/(H9+0.25),0)</f>
        <v>3.0563287671232877</v>
      </c>
      <c r="F16" s="137" t="s">
        <v>227</v>
      </c>
      <c r="G16" s="179">
        <v>2000</v>
      </c>
      <c r="H16" s="138" t="s">
        <v>234</v>
      </c>
      <c r="I16" s="180">
        <f>(C16+E16)*G16/12</f>
        <v>1419.554794520548</v>
      </c>
      <c r="J16" s="128"/>
      <c r="K16" s="119"/>
    </row>
    <row r="17" spans="1:11" s="161" customFormat="1" ht="15">
      <c r="A17" s="139" t="s">
        <v>2</v>
      </c>
      <c r="B17" s="140"/>
      <c r="C17" s="141" t="s">
        <v>1</v>
      </c>
      <c r="D17" s="142"/>
      <c r="E17" s="158" t="s">
        <v>5</v>
      </c>
      <c r="F17" s="144"/>
      <c r="G17" s="158" t="s">
        <v>0</v>
      </c>
      <c r="H17" s="145"/>
      <c r="I17" s="145" t="s">
        <v>229</v>
      </c>
      <c r="J17" s="159"/>
      <c r="K17" s="160"/>
    </row>
    <row r="18" spans="1:10" s="119" customFormat="1" ht="12.75">
      <c r="A18" s="162" t="s">
        <v>217</v>
      </c>
      <c r="B18" s="174">
        <v>43</v>
      </c>
      <c r="C18" s="141" t="s">
        <v>2</v>
      </c>
      <c r="D18" s="142"/>
      <c r="E18" s="163" t="s">
        <v>2</v>
      </c>
      <c r="F18" s="144"/>
      <c r="G18" s="144" t="s">
        <v>216</v>
      </c>
      <c r="H18" s="145"/>
      <c r="I18" s="149" t="s">
        <v>4</v>
      </c>
      <c r="J18" s="128"/>
    </row>
    <row r="19" spans="1:11" ht="9.75" customHeight="1">
      <c r="A19" s="128"/>
      <c r="B19" s="151"/>
      <c r="C19" s="152"/>
      <c r="D19" s="153"/>
      <c r="E19" s="164"/>
      <c r="F19" s="151"/>
      <c r="G19" s="164"/>
      <c r="H19" s="156"/>
      <c r="I19" s="157"/>
      <c r="J19" s="128"/>
      <c r="K19" s="119"/>
    </row>
    <row r="20" spans="1:11" ht="19.5" customHeight="1">
      <c r="A20" s="128"/>
      <c r="B20" s="135" t="s">
        <v>237</v>
      </c>
      <c r="C20" s="176">
        <f>C9*B22/100</f>
        <v>1.905</v>
      </c>
      <c r="D20" s="136" t="s">
        <v>214</v>
      </c>
      <c r="E20" s="177">
        <f>IF(H9&gt;0,(H9-0.22)^2/(H9+0.89),0)</f>
        <v>2.3572027972027967</v>
      </c>
      <c r="F20" s="137" t="s">
        <v>227</v>
      </c>
      <c r="G20" s="178">
        <v>5</v>
      </c>
      <c r="H20" s="138" t="s">
        <v>228</v>
      </c>
      <c r="I20" s="180">
        <f>(C20+E20)*G20*3630</f>
        <v>77358.98076923075</v>
      </c>
      <c r="J20" s="128"/>
      <c r="K20" s="119"/>
    </row>
    <row r="21" spans="1:11" s="161" customFormat="1" ht="15">
      <c r="A21" s="139" t="s">
        <v>2</v>
      </c>
      <c r="B21" s="140"/>
      <c r="C21" s="144" t="s">
        <v>1</v>
      </c>
      <c r="D21" s="143"/>
      <c r="E21" s="144" t="s">
        <v>5</v>
      </c>
      <c r="F21" s="144"/>
      <c r="G21" s="144" t="s">
        <v>0</v>
      </c>
      <c r="H21" s="145"/>
      <c r="I21" s="145" t="s">
        <v>229</v>
      </c>
      <c r="J21" s="159"/>
      <c r="K21" s="160"/>
    </row>
    <row r="22" spans="1:10" s="119" customFormat="1" ht="12.75">
      <c r="A22" s="162" t="s">
        <v>217</v>
      </c>
      <c r="B22" s="174">
        <v>15</v>
      </c>
      <c r="C22" s="144" t="s">
        <v>2</v>
      </c>
      <c r="D22" s="143"/>
      <c r="E22" s="147" t="s">
        <v>2</v>
      </c>
      <c r="F22" s="144"/>
      <c r="G22" s="144" t="s">
        <v>218</v>
      </c>
      <c r="H22" s="145"/>
      <c r="I22" s="149" t="s">
        <v>4</v>
      </c>
      <c r="J22" s="128"/>
    </row>
    <row r="23" spans="1:11" ht="9.75" customHeight="1" thickBot="1">
      <c r="A23" s="128"/>
      <c r="B23" s="151"/>
      <c r="C23" s="130"/>
      <c r="D23" s="155"/>
      <c r="E23" s="151"/>
      <c r="F23" s="151"/>
      <c r="G23" s="151"/>
      <c r="H23" s="156"/>
      <c r="I23" s="157"/>
      <c r="J23" s="128"/>
      <c r="K23" s="119"/>
    </row>
    <row r="24" spans="1:11" ht="19.5" customHeight="1" thickBot="1">
      <c r="A24" s="128"/>
      <c r="B24" s="128"/>
      <c r="C24" s="128"/>
      <c r="D24" s="128"/>
      <c r="E24" s="128"/>
      <c r="F24" s="128"/>
      <c r="G24" s="165" t="s">
        <v>219</v>
      </c>
      <c r="H24" s="181">
        <f>I12+I16+I20</f>
        <v>80120.20223041797</v>
      </c>
      <c r="I24" s="166"/>
      <c r="J24" s="128"/>
      <c r="K24" s="119"/>
    </row>
    <row r="25" spans="1:11" ht="13.5" thickBot="1">
      <c r="A25" s="167"/>
      <c r="B25" s="128"/>
      <c r="C25" s="128"/>
      <c r="D25" s="128"/>
      <c r="E25" s="128"/>
      <c r="F25" s="128"/>
      <c r="G25" s="128"/>
      <c r="H25" s="121" t="s">
        <v>4</v>
      </c>
      <c r="I25" s="125"/>
      <c r="J25" s="128"/>
      <c r="K25" s="119"/>
    </row>
    <row r="26" spans="1:10" ht="16.5" thickTop="1">
      <c r="A26" s="223" t="s">
        <v>220</v>
      </c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ht="19.5" customHeight="1">
      <c r="A27" s="126"/>
      <c r="B27" s="126"/>
      <c r="C27" s="126"/>
      <c r="D27" s="126"/>
      <c r="E27" s="126"/>
      <c r="F27" s="126"/>
      <c r="G27" s="168" t="s">
        <v>221</v>
      </c>
      <c r="H27" s="217">
        <f>H24</f>
        <v>80120.20223041797</v>
      </c>
      <c r="I27" s="169"/>
      <c r="J27" s="126"/>
    </row>
    <row r="28" spans="1:10" ht="12.75">
      <c r="A28" s="126"/>
      <c r="B28" s="126"/>
      <c r="C28" s="126"/>
      <c r="D28" s="126"/>
      <c r="E28" s="170"/>
      <c r="F28" s="215" t="s">
        <v>226</v>
      </c>
      <c r="G28" s="170"/>
      <c r="H28" s="126"/>
      <c r="I28" s="126"/>
      <c r="J28" s="126"/>
    </row>
    <row r="29" spans="1:10" ht="19.5" customHeight="1">
      <c r="A29" s="126"/>
      <c r="B29" s="126"/>
      <c r="C29" s="126"/>
      <c r="D29" s="126"/>
      <c r="E29" s="126"/>
      <c r="F29" s="126"/>
      <c r="G29" s="168" t="s">
        <v>222</v>
      </c>
      <c r="H29" s="218">
        <v>0</v>
      </c>
      <c r="I29" s="169"/>
      <c r="J29" s="126"/>
    </row>
    <row r="30" spans="1:10" ht="12.75">
      <c r="A30" s="126"/>
      <c r="B30" s="126"/>
      <c r="C30" s="126"/>
      <c r="D30" s="126"/>
      <c r="E30" s="126"/>
      <c r="F30" s="170"/>
      <c r="G30" s="170" t="s">
        <v>266</v>
      </c>
      <c r="H30" s="126"/>
      <c r="I30" s="126"/>
      <c r="J30" s="126"/>
    </row>
    <row r="31" spans="1:10" ht="19.5" customHeight="1">
      <c r="A31" s="126"/>
      <c r="B31" s="126"/>
      <c r="C31" s="126"/>
      <c r="D31" s="126"/>
      <c r="E31" s="126"/>
      <c r="F31" s="126"/>
      <c r="G31" s="168" t="s">
        <v>223</v>
      </c>
      <c r="H31" s="218">
        <v>0</v>
      </c>
      <c r="I31" s="169"/>
      <c r="J31" s="126"/>
    </row>
    <row r="32" spans="1:10" ht="12.75">
      <c r="A32" s="126"/>
      <c r="B32" s="126"/>
      <c r="C32" s="126"/>
      <c r="D32" s="126"/>
      <c r="E32" s="126"/>
      <c r="F32" s="126"/>
      <c r="G32" s="170"/>
      <c r="H32" s="126"/>
      <c r="I32" s="126"/>
      <c r="J32" s="126"/>
    </row>
    <row r="33" spans="1:10" ht="19.5" customHeight="1">
      <c r="A33" s="126"/>
      <c r="B33" s="126"/>
      <c r="C33" s="126"/>
      <c r="D33" s="126"/>
      <c r="E33" s="126"/>
      <c r="F33" s="126"/>
      <c r="G33" s="168" t="s">
        <v>224</v>
      </c>
      <c r="H33" s="218">
        <v>0</v>
      </c>
      <c r="I33" s="169"/>
      <c r="J33" s="126"/>
    </row>
    <row r="34" spans="1:10" ht="12.75">
      <c r="A34" s="126"/>
      <c r="B34" s="126"/>
      <c r="C34" s="126"/>
      <c r="D34" s="126"/>
      <c r="E34" s="126"/>
      <c r="F34" s="126"/>
      <c r="G34" s="170" t="s">
        <v>265</v>
      </c>
      <c r="H34" s="126"/>
      <c r="I34" s="126"/>
      <c r="J34" s="126"/>
    </row>
    <row r="35" spans="1:10" ht="19.5" customHeight="1">
      <c r="A35" s="126"/>
      <c r="B35" s="126"/>
      <c r="C35" s="126"/>
      <c r="D35" s="126"/>
      <c r="E35" s="126"/>
      <c r="F35" s="126"/>
      <c r="G35" s="168" t="s">
        <v>225</v>
      </c>
      <c r="H35" s="218">
        <v>97333</v>
      </c>
      <c r="I35" s="169"/>
      <c r="J35" s="126"/>
    </row>
    <row r="36" spans="1:10" ht="13.5" thickBot="1">
      <c r="A36" s="126"/>
      <c r="B36" s="126"/>
      <c r="C36" s="126"/>
      <c r="D36" s="126"/>
      <c r="E36" s="126"/>
      <c r="F36" s="126"/>
      <c r="G36" s="170" t="s">
        <v>265</v>
      </c>
      <c r="H36" s="126"/>
      <c r="I36" s="126"/>
      <c r="J36" s="126"/>
    </row>
    <row r="37" spans="1:10" ht="9.75" customHeight="1" thickBot="1" thickTop="1">
      <c r="A37" s="126"/>
      <c r="B37" s="126"/>
      <c r="C37" s="126"/>
      <c r="D37" s="126"/>
      <c r="E37" s="126"/>
      <c r="F37" s="126"/>
      <c r="G37" s="126"/>
      <c r="H37" s="171"/>
      <c r="I37" s="171"/>
      <c r="J37" s="126"/>
    </row>
    <row r="38" spans="1:10" ht="16.5" thickBot="1">
      <c r="A38" s="126"/>
      <c r="B38" s="126"/>
      <c r="C38" s="126"/>
      <c r="D38" s="126"/>
      <c r="E38" s="126"/>
      <c r="F38" s="126"/>
      <c r="G38" s="168" t="s">
        <v>264</v>
      </c>
      <c r="H38" s="181">
        <f>H27+H29+H31+H33+H35</f>
        <v>177453.20223041798</v>
      </c>
      <c r="I38" s="166"/>
      <c r="J38" s="126"/>
    </row>
    <row r="39" spans="1:10" ht="13.5" thickBot="1">
      <c r="A39" s="126"/>
      <c r="B39" s="126"/>
      <c r="C39" s="126"/>
      <c r="D39" s="126"/>
      <c r="E39" s="126"/>
      <c r="F39" s="126"/>
      <c r="G39" s="126"/>
      <c r="H39" s="125" t="s">
        <v>4</v>
      </c>
      <c r="I39" s="125"/>
      <c r="J39" s="126"/>
    </row>
    <row r="40" spans="1:10" ht="9.75" customHeight="1" thickTop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</row>
    <row r="41" spans="1:10" ht="15" customHeight="1">
      <c r="A41" s="172" t="s">
        <v>230</v>
      </c>
      <c r="B41" s="126"/>
      <c r="C41" s="126"/>
      <c r="D41" s="170" t="s">
        <v>231</v>
      </c>
      <c r="E41" s="219">
        <v>8</v>
      </c>
      <c r="F41" s="126" t="s">
        <v>232</v>
      </c>
      <c r="G41" s="219">
        <v>150</v>
      </c>
      <c r="H41" s="170" t="s">
        <v>233</v>
      </c>
      <c r="I41" s="219">
        <v>200</v>
      </c>
      <c r="J41" s="126"/>
    </row>
    <row r="42" spans="1:10" ht="12.75">
      <c r="A42" s="214" t="s">
        <v>267</v>
      </c>
      <c r="B42" s="125"/>
      <c r="C42" s="125"/>
      <c r="D42" s="125"/>
      <c r="E42" s="125"/>
      <c r="F42" s="125"/>
      <c r="G42" s="125"/>
      <c r="H42" s="125"/>
      <c r="I42" s="125"/>
      <c r="J42" s="125"/>
    </row>
    <row r="43" spans="1:10" ht="15.75">
      <c r="A43" s="126"/>
      <c r="B43" s="126"/>
      <c r="C43" s="126"/>
      <c r="D43" s="126"/>
      <c r="E43" s="126"/>
      <c r="F43" s="126"/>
      <c r="G43" s="170" t="s">
        <v>258</v>
      </c>
      <c r="H43" s="220">
        <f>(I41*G41*E41)-(3*E41^2*(I41+G41))+(4*3^2*E41^3/3)</f>
        <v>178944</v>
      </c>
      <c r="I43" s="221"/>
      <c r="J43" s="126"/>
    </row>
    <row r="44" spans="1:10" ht="12.75">
      <c r="A44" s="126"/>
      <c r="B44" s="126"/>
      <c r="C44" s="126"/>
      <c r="D44" s="126"/>
      <c r="E44" s="126"/>
      <c r="F44" s="126"/>
      <c r="G44" s="126"/>
      <c r="H44" s="125" t="s">
        <v>4</v>
      </c>
      <c r="I44" s="125"/>
      <c r="J44" s="126"/>
    </row>
  </sheetData>
  <mergeCells count="1">
    <mergeCell ref="A1:J1"/>
  </mergeCells>
  <printOptions/>
  <pageMargins left="1" right="0.5" top="1" bottom="1" header="0.5" footer="0.5"/>
  <pageSetup horizontalDpi="600" verticalDpi="600" orientation="portrait" r:id="rId1"/>
  <headerFooter alignWithMargins="0">
    <oddHeader>&amp;RManure and Wastewater Handling and Storage</oddHeader>
    <oddFooter>&amp;LFOTG, Section I
CNMP Workbook&amp;RNRCS, CO
June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0"/>
  <sheetViews>
    <sheetView showGridLines="0" workbookViewId="0" topLeftCell="A1">
      <pane ySplit="5" topLeftCell="BM106" activePane="bottomLeft" state="frozen"/>
      <selection pane="topLeft" activeCell="A1" sqref="A1"/>
      <selection pane="bottomLeft" activeCell="I27" sqref="I27"/>
    </sheetView>
  </sheetViews>
  <sheetFormatPr defaultColWidth="9.140625" defaultRowHeight="12.75"/>
  <cols>
    <col min="1" max="1" width="10.57421875" style="35" customWidth="1"/>
    <col min="2" max="2" width="23.421875" style="35" customWidth="1"/>
    <col min="3" max="3" width="13.7109375" style="33" customWidth="1"/>
    <col min="4" max="4" width="11.140625" style="33" customWidth="1"/>
    <col min="5" max="6" width="13.28125" style="33" customWidth="1"/>
    <col min="7" max="7" width="11.00390625" style="33" customWidth="1"/>
    <col min="8" max="16384" width="9.140625" style="35" customWidth="1"/>
  </cols>
  <sheetData>
    <row r="1" spans="1:7" ht="24.75" customHeight="1">
      <c r="A1" s="239" t="s">
        <v>269</v>
      </c>
      <c r="B1" s="239"/>
      <c r="C1" s="239"/>
      <c r="D1" s="239"/>
      <c r="E1" s="239"/>
      <c r="F1" s="239"/>
      <c r="G1" s="239"/>
    </row>
    <row r="2" spans="1:12" ht="14.25">
      <c r="A2" s="64"/>
      <c r="B2" s="65"/>
      <c r="C2" s="66"/>
      <c r="D2" s="67"/>
      <c r="E2" s="68"/>
      <c r="F2" s="69" t="s">
        <v>195</v>
      </c>
      <c r="G2" s="70"/>
      <c r="H2" s="36"/>
      <c r="I2" s="36"/>
      <c r="J2" s="36"/>
      <c r="K2" s="36"/>
      <c r="L2" s="36"/>
    </row>
    <row r="3" spans="1:12" ht="12.75">
      <c r="A3" s="71"/>
      <c r="B3" s="40"/>
      <c r="C3" s="52" t="s">
        <v>178</v>
      </c>
      <c r="D3" s="47" t="s">
        <v>179</v>
      </c>
      <c r="E3" s="49" t="s">
        <v>191</v>
      </c>
      <c r="F3" s="50" t="s">
        <v>192</v>
      </c>
      <c r="G3" s="72" t="s">
        <v>190</v>
      </c>
      <c r="H3" s="38"/>
      <c r="I3" s="36"/>
      <c r="J3" s="36"/>
      <c r="K3" s="36"/>
      <c r="L3" s="36"/>
    </row>
    <row r="4" spans="1:12" ht="14.25">
      <c r="A4" s="71"/>
      <c r="B4" s="40"/>
      <c r="C4" s="53" t="s">
        <v>193</v>
      </c>
      <c r="D4" s="47" t="s">
        <v>194</v>
      </c>
      <c r="E4" s="49" t="s">
        <v>205</v>
      </c>
      <c r="F4" s="51" t="s">
        <v>180</v>
      </c>
      <c r="G4" s="73" t="s">
        <v>196</v>
      </c>
      <c r="H4" s="38"/>
      <c r="I4" s="36"/>
      <c r="J4" s="36"/>
      <c r="K4" s="36"/>
      <c r="L4" s="36"/>
    </row>
    <row r="5" spans="1:12" ht="13.5" thickBot="1">
      <c r="A5" s="92" t="s">
        <v>13</v>
      </c>
      <c r="B5" s="93" t="s">
        <v>254</v>
      </c>
      <c r="C5" s="94" t="s">
        <v>3</v>
      </c>
      <c r="D5" s="95" t="s">
        <v>3</v>
      </c>
      <c r="E5" s="96" t="s">
        <v>204</v>
      </c>
      <c r="F5" s="97" t="s">
        <v>204</v>
      </c>
      <c r="G5" s="98" t="s">
        <v>3</v>
      </c>
      <c r="H5" s="39"/>
      <c r="I5" s="36"/>
      <c r="J5" s="36"/>
      <c r="K5" s="36"/>
      <c r="L5" s="36"/>
    </row>
    <row r="6" spans="1:12" ht="13.5" thickTop="1">
      <c r="A6" s="74" t="s">
        <v>67</v>
      </c>
      <c r="B6" s="41"/>
      <c r="C6" s="55" t="s">
        <v>182</v>
      </c>
      <c r="D6" s="61">
        <v>48</v>
      </c>
      <c r="E6" s="100">
        <v>0.4</v>
      </c>
      <c r="F6" s="101">
        <v>0.13</v>
      </c>
      <c r="G6" s="75">
        <v>3.4</v>
      </c>
      <c r="H6" s="39"/>
      <c r="I6" s="36"/>
      <c r="J6" s="36"/>
      <c r="K6" s="36"/>
      <c r="L6" s="36"/>
    </row>
    <row r="7" spans="1:12" ht="12.75">
      <c r="A7" s="76" t="s">
        <v>145</v>
      </c>
      <c r="B7" s="42" t="s">
        <v>146</v>
      </c>
      <c r="C7" s="56">
        <v>7.1</v>
      </c>
      <c r="D7" s="62">
        <v>48</v>
      </c>
      <c r="E7" s="102">
        <v>0.35</v>
      </c>
      <c r="F7" s="103">
        <v>0.1</v>
      </c>
      <c r="G7" s="77">
        <v>1.8</v>
      </c>
      <c r="H7" s="39"/>
      <c r="I7" s="36"/>
      <c r="J7" s="36"/>
      <c r="K7" s="36"/>
      <c r="L7" s="36"/>
    </row>
    <row r="8" spans="1:8" ht="12.75">
      <c r="A8" s="76" t="s">
        <v>145</v>
      </c>
      <c r="B8" s="43" t="s">
        <v>147</v>
      </c>
      <c r="C8" s="57">
        <v>10.3</v>
      </c>
      <c r="D8" s="48">
        <v>35</v>
      </c>
      <c r="E8" s="102">
        <v>0.35</v>
      </c>
      <c r="F8" s="103">
        <v>0.1</v>
      </c>
      <c r="G8" s="78">
        <v>1.8</v>
      </c>
      <c r="H8" s="34"/>
    </row>
    <row r="9" spans="1:8" ht="12.75">
      <c r="A9" s="76" t="s">
        <v>68</v>
      </c>
      <c r="B9" s="43" t="s">
        <v>69</v>
      </c>
      <c r="C9" s="57">
        <v>15</v>
      </c>
      <c r="D9" s="62">
        <v>47</v>
      </c>
      <c r="E9" s="102">
        <v>0.4</v>
      </c>
      <c r="F9" s="103">
        <v>0.13</v>
      </c>
      <c r="G9" s="78">
        <v>3.4</v>
      </c>
      <c r="H9" s="34"/>
    </row>
    <row r="10" spans="1:8" ht="12.75">
      <c r="A10" s="76" t="s">
        <v>148</v>
      </c>
      <c r="B10" s="42" t="s">
        <v>149</v>
      </c>
      <c r="C10" s="56">
        <v>12.1</v>
      </c>
      <c r="D10" s="62">
        <v>47</v>
      </c>
      <c r="E10" s="102">
        <v>0.33</v>
      </c>
      <c r="F10" s="103">
        <v>0.1</v>
      </c>
      <c r="G10" s="77">
        <v>2.6</v>
      </c>
      <c r="H10" s="34"/>
    </row>
    <row r="11" spans="1:8" ht="12.75">
      <c r="A11" s="76" t="s">
        <v>148</v>
      </c>
      <c r="B11" s="43" t="s">
        <v>150</v>
      </c>
      <c r="C11" s="57">
        <v>19.9</v>
      </c>
      <c r="D11" s="62">
        <v>40</v>
      </c>
      <c r="E11" s="102">
        <v>0.33</v>
      </c>
      <c r="F11" s="103">
        <v>0.1</v>
      </c>
      <c r="G11" s="78">
        <v>2.6</v>
      </c>
      <c r="H11" s="34"/>
    </row>
    <row r="12" spans="1:8" ht="12.75">
      <c r="A12" s="76" t="s">
        <v>106</v>
      </c>
      <c r="B12" s="43" t="s">
        <v>107</v>
      </c>
      <c r="C12" s="57">
        <v>15.5</v>
      </c>
      <c r="D12" s="62">
        <v>63</v>
      </c>
      <c r="E12" s="102">
        <v>0.51</v>
      </c>
      <c r="F12" s="103">
        <v>0.21</v>
      </c>
      <c r="G12" s="78">
        <v>5.2</v>
      </c>
      <c r="H12" s="34"/>
    </row>
    <row r="13" spans="1:7" ht="12.75">
      <c r="A13" s="76" t="s">
        <v>106</v>
      </c>
      <c r="B13" s="42" t="s">
        <v>108</v>
      </c>
      <c r="C13" s="56">
        <v>15.3</v>
      </c>
      <c r="D13" s="62">
        <v>62</v>
      </c>
      <c r="E13" s="102">
        <v>0.51</v>
      </c>
      <c r="F13" s="103">
        <v>0.21</v>
      </c>
      <c r="G13" s="77">
        <v>5.2</v>
      </c>
    </row>
    <row r="14" spans="1:7" ht="12.75">
      <c r="A14" s="76" t="s">
        <v>106</v>
      </c>
      <c r="B14" s="43" t="s">
        <v>109</v>
      </c>
      <c r="C14" s="57">
        <v>15.9</v>
      </c>
      <c r="D14" s="62">
        <v>63</v>
      </c>
      <c r="E14" s="102">
        <v>0.51</v>
      </c>
      <c r="F14" s="103">
        <v>0.21</v>
      </c>
      <c r="G14" s="78">
        <v>5.2</v>
      </c>
    </row>
    <row r="15" spans="1:7" ht="12.75">
      <c r="A15" s="76" t="s">
        <v>110</v>
      </c>
      <c r="B15" s="43" t="s">
        <v>111</v>
      </c>
      <c r="C15" s="57">
        <v>11.7</v>
      </c>
      <c r="D15" s="62">
        <v>57</v>
      </c>
      <c r="E15" s="102">
        <v>0.5</v>
      </c>
      <c r="F15" s="103">
        <v>0.2</v>
      </c>
      <c r="G15" s="78">
        <v>4.2</v>
      </c>
    </row>
    <row r="16" spans="1:7" ht="12.75">
      <c r="A16" s="76" t="s">
        <v>110</v>
      </c>
      <c r="B16" s="43" t="s">
        <v>112</v>
      </c>
      <c r="C16" s="57">
        <v>12.2</v>
      </c>
      <c r="D16" s="62">
        <v>56</v>
      </c>
      <c r="E16" s="102">
        <v>0.5</v>
      </c>
      <c r="F16" s="103">
        <v>0.2</v>
      </c>
      <c r="G16" s="78">
        <v>4.2</v>
      </c>
    </row>
    <row r="17" spans="1:7" ht="12.75">
      <c r="A17" s="76" t="s">
        <v>70</v>
      </c>
      <c r="B17" s="43" t="s">
        <v>71</v>
      </c>
      <c r="C17" s="57">
        <v>20.8</v>
      </c>
      <c r="D17" s="62">
        <v>35</v>
      </c>
      <c r="E17" s="102">
        <v>0.35</v>
      </c>
      <c r="F17" s="103">
        <v>0.11</v>
      </c>
      <c r="G17" s="78">
        <v>2.8</v>
      </c>
    </row>
    <row r="18" spans="1:7" ht="12.75">
      <c r="A18" s="76" t="s">
        <v>70</v>
      </c>
      <c r="B18" s="43" t="s">
        <v>70</v>
      </c>
      <c r="C18" s="57">
        <v>18.5</v>
      </c>
      <c r="D18" s="62">
        <v>39</v>
      </c>
      <c r="E18" s="102">
        <v>0.35</v>
      </c>
      <c r="F18" s="103">
        <v>0.11</v>
      </c>
      <c r="G18" s="78">
        <v>3.8</v>
      </c>
    </row>
    <row r="19" spans="1:8" ht="12.75">
      <c r="A19" s="76" t="s">
        <v>70</v>
      </c>
      <c r="B19" s="42" t="s">
        <v>72</v>
      </c>
      <c r="C19" s="56">
        <v>13.2</v>
      </c>
      <c r="D19" s="62">
        <v>40</v>
      </c>
      <c r="E19" s="102">
        <v>0.35</v>
      </c>
      <c r="F19" s="103">
        <v>0.11</v>
      </c>
      <c r="G19" s="77">
        <v>4</v>
      </c>
      <c r="H19" s="34"/>
    </row>
    <row r="20" spans="1:8" ht="12.75">
      <c r="A20" s="79" t="s">
        <v>151</v>
      </c>
      <c r="B20" s="43" t="s">
        <v>152</v>
      </c>
      <c r="C20" s="57">
        <v>10.4</v>
      </c>
      <c r="D20" s="62">
        <v>40</v>
      </c>
      <c r="E20" s="102">
        <v>0.32</v>
      </c>
      <c r="F20" s="103">
        <v>0.1</v>
      </c>
      <c r="G20" s="78">
        <v>2.2</v>
      </c>
      <c r="H20" s="34"/>
    </row>
    <row r="21" spans="1:8" ht="12.75">
      <c r="A21" s="79" t="s">
        <v>151</v>
      </c>
      <c r="B21" s="43" t="s">
        <v>153</v>
      </c>
      <c r="C21" s="57">
        <v>7.3</v>
      </c>
      <c r="D21" s="62">
        <v>40</v>
      </c>
      <c r="E21" s="102">
        <v>0.32</v>
      </c>
      <c r="F21" s="103">
        <v>0.1</v>
      </c>
      <c r="G21" s="78">
        <v>2.3</v>
      </c>
      <c r="H21" s="34"/>
    </row>
    <row r="22" spans="1:8" ht="12.75">
      <c r="A22" s="80" t="s">
        <v>113</v>
      </c>
      <c r="B22" s="42" t="s">
        <v>114</v>
      </c>
      <c r="C22" s="56">
        <v>15.3</v>
      </c>
      <c r="D22" s="62">
        <v>57</v>
      </c>
      <c r="E22" s="102">
        <v>0.5</v>
      </c>
      <c r="F22" s="103">
        <v>0.2</v>
      </c>
      <c r="G22" s="77">
        <v>4.6</v>
      </c>
      <c r="H22" s="34"/>
    </row>
    <row r="23" spans="1:8" ht="12.75">
      <c r="A23" s="80" t="s">
        <v>113</v>
      </c>
      <c r="B23" s="43" t="s">
        <v>83</v>
      </c>
      <c r="C23" s="57">
        <v>13.5</v>
      </c>
      <c r="D23" s="62">
        <v>54</v>
      </c>
      <c r="E23" s="102">
        <v>0.5</v>
      </c>
      <c r="F23" s="103">
        <v>0.2</v>
      </c>
      <c r="G23" s="78">
        <v>4.6</v>
      </c>
      <c r="H23" s="34"/>
    </row>
    <row r="24" spans="1:8" ht="12.75">
      <c r="A24" s="76" t="s">
        <v>73</v>
      </c>
      <c r="B24" s="43" t="s">
        <v>74</v>
      </c>
      <c r="C24" s="57">
        <v>15</v>
      </c>
      <c r="D24" s="62">
        <v>35</v>
      </c>
      <c r="E24" s="102">
        <v>0.33</v>
      </c>
      <c r="F24" s="103">
        <v>0.1</v>
      </c>
      <c r="G24" s="78">
        <v>2.4</v>
      </c>
      <c r="H24" s="34"/>
    </row>
    <row r="25" spans="1:8" ht="12.75">
      <c r="A25" s="81" t="s">
        <v>154</v>
      </c>
      <c r="B25" s="44"/>
      <c r="C25" s="58" t="s">
        <v>181</v>
      </c>
      <c r="D25" s="63">
        <v>45</v>
      </c>
      <c r="E25" s="104">
        <v>0.32</v>
      </c>
      <c r="F25" s="105">
        <v>0.1</v>
      </c>
      <c r="G25" s="82">
        <v>2.6</v>
      </c>
      <c r="H25" s="34"/>
    </row>
    <row r="26" spans="1:8" ht="12.75">
      <c r="A26" s="76" t="s">
        <v>155</v>
      </c>
      <c r="B26" s="43" t="s">
        <v>156</v>
      </c>
      <c r="C26" s="57">
        <v>7.9</v>
      </c>
      <c r="D26" s="62">
        <v>45</v>
      </c>
      <c r="E26" s="102">
        <v>0.33</v>
      </c>
      <c r="F26" s="103">
        <v>0.1</v>
      </c>
      <c r="G26" s="78">
        <v>2</v>
      </c>
      <c r="H26" s="34"/>
    </row>
    <row r="27" spans="1:8" ht="12.75">
      <c r="A27" s="76" t="s">
        <v>155</v>
      </c>
      <c r="B27" s="43" t="s">
        <v>157</v>
      </c>
      <c r="C27" s="57">
        <v>11.3</v>
      </c>
      <c r="D27" s="62">
        <v>45</v>
      </c>
      <c r="E27" s="102">
        <v>0.33</v>
      </c>
      <c r="F27" s="103">
        <v>0.1</v>
      </c>
      <c r="G27" s="78">
        <v>2.2</v>
      </c>
      <c r="H27" s="34"/>
    </row>
    <row r="28" spans="1:8" ht="12.75">
      <c r="A28" s="83" t="s">
        <v>115</v>
      </c>
      <c r="B28" s="43" t="s">
        <v>116</v>
      </c>
      <c r="C28" s="57">
        <v>11.2</v>
      </c>
      <c r="D28" s="62">
        <v>54</v>
      </c>
      <c r="E28" s="102">
        <v>0.45</v>
      </c>
      <c r="F28" s="103">
        <v>0.16</v>
      </c>
      <c r="G28" s="78">
        <v>3.8</v>
      </c>
      <c r="H28" s="34"/>
    </row>
    <row r="29" spans="1:8" ht="12.75">
      <c r="A29" s="83" t="s">
        <v>158</v>
      </c>
      <c r="B29" s="43" t="s">
        <v>159</v>
      </c>
      <c r="C29" s="57">
        <v>14.5</v>
      </c>
      <c r="D29" s="62">
        <v>36</v>
      </c>
      <c r="E29" s="102">
        <v>0.35</v>
      </c>
      <c r="F29" s="103">
        <v>0.1</v>
      </c>
      <c r="G29" s="78">
        <v>2.6</v>
      </c>
      <c r="H29" s="34"/>
    </row>
    <row r="30" spans="1:8" ht="12.75">
      <c r="A30" s="76" t="s">
        <v>14</v>
      </c>
      <c r="B30" s="43" t="s">
        <v>15</v>
      </c>
      <c r="C30" s="57">
        <v>12.3</v>
      </c>
      <c r="D30" s="62">
        <v>40</v>
      </c>
      <c r="E30" s="102">
        <v>0.3</v>
      </c>
      <c r="F30" s="103">
        <v>0.1</v>
      </c>
      <c r="G30" s="78">
        <v>2</v>
      </c>
      <c r="H30" s="34"/>
    </row>
    <row r="31" spans="1:8" ht="12.75">
      <c r="A31" s="76" t="s">
        <v>14</v>
      </c>
      <c r="B31" s="43" t="s">
        <v>14</v>
      </c>
      <c r="C31" s="57">
        <v>7.9</v>
      </c>
      <c r="D31" s="62">
        <v>45</v>
      </c>
      <c r="E31" s="102">
        <v>0.3</v>
      </c>
      <c r="F31" s="103">
        <v>0.1</v>
      </c>
      <c r="G31" s="78">
        <v>2</v>
      </c>
      <c r="H31" s="34"/>
    </row>
    <row r="32" spans="1:8" ht="12.75">
      <c r="A32" s="76" t="s">
        <v>75</v>
      </c>
      <c r="B32" s="42" t="s">
        <v>76</v>
      </c>
      <c r="C32" s="56">
        <v>15.4</v>
      </c>
      <c r="D32" s="62">
        <v>42</v>
      </c>
      <c r="E32" s="102">
        <v>0.36</v>
      </c>
      <c r="F32" s="103">
        <v>0.12</v>
      </c>
      <c r="G32" s="77">
        <v>3.6</v>
      </c>
      <c r="H32" s="34"/>
    </row>
    <row r="33" spans="1:8" ht="12.75">
      <c r="A33" s="76" t="s">
        <v>160</v>
      </c>
      <c r="B33" s="43" t="s">
        <v>161</v>
      </c>
      <c r="C33" s="57">
        <v>27.7</v>
      </c>
      <c r="D33" s="62">
        <v>35</v>
      </c>
      <c r="E33" s="102">
        <v>0.31</v>
      </c>
      <c r="F33" s="103">
        <v>0.1</v>
      </c>
      <c r="G33" s="78">
        <v>2.2</v>
      </c>
      <c r="H33" s="34"/>
    </row>
    <row r="34" spans="1:8" ht="12.75">
      <c r="A34" s="76" t="s">
        <v>77</v>
      </c>
      <c r="B34" s="43" t="s">
        <v>78</v>
      </c>
      <c r="C34" s="57">
        <v>16.4</v>
      </c>
      <c r="D34" s="62">
        <v>37</v>
      </c>
      <c r="E34" s="102">
        <v>0.36</v>
      </c>
      <c r="F34" s="103">
        <v>0.12</v>
      </c>
      <c r="G34" s="78">
        <v>2.6</v>
      </c>
      <c r="H34" s="34"/>
    </row>
    <row r="35" spans="1:8" ht="12.75">
      <c r="A35" s="81" t="s">
        <v>77</v>
      </c>
      <c r="B35" s="44"/>
      <c r="C35" s="58" t="s">
        <v>183</v>
      </c>
      <c r="D35" s="63">
        <v>40</v>
      </c>
      <c r="E35" s="104">
        <v>0.36</v>
      </c>
      <c r="F35" s="105">
        <v>0.12</v>
      </c>
      <c r="G35" s="82">
        <v>3.4</v>
      </c>
      <c r="H35" s="34"/>
    </row>
    <row r="36" spans="1:8" ht="12.75">
      <c r="A36" s="76" t="s">
        <v>16</v>
      </c>
      <c r="B36" s="42" t="s">
        <v>17</v>
      </c>
      <c r="C36" s="56">
        <v>10.7</v>
      </c>
      <c r="D36" s="62">
        <v>37</v>
      </c>
      <c r="E36" s="102">
        <v>0.3</v>
      </c>
      <c r="F36" s="103">
        <v>0.1</v>
      </c>
      <c r="G36" s="77">
        <v>2</v>
      </c>
      <c r="H36" s="34"/>
    </row>
    <row r="37" spans="1:8" ht="12.75">
      <c r="A37" s="83" t="s">
        <v>117</v>
      </c>
      <c r="B37" s="43" t="s">
        <v>118</v>
      </c>
      <c r="C37" s="57">
        <v>15.8</v>
      </c>
      <c r="D37" s="62">
        <v>46</v>
      </c>
      <c r="E37" s="102">
        <v>0.35</v>
      </c>
      <c r="F37" s="103">
        <v>0.13</v>
      </c>
      <c r="G37" s="78">
        <v>3.6</v>
      </c>
      <c r="H37" s="34"/>
    </row>
    <row r="38" spans="1:8" ht="12.75">
      <c r="A38" s="81" t="s">
        <v>79</v>
      </c>
      <c r="B38" s="44"/>
      <c r="C38" s="58" t="s">
        <v>185</v>
      </c>
      <c r="D38" s="63">
        <v>46</v>
      </c>
      <c r="E38" s="104">
        <v>0.37</v>
      </c>
      <c r="F38" s="105">
        <v>0.15</v>
      </c>
      <c r="G38" s="82" t="s">
        <v>184</v>
      </c>
      <c r="H38" s="34"/>
    </row>
    <row r="39" spans="1:7" ht="12.75">
      <c r="A39" s="76" t="s">
        <v>162</v>
      </c>
      <c r="B39" s="43" t="s">
        <v>163</v>
      </c>
      <c r="C39" s="57">
        <v>12.6</v>
      </c>
      <c r="D39" s="62">
        <v>46</v>
      </c>
      <c r="E39" s="102">
        <v>0.32</v>
      </c>
      <c r="F39" s="103">
        <v>0.1</v>
      </c>
      <c r="G39" s="78">
        <v>2.4</v>
      </c>
    </row>
    <row r="40" spans="1:7" ht="12.75">
      <c r="A40" s="76" t="s">
        <v>18</v>
      </c>
      <c r="B40" s="43" t="s">
        <v>19</v>
      </c>
      <c r="C40" s="57">
        <v>17</v>
      </c>
      <c r="D40" s="62">
        <v>45</v>
      </c>
      <c r="E40" s="102">
        <v>0.3</v>
      </c>
      <c r="F40" s="103">
        <v>0.1</v>
      </c>
      <c r="G40" s="78">
        <v>2</v>
      </c>
    </row>
    <row r="41" spans="1:7" ht="12.75">
      <c r="A41" s="81" t="s">
        <v>80</v>
      </c>
      <c r="B41" s="44"/>
      <c r="C41" s="58" t="s">
        <v>186</v>
      </c>
      <c r="D41" s="63">
        <v>35</v>
      </c>
      <c r="E41" s="104">
        <v>0.34</v>
      </c>
      <c r="F41" s="105">
        <v>0.1</v>
      </c>
      <c r="G41" s="82" t="s">
        <v>187</v>
      </c>
    </row>
    <row r="42" spans="1:7" ht="12.75">
      <c r="A42" s="76" t="s">
        <v>20</v>
      </c>
      <c r="B42" s="43" t="s">
        <v>21</v>
      </c>
      <c r="C42" s="57">
        <v>19.1</v>
      </c>
      <c r="D42" s="62">
        <v>35</v>
      </c>
      <c r="E42" s="102">
        <v>0.33</v>
      </c>
      <c r="F42" s="103">
        <v>0.1</v>
      </c>
      <c r="G42" s="78">
        <v>2.4</v>
      </c>
    </row>
    <row r="43" spans="1:7" ht="12.75">
      <c r="A43" s="76" t="s">
        <v>20</v>
      </c>
      <c r="B43" s="42" t="s">
        <v>22</v>
      </c>
      <c r="C43" s="56">
        <v>13.5</v>
      </c>
      <c r="D43" s="62">
        <v>35</v>
      </c>
      <c r="E43" s="102">
        <v>0.33</v>
      </c>
      <c r="F43" s="103">
        <v>0.1</v>
      </c>
      <c r="G43" s="77">
        <v>2.4</v>
      </c>
    </row>
    <row r="44" spans="1:7" ht="12.75">
      <c r="A44" s="76" t="s">
        <v>20</v>
      </c>
      <c r="B44" s="43" t="s">
        <v>23</v>
      </c>
      <c r="C44" s="57">
        <v>15.5</v>
      </c>
      <c r="D44" s="62">
        <v>35</v>
      </c>
      <c r="E44" s="102">
        <v>0.33</v>
      </c>
      <c r="F44" s="103">
        <v>0.1</v>
      </c>
      <c r="G44" s="78">
        <v>2.4</v>
      </c>
    </row>
    <row r="45" spans="1:7" ht="12.75">
      <c r="A45" s="76" t="s">
        <v>20</v>
      </c>
      <c r="B45" s="43" t="s">
        <v>24</v>
      </c>
      <c r="C45" s="57">
        <v>12.1</v>
      </c>
      <c r="D45" s="62">
        <v>35</v>
      </c>
      <c r="E45" s="102">
        <v>0.33</v>
      </c>
      <c r="F45" s="103">
        <v>0.1</v>
      </c>
      <c r="G45" s="78">
        <v>2.4</v>
      </c>
    </row>
    <row r="46" spans="1:7" ht="12.75">
      <c r="A46" s="76" t="s">
        <v>20</v>
      </c>
      <c r="B46" s="43" t="s">
        <v>25</v>
      </c>
      <c r="C46" s="57">
        <v>11.9</v>
      </c>
      <c r="D46" s="62">
        <v>40</v>
      </c>
      <c r="E46" s="102">
        <v>0.33</v>
      </c>
      <c r="F46" s="103">
        <v>0.1</v>
      </c>
      <c r="G46" s="78">
        <v>2.4</v>
      </c>
    </row>
    <row r="47" spans="1:7" ht="12.75">
      <c r="A47" s="76" t="s">
        <v>20</v>
      </c>
      <c r="B47" s="43" t="s">
        <v>26</v>
      </c>
      <c r="C47" s="57">
        <v>17.4</v>
      </c>
      <c r="D47" s="62">
        <v>35</v>
      </c>
      <c r="E47" s="102">
        <v>0.33</v>
      </c>
      <c r="F47" s="103">
        <v>0.1</v>
      </c>
      <c r="G47" s="78">
        <v>2</v>
      </c>
    </row>
    <row r="48" spans="1:7" ht="12.75">
      <c r="A48" s="76" t="s">
        <v>20</v>
      </c>
      <c r="B48" s="43" t="s">
        <v>27</v>
      </c>
      <c r="C48" s="57">
        <v>26.9</v>
      </c>
      <c r="D48" s="62">
        <v>35</v>
      </c>
      <c r="E48" s="102">
        <v>0.33</v>
      </c>
      <c r="F48" s="103">
        <v>0.1</v>
      </c>
      <c r="G48" s="78">
        <v>2.4</v>
      </c>
    </row>
    <row r="49" spans="1:7" ht="12.75">
      <c r="A49" s="76" t="s">
        <v>28</v>
      </c>
      <c r="B49" s="43" t="s">
        <v>29</v>
      </c>
      <c r="C49" s="57">
        <v>23.4</v>
      </c>
      <c r="D49" s="62">
        <v>35</v>
      </c>
      <c r="E49" s="102">
        <v>0.3</v>
      </c>
      <c r="F49" s="103">
        <v>0.1</v>
      </c>
      <c r="G49" s="78">
        <v>2.4</v>
      </c>
    </row>
    <row r="50" spans="1:8" ht="12.75">
      <c r="A50" s="76" t="s">
        <v>28</v>
      </c>
      <c r="B50" s="43" t="s">
        <v>28</v>
      </c>
      <c r="C50" s="57">
        <v>10.4</v>
      </c>
      <c r="D50" s="62">
        <v>35</v>
      </c>
      <c r="E50" s="102">
        <v>0.3</v>
      </c>
      <c r="F50" s="103">
        <v>0.1</v>
      </c>
      <c r="G50" s="78">
        <v>2</v>
      </c>
      <c r="H50" s="34"/>
    </row>
    <row r="51" spans="1:8" ht="12.75">
      <c r="A51" s="76" t="s">
        <v>28</v>
      </c>
      <c r="B51" s="43" t="s">
        <v>30</v>
      </c>
      <c r="C51" s="57">
        <v>17.9</v>
      </c>
      <c r="D51" s="62">
        <v>35</v>
      </c>
      <c r="E51" s="102">
        <v>0.3</v>
      </c>
      <c r="F51" s="103">
        <v>0.1</v>
      </c>
      <c r="G51" s="78">
        <v>2.4</v>
      </c>
      <c r="H51" s="34"/>
    </row>
    <row r="52" spans="1:8" ht="12.75">
      <c r="A52" s="76" t="s">
        <v>28</v>
      </c>
      <c r="B52" s="43" t="s">
        <v>31</v>
      </c>
      <c r="C52" s="57">
        <v>16.4</v>
      </c>
      <c r="D52" s="62">
        <v>35</v>
      </c>
      <c r="E52" s="102">
        <v>0.3</v>
      </c>
      <c r="F52" s="103">
        <v>0.1</v>
      </c>
      <c r="G52" s="78">
        <v>2.6</v>
      </c>
      <c r="H52" s="34"/>
    </row>
    <row r="53" spans="1:8" ht="12.75">
      <c r="A53" s="83" t="s">
        <v>119</v>
      </c>
      <c r="B53" s="43" t="s">
        <v>120</v>
      </c>
      <c r="C53" s="57">
        <v>15.5</v>
      </c>
      <c r="D53" s="62">
        <v>45</v>
      </c>
      <c r="E53" s="102">
        <v>0.35</v>
      </c>
      <c r="F53" s="103">
        <v>0.11</v>
      </c>
      <c r="G53" s="78">
        <v>3.6</v>
      </c>
      <c r="H53" s="34"/>
    </row>
    <row r="54" spans="1:8" ht="12.75">
      <c r="A54" s="76" t="s">
        <v>32</v>
      </c>
      <c r="B54" s="43" t="s">
        <v>33</v>
      </c>
      <c r="C54" s="57">
        <v>10.4</v>
      </c>
      <c r="D54" s="62">
        <v>40</v>
      </c>
      <c r="E54" s="102">
        <v>0.33</v>
      </c>
      <c r="F54" s="103">
        <v>0.1</v>
      </c>
      <c r="G54" s="78">
        <v>2</v>
      </c>
      <c r="H54" s="34"/>
    </row>
    <row r="55" spans="1:8" ht="12.75">
      <c r="A55" s="76" t="s">
        <v>81</v>
      </c>
      <c r="B55" s="43" t="s">
        <v>82</v>
      </c>
      <c r="C55" s="57">
        <v>18.9</v>
      </c>
      <c r="D55" s="62">
        <v>36</v>
      </c>
      <c r="E55" s="102">
        <v>0.35</v>
      </c>
      <c r="F55" s="103">
        <v>0.11</v>
      </c>
      <c r="G55" s="78">
        <v>3.8</v>
      </c>
      <c r="H55" s="34"/>
    </row>
    <row r="56" spans="1:8" ht="12.75">
      <c r="A56" s="83" t="s">
        <v>121</v>
      </c>
      <c r="B56" s="43" t="s">
        <v>122</v>
      </c>
      <c r="C56" s="57">
        <v>14.5</v>
      </c>
      <c r="D56" s="62">
        <v>56</v>
      </c>
      <c r="E56" s="102">
        <v>0.5</v>
      </c>
      <c r="F56" s="103">
        <v>0.2</v>
      </c>
      <c r="G56" s="78">
        <v>4.5</v>
      </c>
      <c r="H56" s="34"/>
    </row>
    <row r="57" spans="1:8" ht="12.75">
      <c r="A57" s="76" t="s">
        <v>83</v>
      </c>
      <c r="B57" s="43" t="s">
        <v>84</v>
      </c>
      <c r="C57" s="57">
        <v>16.2</v>
      </c>
      <c r="D57" s="62">
        <v>57</v>
      </c>
      <c r="E57" s="102">
        <v>0.5</v>
      </c>
      <c r="F57" s="103">
        <v>0.17</v>
      </c>
      <c r="G57" s="78">
        <v>4.2</v>
      </c>
      <c r="H57" s="34"/>
    </row>
    <row r="58" spans="1:8" ht="12.75">
      <c r="A58" s="76" t="s">
        <v>83</v>
      </c>
      <c r="B58" s="42" t="s">
        <v>85</v>
      </c>
      <c r="C58" s="56">
        <v>15.8</v>
      </c>
      <c r="D58" s="62">
        <v>51</v>
      </c>
      <c r="E58" s="102">
        <v>0.5</v>
      </c>
      <c r="F58" s="103">
        <v>0.17</v>
      </c>
      <c r="G58" s="77">
        <v>4.2</v>
      </c>
      <c r="H58" s="34"/>
    </row>
    <row r="59" spans="1:7" ht="12.75">
      <c r="A59" s="76" t="s">
        <v>83</v>
      </c>
      <c r="B59" s="43" t="s">
        <v>86</v>
      </c>
      <c r="C59" s="57">
        <v>15.9</v>
      </c>
      <c r="D59" s="62">
        <v>55</v>
      </c>
      <c r="E59" s="102">
        <v>0.5</v>
      </c>
      <c r="F59" s="103">
        <v>0.17</v>
      </c>
      <c r="G59" s="78">
        <v>4.2</v>
      </c>
    </row>
    <row r="60" spans="1:7" ht="12.75">
      <c r="A60" s="79" t="s">
        <v>164</v>
      </c>
      <c r="B60" s="43" t="s">
        <v>165</v>
      </c>
      <c r="C60" s="57">
        <v>19.11</v>
      </c>
      <c r="D60" s="62">
        <v>40</v>
      </c>
      <c r="E60" s="102">
        <v>0.32</v>
      </c>
      <c r="F60" s="103">
        <v>0.1</v>
      </c>
      <c r="G60" s="78">
        <v>2.6</v>
      </c>
    </row>
    <row r="61" spans="1:7" ht="12.75">
      <c r="A61" s="79" t="s">
        <v>164</v>
      </c>
      <c r="B61" s="43" t="s">
        <v>166</v>
      </c>
      <c r="C61" s="57">
        <v>18.4</v>
      </c>
      <c r="D61" s="62">
        <v>45</v>
      </c>
      <c r="E61" s="102">
        <v>0.32</v>
      </c>
      <c r="F61" s="103">
        <v>0.1</v>
      </c>
      <c r="G61" s="78">
        <v>2.6</v>
      </c>
    </row>
    <row r="62" spans="1:7" ht="12.75">
      <c r="A62" s="76" t="s">
        <v>164</v>
      </c>
      <c r="B62" s="43" t="s">
        <v>167</v>
      </c>
      <c r="C62" s="57">
        <v>14.2</v>
      </c>
      <c r="D62" s="62">
        <v>45</v>
      </c>
      <c r="E62" s="102">
        <v>0.32</v>
      </c>
      <c r="F62" s="103">
        <v>0.1</v>
      </c>
      <c r="G62" s="78">
        <v>2.6</v>
      </c>
    </row>
    <row r="63" spans="1:7" ht="12.75">
      <c r="A63" s="76" t="s">
        <v>164</v>
      </c>
      <c r="B63" s="43" t="s">
        <v>168</v>
      </c>
      <c r="C63" s="57">
        <v>26.3</v>
      </c>
      <c r="D63" s="62">
        <v>35</v>
      </c>
      <c r="E63" s="102">
        <v>0.32</v>
      </c>
      <c r="F63" s="103">
        <v>0.1</v>
      </c>
      <c r="G63" s="78">
        <v>2.6</v>
      </c>
    </row>
    <row r="64" spans="1:7" ht="12.75">
      <c r="A64" s="76" t="s">
        <v>34</v>
      </c>
      <c r="B64" s="43" t="s">
        <v>35</v>
      </c>
      <c r="C64" s="57">
        <v>23.5</v>
      </c>
      <c r="D64" s="62">
        <v>35</v>
      </c>
      <c r="E64" s="102">
        <v>0.3</v>
      </c>
      <c r="F64" s="103">
        <v>0.1</v>
      </c>
      <c r="G64" s="78">
        <v>2.8</v>
      </c>
    </row>
    <row r="65" spans="1:7" ht="12.75">
      <c r="A65" s="84" t="s">
        <v>34</v>
      </c>
      <c r="B65" s="42" t="s">
        <v>169</v>
      </c>
      <c r="C65" s="56">
        <v>12.3</v>
      </c>
      <c r="D65" s="62">
        <v>35</v>
      </c>
      <c r="E65" s="102">
        <v>0.3</v>
      </c>
      <c r="F65" s="103">
        <v>0.1</v>
      </c>
      <c r="G65" s="77">
        <v>2.8</v>
      </c>
    </row>
    <row r="66" spans="1:7" ht="12.75">
      <c r="A66" s="76" t="s">
        <v>87</v>
      </c>
      <c r="B66" s="43" t="s">
        <v>88</v>
      </c>
      <c r="C66" s="57">
        <v>14</v>
      </c>
      <c r="D66" s="62">
        <v>35</v>
      </c>
      <c r="E66" s="102">
        <v>0.35</v>
      </c>
      <c r="F66" s="103">
        <v>0.11</v>
      </c>
      <c r="G66" s="78">
        <v>3.6</v>
      </c>
    </row>
    <row r="67" spans="1:7" ht="12.75">
      <c r="A67" s="76" t="s">
        <v>87</v>
      </c>
      <c r="B67" s="43" t="s">
        <v>89</v>
      </c>
      <c r="C67" s="57">
        <v>14.9</v>
      </c>
      <c r="D67" s="62">
        <v>40</v>
      </c>
      <c r="E67" s="102">
        <v>0.35</v>
      </c>
      <c r="F67" s="103">
        <v>0.11</v>
      </c>
      <c r="G67" s="78">
        <v>3.6</v>
      </c>
    </row>
    <row r="68" spans="1:8" ht="12.75">
      <c r="A68" s="76" t="s">
        <v>112</v>
      </c>
      <c r="B68" s="43" t="s">
        <v>123</v>
      </c>
      <c r="C68" s="57">
        <v>15.2</v>
      </c>
      <c r="D68" s="62">
        <v>50</v>
      </c>
      <c r="E68" s="102">
        <v>0.45</v>
      </c>
      <c r="F68" s="103">
        <v>0.13</v>
      </c>
      <c r="G68" s="78">
        <v>4.2</v>
      </c>
      <c r="H68" s="34"/>
    </row>
    <row r="69" spans="1:8" ht="12.75">
      <c r="A69" s="76" t="s">
        <v>112</v>
      </c>
      <c r="B69" s="43" t="s">
        <v>124</v>
      </c>
      <c r="C69" s="57">
        <v>12.2</v>
      </c>
      <c r="D69" s="62">
        <v>52</v>
      </c>
      <c r="E69" s="102">
        <v>0.45</v>
      </c>
      <c r="F69" s="103">
        <v>0.13</v>
      </c>
      <c r="G69" s="78">
        <v>4.2</v>
      </c>
      <c r="H69" s="34"/>
    </row>
    <row r="70" spans="1:8" ht="12.75">
      <c r="A70" s="76" t="s">
        <v>112</v>
      </c>
      <c r="B70" s="43" t="s">
        <v>125</v>
      </c>
      <c r="C70" s="57">
        <v>14.7</v>
      </c>
      <c r="D70" s="62">
        <v>47</v>
      </c>
      <c r="E70" s="102">
        <v>0.45</v>
      </c>
      <c r="F70" s="103">
        <v>0.13</v>
      </c>
      <c r="G70" s="78">
        <v>3.4</v>
      </c>
      <c r="H70" s="34"/>
    </row>
    <row r="71" spans="1:8" ht="12.75">
      <c r="A71" s="76" t="s">
        <v>126</v>
      </c>
      <c r="B71" s="43" t="s">
        <v>127</v>
      </c>
      <c r="C71" s="57">
        <v>16</v>
      </c>
      <c r="D71" s="62">
        <v>50</v>
      </c>
      <c r="E71" s="102">
        <v>0.45</v>
      </c>
      <c r="F71" s="103">
        <v>0.16</v>
      </c>
      <c r="G71" s="78">
        <v>3.8</v>
      </c>
      <c r="H71" s="34"/>
    </row>
    <row r="72" spans="1:8" ht="12.75">
      <c r="A72" s="76" t="s">
        <v>126</v>
      </c>
      <c r="B72" s="43" t="s">
        <v>128</v>
      </c>
      <c r="C72" s="57">
        <v>14.9</v>
      </c>
      <c r="D72" s="62">
        <v>49</v>
      </c>
      <c r="E72" s="102">
        <v>0.45</v>
      </c>
      <c r="F72" s="103">
        <v>0.16</v>
      </c>
      <c r="G72" s="78">
        <v>3.8</v>
      </c>
      <c r="H72" s="34"/>
    </row>
    <row r="73" spans="1:8" ht="12.75">
      <c r="A73" s="76" t="s">
        <v>126</v>
      </c>
      <c r="B73" s="43" t="s">
        <v>129</v>
      </c>
      <c r="C73" s="57">
        <v>13</v>
      </c>
      <c r="D73" s="62">
        <v>50</v>
      </c>
      <c r="E73" s="102">
        <v>0.45</v>
      </c>
      <c r="F73" s="103">
        <v>0.16</v>
      </c>
      <c r="G73" s="78">
        <v>3.8</v>
      </c>
      <c r="H73" s="34"/>
    </row>
    <row r="74" spans="1:8" ht="12.75">
      <c r="A74" s="76" t="s">
        <v>126</v>
      </c>
      <c r="B74" s="43" t="s">
        <v>130</v>
      </c>
      <c r="C74" s="57">
        <v>14.4</v>
      </c>
      <c r="D74" s="62">
        <v>47</v>
      </c>
      <c r="E74" s="102">
        <v>0.45</v>
      </c>
      <c r="F74" s="103">
        <v>0.16</v>
      </c>
      <c r="G74" s="78">
        <v>3.8</v>
      </c>
      <c r="H74" s="34"/>
    </row>
    <row r="75" spans="1:8" ht="12.75">
      <c r="A75" s="76" t="s">
        <v>90</v>
      </c>
      <c r="B75" s="43" t="s">
        <v>91</v>
      </c>
      <c r="C75" s="57">
        <v>15.4</v>
      </c>
      <c r="D75" s="62">
        <v>48</v>
      </c>
      <c r="E75" s="102">
        <v>0.45</v>
      </c>
      <c r="F75" s="103">
        <v>0.16</v>
      </c>
      <c r="G75" s="78">
        <v>3.4</v>
      </c>
      <c r="H75" s="34"/>
    </row>
    <row r="76" spans="1:8" ht="12.75">
      <c r="A76" s="76" t="s">
        <v>36</v>
      </c>
      <c r="B76" s="43" t="s">
        <v>37</v>
      </c>
      <c r="C76" s="57">
        <v>14.8</v>
      </c>
      <c r="D76" s="62">
        <v>40</v>
      </c>
      <c r="E76" s="106">
        <v>0.3</v>
      </c>
      <c r="F76" s="107">
        <v>0.1</v>
      </c>
      <c r="G76" s="78">
        <v>1.8</v>
      </c>
      <c r="H76" s="34"/>
    </row>
    <row r="77" spans="1:8" ht="12.75">
      <c r="A77" s="76" t="s">
        <v>36</v>
      </c>
      <c r="B77" s="43" t="s">
        <v>38</v>
      </c>
      <c r="C77" s="57">
        <v>8.5</v>
      </c>
      <c r="D77" s="62">
        <v>55</v>
      </c>
      <c r="E77" s="106">
        <v>0.3</v>
      </c>
      <c r="F77" s="107">
        <v>0.1</v>
      </c>
      <c r="G77" s="78">
        <v>1.8</v>
      </c>
      <c r="H77" s="34"/>
    </row>
    <row r="78" spans="1:8" ht="12.75">
      <c r="A78" s="76" t="s">
        <v>36</v>
      </c>
      <c r="B78" s="43" t="s">
        <v>39</v>
      </c>
      <c r="C78" s="57">
        <v>11.3</v>
      </c>
      <c r="D78" s="62">
        <v>45</v>
      </c>
      <c r="E78" s="106">
        <v>0.3</v>
      </c>
      <c r="F78" s="107">
        <v>0.1</v>
      </c>
      <c r="G78" s="78">
        <v>1.8</v>
      </c>
      <c r="H78" s="34"/>
    </row>
    <row r="79" spans="1:8" ht="12.75">
      <c r="A79" s="76" t="s">
        <v>36</v>
      </c>
      <c r="B79" s="43" t="s">
        <v>40</v>
      </c>
      <c r="C79" s="57">
        <v>8.7</v>
      </c>
      <c r="D79" s="62">
        <v>50</v>
      </c>
      <c r="E79" s="106">
        <v>0.3</v>
      </c>
      <c r="F79" s="107">
        <v>0.1</v>
      </c>
      <c r="G79" s="78">
        <v>1.8</v>
      </c>
      <c r="H79" s="34"/>
    </row>
    <row r="80" spans="1:8" ht="12.75">
      <c r="A80" s="76" t="s">
        <v>36</v>
      </c>
      <c r="B80" s="43" t="s">
        <v>41</v>
      </c>
      <c r="C80" s="57">
        <v>9.8</v>
      </c>
      <c r="D80" s="62">
        <v>45</v>
      </c>
      <c r="E80" s="102">
        <v>0.3</v>
      </c>
      <c r="F80" s="103">
        <v>0.1</v>
      </c>
      <c r="G80" s="78">
        <v>1.8</v>
      </c>
      <c r="H80" s="34"/>
    </row>
    <row r="81" spans="1:8" ht="12.75">
      <c r="A81" s="76" t="s">
        <v>170</v>
      </c>
      <c r="B81" s="43" t="s">
        <v>171</v>
      </c>
      <c r="C81" s="57">
        <v>44.2</v>
      </c>
      <c r="D81" s="62">
        <v>35</v>
      </c>
      <c r="E81" s="102">
        <v>0.3</v>
      </c>
      <c r="F81" s="103">
        <v>0.1</v>
      </c>
      <c r="G81" s="78">
        <v>3</v>
      </c>
      <c r="H81" s="34"/>
    </row>
    <row r="82" spans="1:8" ht="12.75">
      <c r="A82" s="76" t="s">
        <v>42</v>
      </c>
      <c r="B82" s="43" t="s">
        <v>43</v>
      </c>
      <c r="C82" s="57">
        <v>13.2</v>
      </c>
      <c r="D82" s="62">
        <v>40</v>
      </c>
      <c r="E82" s="102">
        <v>0.3</v>
      </c>
      <c r="F82" s="103">
        <v>0.1</v>
      </c>
      <c r="G82" s="78">
        <v>1.8</v>
      </c>
      <c r="H82" s="34"/>
    </row>
    <row r="83" spans="1:8" ht="12.75">
      <c r="A83" s="76" t="s">
        <v>42</v>
      </c>
      <c r="B83" s="43" t="s">
        <v>44</v>
      </c>
      <c r="C83" s="57">
        <v>12.3</v>
      </c>
      <c r="D83" s="62">
        <v>40</v>
      </c>
      <c r="E83" s="102">
        <v>0.3</v>
      </c>
      <c r="F83" s="103">
        <v>0.1</v>
      </c>
      <c r="G83" s="78">
        <v>1.8</v>
      </c>
      <c r="H83" s="34"/>
    </row>
    <row r="84" spans="1:8" ht="12.75">
      <c r="A84" s="76" t="s">
        <v>42</v>
      </c>
      <c r="B84" s="43" t="s">
        <v>45</v>
      </c>
      <c r="C84" s="57">
        <v>12.5</v>
      </c>
      <c r="D84" s="62">
        <v>40</v>
      </c>
      <c r="E84" s="102">
        <v>0.3</v>
      </c>
      <c r="F84" s="103">
        <v>0.1</v>
      </c>
      <c r="G84" s="78">
        <v>1.8</v>
      </c>
      <c r="H84" s="34"/>
    </row>
    <row r="85" spans="1:8" ht="12.75">
      <c r="A85" s="76" t="s">
        <v>42</v>
      </c>
      <c r="B85" s="43" t="s">
        <v>46</v>
      </c>
      <c r="C85" s="57">
        <v>12.7</v>
      </c>
      <c r="D85" s="62">
        <v>40</v>
      </c>
      <c r="E85" s="102">
        <v>0.3</v>
      </c>
      <c r="F85" s="103">
        <v>0.1</v>
      </c>
      <c r="G85" s="78">
        <v>1.8</v>
      </c>
      <c r="H85" s="34"/>
    </row>
    <row r="86" spans="1:8" ht="12.75">
      <c r="A86" s="76" t="s">
        <v>42</v>
      </c>
      <c r="B86" s="43" t="s">
        <v>47</v>
      </c>
      <c r="C86" s="57">
        <v>9.9</v>
      </c>
      <c r="D86" s="62">
        <v>40</v>
      </c>
      <c r="E86" s="102">
        <v>0.3</v>
      </c>
      <c r="F86" s="103">
        <v>0.1</v>
      </c>
      <c r="G86" s="78">
        <v>1.8</v>
      </c>
      <c r="H86" s="34"/>
    </row>
    <row r="87" spans="1:8" ht="12.75">
      <c r="A87" s="76" t="s">
        <v>172</v>
      </c>
      <c r="B87" s="43" t="s">
        <v>173</v>
      </c>
      <c r="C87" s="57">
        <v>13.4</v>
      </c>
      <c r="D87" s="62">
        <v>50</v>
      </c>
      <c r="E87" s="102">
        <v>0.33</v>
      </c>
      <c r="F87" s="103">
        <v>0.1</v>
      </c>
      <c r="G87" s="78">
        <v>2.3</v>
      </c>
      <c r="H87" s="34"/>
    </row>
    <row r="88" spans="1:8" ht="12.75">
      <c r="A88" s="76" t="s">
        <v>172</v>
      </c>
      <c r="B88" s="43" t="s">
        <v>174</v>
      </c>
      <c r="C88" s="57">
        <v>18</v>
      </c>
      <c r="D88" s="62">
        <v>45</v>
      </c>
      <c r="E88" s="102">
        <v>0.33</v>
      </c>
      <c r="F88" s="103">
        <v>0.1</v>
      </c>
      <c r="G88" s="78">
        <v>2.3</v>
      </c>
      <c r="H88" s="34"/>
    </row>
    <row r="89" spans="1:8" ht="12.75">
      <c r="A89" s="76" t="s">
        <v>48</v>
      </c>
      <c r="B89" s="42" t="s">
        <v>49</v>
      </c>
      <c r="C89" s="56">
        <v>13.1</v>
      </c>
      <c r="D89" s="62">
        <v>40</v>
      </c>
      <c r="E89" s="102">
        <v>0.3</v>
      </c>
      <c r="F89" s="103">
        <v>0.1</v>
      </c>
      <c r="G89" s="77">
        <v>2</v>
      </c>
      <c r="H89" s="34"/>
    </row>
    <row r="90" spans="1:8" ht="12.75">
      <c r="A90" s="76" t="s">
        <v>48</v>
      </c>
      <c r="B90" s="43" t="s">
        <v>50</v>
      </c>
      <c r="C90" s="57">
        <v>12.9</v>
      </c>
      <c r="D90" s="62">
        <v>45</v>
      </c>
      <c r="E90" s="102">
        <v>0.3</v>
      </c>
      <c r="F90" s="103">
        <v>0.1</v>
      </c>
      <c r="G90" s="78">
        <v>2.2</v>
      </c>
      <c r="H90" s="34"/>
    </row>
    <row r="91" spans="1:8" ht="12.75">
      <c r="A91" s="76" t="s">
        <v>92</v>
      </c>
      <c r="B91" s="43" t="s">
        <v>93</v>
      </c>
      <c r="C91" s="57">
        <v>12.7</v>
      </c>
      <c r="D91" s="62">
        <v>48</v>
      </c>
      <c r="E91" s="102">
        <v>0.43</v>
      </c>
      <c r="F91" s="103">
        <v>0.15</v>
      </c>
      <c r="G91" s="78">
        <v>3.4</v>
      </c>
      <c r="H91" s="34"/>
    </row>
    <row r="92" spans="1:7" ht="12.75">
      <c r="A92" s="76" t="s">
        <v>92</v>
      </c>
      <c r="B92" s="43" t="s">
        <v>94</v>
      </c>
      <c r="C92" s="57">
        <v>16.1</v>
      </c>
      <c r="D92" s="62">
        <v>47</v>
      </c>
      <c r="E92" s="102">
        <v>0.43</v>
      </c>
      <c r="F92" s="103">
        <v>0.15</v>
      </c>
      <c r="G92" s="78">
        <v>3.4</v>
      </c>
    </row>
    <row r="93" spans="1:7" ht="12.75">
      <c r="A93" s="83" t="s">
        <v>131</v>
      </c>
      <c r="B93" s="45" t="s">
        <v>132</v>
      </c>
      <c r="C93" s="59">
        <v>15.7</v>
      </c>
      <c r="D93" s="62">
        <v>55</v>
      </c>
      <c r="E93" s="102">
        <v>0.45</v>
      </c>
      <c r="F93" s="103">
        <v>0.16</v>
      </c>
      <c r="G93" s="85">
        <v>4</v>
      </c>
    </row>
    <row r="94" spans="1:7" ht="12.75">
      <c r="A94" s="83" t="s">
        <v>131</v>
      </c>
      <c r="B94" s="45" t="s">
        <v>133</v>
      </c>
      <c r="C94" s="59">
        <v>11.7</v>
      </c>
      <c r="D94" s="62">
        <v>54</v>
      </c>
      <c r="E94" s="102">
        <v>0.45</v>
      </c>
      <c r="F94" s="103">
        <v>0.16</v>
      </c>
      <c r="G94" s="85">
        <v>4</v>
      </c>
    </row>
    <row r="95" spans="1:7" ht="12.75">
      <c r="A95" s="76" t="s">
        <v>51</v>
      </c>
      <c r="B95" s="43" t="s">
        <v>51</v>
      </c>
      <c r="C95" s="57">
        <v>22.4</v>
      </c>
      <c r="D95" s="62">
        <v>35</v>
      </c>
      <c r="E95" s="102">
        <v>0.3</v>
      </c>
      <c r="F95" s="103">
        <v>0.1</v>
      </c>
      <c r="G95" s="78">
        <v>2</v>
      </c>
    </row>
    <row r="96" spans="1:7" ht="12.75">
      <c r="A96" s="76" t="s">
        <v>134</v>
      </c>
      <c r="B96" s="43" t="s">
        <v>135</v>
      </c>
      <c r="C96" s="57">
        <v>10</v>
      </c>
      <c r="D96" s="62">
        <v>38</v>
      </c>
      <c r="E96" s="102">
        <v>0.3</v>
      </c>
      <c r="F96" s="103">
        <v>0.1</v>
      </c>
      <c r="G96" s="78">
        <v>2.4</v>
      </c>
    </row>
    <row r="97" spans="1:7" ht="12.75">
      <c r="A97" s="76" t="s">
        <v>134</v>
      </c>
      <c r="B97" s="43" t="s">
        <v>136</v>
      </c>
      <c r="C97" s="57">
        <v>16.4</v>
      </c>
      <c r="D97" s="62">
        <v>35</v>
      </c>
      <c r="E97" s="102">
        <v>0.3</v>
      </c>
      <c r="F97" s="103">
        <v>0.1</v>
      </c>
      <c r="G97" s="78">
        <v>2.4</v>
      </c>
    </row>
    <row r="98" spans="1:7" ht="12.75">
      <c r="A98" s="76" t="s">
        <v>134</v>
      </c>
      <c r="B98" s="43" t="s">
        <v>137</v>
      </c>
      <c r="C98" s="57">
        <v>15.4</v>
      </c>
      <c r="D98" s="62">
        <v>35</v>
      </c>
      <c r="E98" s="102">
        <v>0.3</v>
      </c>
      <c r="F98" s="103">
        <v>0.1</v>
      </c>
      <c r="G98" s="78">
        <v>2.4</v>
      </c>
    </row>
    <row r="99" spans="1:7" ht="12.75">
      <c r="A99" s="76" t="s">
        <v>95</v>
      </c>
      <c r="B99" s="43" t="s">
        <v>96</v>
      </c>
      <c r="C99" s="57">
        <v>18.1</v>
      </c>
      <c r="D99" s="62">
        <v>50</v>
      </c>
      <c r="E99" s="102">
        <v>0.47</v>
      </c>
      <c r="F99" s="103">
        <v>0.17</v>
      </c>
      <c r="G99" s="78">
        <v>4.2</v>
      </c>
    </row>
    <row r="100" spans="1:7" ht="12.75">
      <c r="A100" s="76" t="s">
        <v>30</v>
      </c>
      <c r="B100" s="43" t="s">
        <v>52</v>
      </c>
      <c r="C100" s="57">
        <v>19.4</v>
      </c>
      <c r="D100" s="62">
        <v>35</v>
      </c>
      <c r="E100" s="102">
        <v>0.3</v>
      </c>
      <c r="F100" s="103">
        <v>0.1</v>
      </c>
      <c r="G100" s="78">
        <v>2.4</v>
      </c>
    </row>
    <row r="101" spans="1:7" ht="12.75">
      <c r="A101" s="83" t="s">
        <v>138</v>
      </c>
      <c r="B101" s="45" t="s">
        <v>139</v>
      </c>
      <c r="C101" s="59">
        <v>15.1</v>
      </c>
      <c r="D101" s="62">
        <v>61</v>
      </c>
      <c r="E101" s="102">
        <v>0.51</v>
      </c>
      <c r="F101" s="103">
        <v>0.21</v>
      </c>
      <c r="G101" s="85">
        <v>5</v>
      </c>
    </row>
    <row r="102" spans="1:7" ht="12.75">
      <c r="A102" s="83" t="s">
        <v>138</v>
      </c>
      <c r="B102" s="45" t="s">
        <v>140</v>
      </c>
      <c r="C102" s="59">
        <v>14.9</v>
      </c>
      <c r="D102" s="62">
        <v>60</v>
      </c>
      <c r="E102" s="102">
        <v>0.51</v>
      </c>
      <c r="F102" s="103">
        <v>0.21</v>
      </c>
      <c r="G102" s="85">
        <v>4.2</v>
      </c>
    </row>
    <row r="103" spans="1:7" ht="12.75">
      <c r="A103" s="83" t="s">
        <v>141</v>
      </c>
      <c r="B103" s="43" t="s">
        <v>141</v>
      </c>
      <c r="C103" s="57">
        <v>11.4</v>
      </c>
      <c r="D103" s="62">
        <v>50</v>
      </c>
      <c r="E103" s="102">
        <v>0.37</v>
      </c>
      <c r="F103" s="103">
        <v>0.13</v>
      </c>
      <c r="G103" s="78">
        <v>3.7</v>
      </c>
    </row>
    <row r="104" spans="1:7" ht="12.75">
      <c r="A104" s="83" t="s">
        <v>141</v>
      </c>
      <c r="B104" s="43" t="s">
        <v>142</v>
      </c>
      <c r="C104" s="57">
        <v>22.6</v>
      </c>
      <c r="D104" s="62">
        <v>43</v>
      </c>
      <c r="E104" s="102">
        <v>0.37</v>
      </c>
      <c r="F104" s="103">
        <v>0.13</v>
      </c>
      <c r="G104" s="78">
        <v>3.7</v>
      </c>
    </row>
    <row r="105" spans="1:7" ht="12.75">
      <c r="A105" s="76" t="s">
        <v>53</v>
      </c>
      <c r="B105" s="42" t="s">
        <v>54</v>
      </c>
      <c r="C105" s="56">
        <v>14.1</v>
      </c>
      <c r="D105" s="62">
        <v>40</v>
      </c>
      <c r="E105" s="102">
        <v>0.3</v>
      </c>
      <c r="F105" s="103">
        <v>0.1</v>
      </c>
      <c r="G105" s="77">
        <v>1.8</v>
      </c>
    </row>
    <row r="106" spans="1:7" ht="12.75">
      <c r="A106" s="76" t="s">
        <v>53</v>
      </c>
      <c r="B106" s="43" t="s">
        <v>55</v>
      </c>
      <c r="C106" s="57">
        <v>10.3</v>
      </c>
      <c r="D106" s="62">
        <v>40</v>
      </c>
      <c r="E106" s="102">
        <v>0.3</v>
      </c>
      <c r="F106" s="103">
        <v>0.1</v>
      </c>
      <c r="G106" s="78">
        <v>1.8</v>
      </c>
    </row>
    <row r="107" spans="1:7" ht="12.75">
      <c r="A107" s="76" t="s">
        <v>175</v>
      </c>
      <c r="B107" s="43" t="s">
        <v>176</v>
      </c>
      <c r="C107" s="57">
        <v>9.8</v>
      </c>
      <c r="D107" s="62">
        <v>45</v>
      </c>
      <c r="E107" s="102">
        <v>0.32</v>
      </c>
      <c r="F107" s="103">
        <v>0.1</v>
      </c>
      <c r="G107" s="78">
        <v>2.2</v>
      </c>
    </row>
    <row r="108" spans="1:7" ht="12.75">
      <c r="A108" s="76" t="s">
        <v>175</v>
      </c>
      <c r="B108" s="43" t="s">
        <v>177</v>
      </c>
      <c r="C108" s="57">
        <v>7.1</v>
      </c>
      <c r="D108" s="62">
        <v>50</v>
      </c>
      <c r="E108" s="102">
        <v>0.32</v>
      </c>
      <c r="F108" s="103">
        <v>0.1</v>
      </c>
      <c r="G108" s="78">
        <v>2.2</v>
      </c>
    </row>
    <row r="109" spans="1:7" ht="12.75">
      <c r="A109" s="76" t="s">
        <v>56</v>
      </c>
      <c r="B109" s="43" t="s">
        <v>57</v>
      </c>
      <c r="C109" s="57">
        <v>16.7</v>
      </c>
      <c r="D109" s="62">
        <v>40</v>
      </c>
      <c r="E109" s="102">
        <v>0.3</v>
      </c>
      <c r="F109" s="103">
        <v>0.1</v>
      </c>
      <c r="G109" s="78">
        <v>2.2</v>
      </c>
    </row>
    <row r="110" spans="1:7" ht="12.75">
      <c r="A110" s="76" t="s">
        <v>56</v>
      </c>
      <c r="B110" s="43" t="s">
        <v>58</v>
      </c>
      <c r="C110" s="57">
        <v>23.9</v>
      </c>
      <c r="D110" s="62">
        <v>40</v>
      </c>
      <c r="E110" s="102">
        <v>0.3</v>
      </c>
      <c r="F110" s="103">
        <v>0.1</v>
      </c>
      <c r="G110" s="78">
        <v>2.2</v>
      </c>
    </row>
    <row r="111" spans="1:7" s="37" customFormat="1" ht="12.75">
      <c r="A111" s="76" t="s">
        <v>56</v>
      </c>
      <c r="B111" s="43" t="s">
        <v>59</v>
      </c>
      <c r="C111" s="57">
        <v>16.1</v>
      </c>
      <c r="D111" s="62">
        <v>40</v>
      </c>
      <c r="E111" s="102">
        <v>0.3</v>
      </c>
      <c r="F111" s="103">
        <v>0.1</v>
      </c>
      <c r="G111" s="78">
        <v>2</v>
      </c>
    </row>
    <row r="112" spans="1:7" s="37" customFormat="1" ht="12.75">
      <c r="A112" s="76" t="s">
        <v>60</v>
      </c>
      <c r="B112" s="43" t="s">
        <v>61</v>
      </c>
      <c r="C112" s="57">
        <v>11</v>
      </c>
      <c r="D112" s="62">
        <v>35</v>
      </c>
      <c r="E112" s="102">
        <v>0.32</v>
      </c>
      <c r="F112" s="103">
        <v>0.1</v>
      </c>
      <c r="G112" s="78">
        <v>2</v>
      </c>
    </row>
    <row r="113" spans="1:7" s="37" customFormat="1" ht="12.75">
      <c r="A113" s="83" t="s">
        <v>60</v>
      </c>
      <c r="B113" s="43" t="s">
        <v>60</v>
      </c>
      <c r="C113" s="57">
        <v>8.3</v>
      </c>
      <c r="D113" s="62">
        <v>40</v>
      </c>
      <c r="E113" s="102">
        <v>0.32</v>
      </c>
      <c r="F113" s="103">
        <v>0.1</v>
      </c>
      <c r="G113" s="78">
        <v>2</v>
      </c>
    </row>
    <row r="114" spans="1:7" s="37" customFormat="1" ht="12.75">
      <c r="A114" s="76" t="s">
        <v>62</v>
      </c>
      <c r="B114" s="43" t="s">
        <v>63</v>
      </c>
      <c r="C114" s="57">
        <v>14.8</v>
      </c>
      <c r="D114" s="62">
        <v>40</v>
      </c>
      <c r="E114" s="106">
        <v>0.3</v>
      </c>
      <c r="F114" s="107">
        <v>0.1</v>
      </c>
      <c r="G114" s="78">
        <v>2</v>
      </c>
    </row>
    <row r="115" spans="1:7" s="37" customFormat="1" ht="12.75">
      <c r="A115" s="81" t="s">
        <v>97</v>
      </c>
      <c r="B115" s="46"/>
      <c r="C115" s="60" t="s">
        <v>188</v>
      </c>
      <c r="D115" s="63">
        <v>48</v>
      </c>
      <c r="E115" s="108">
        <v>0.46</v>
      </c>
      <c r="F115" s="109">
        <v>0.17</v>
      </c>
      <c r="G115" s="86" t="s">
        <v>189</v>
      </c>
    </row>
    <row r="116" spans="1:7" s="37" customFormat="1" ht="12.75">
      <c r="A116" s="76" t="s">
        <v>64</v>
      </c>
      <c r="B116" s="43" t="s">
        <v>65</v>
      </c>
      <c r="C116" s="57">
        <v>19.2</v>
      </c>
      <c r="D116" s="62">
        <v>35</v>
      </c>
      <c r="E116" s="106">
        <v>0.32</v>
      </c>
      <c r="F116" s="107">
        <v>0.1</v>
      </c>
      <c r="G116" s="78">
        <v>2.6</v>
      </c>
    </row>
    <row r="117" spans="1:7" ht="12.75">
      <c r="A117" s="76" t="s">
        <v>64</v>
      </c>
      <c r="B117" s="43" t="s">
        <v>66</v>
      </c>
      <c r="C117" s="57">
        <v>16.5</v>
      </c>
      <c r="D117" s="62">
        <v>35</v>
      </c>
      <c r="E117" s="106">
        <v>0.32</v>
      </c>
      <c r="F117" s="107">
        <v>0.1</v>
      </c>
      <c r="G117" s="78">
        <v>2.6</v>
      </c>
    </row>
    <row r="118" spans="1:7" ht="12.75">
      <c r="A118" s="83" t="s">
        <v>143</v>
      </c>
      <c r="B118" s="45" t="s">
        <v>144</v>
      </c>
      <c r="C118" s="59">
        <v>14.8</v>
      </c>
      <c r="D118" s="62">
        <v>35</v>
      </c>
      <c r="E118" s="110">
        <v>0.33</v>
      </c>
      <c r="F118" s="111">
        <v>0.1</v>
      </c>
      <c r="G118" s="85">
        <v>2.4</v>
      </c>
    </row>
    <row r="119" spans="1:7" ht="12.75">
      <c r="A119" s="76" t="s">
        <v>98</v>
      </c>
      <c r="B119" s="43" t="s">
        <v>99</v>
      </c>
      <c r="C119" s="57">
        <v>16.7</v>
      </c>
      <c r="D119" s="62">
        <v>51</v>
      </c>
      <c r="E119" s="106">
        <v>0.46</v>
      </c>
      <c r="F119" s="107">
        <v>0.16</v>
      </c>
      <c r="G119" s="78">
        <v>3.6</v>
      </c>
    </row>
    <row r="120" spans="1:7" ht="12.75">
      <c r="A120" s="76" t="s">
        <v>100</v>
      </c>
      <c r="B120" s="43" t="s">
        <v>101</v>
      </c>
      <c r="C120" s="57">
        <v>14.2</v>
      </c>
      <c r="D120" s="62">
        <v>45</v>
      </c>
      <c r="E120" s="106">
        <v>0.4</v>
      </c>
      <c r="F120" s="107">
        <v>0.14</v>
      </c>
      <c r="G120" s="78">
        <v>3.4</v>
      </c>
    </row>
    <row r="121" spans="1:7" ht="12.75">
      <c r="A121" s="76" t="s">
        <v>100</v>
      </c>
      <c r="B121" s="43" t="s">
        <v>102</v>
      </c>
      <c r="C121" s="57">
        <v>14</v>
      </c>
      <c r="D121" s="62">
        <v>48</v>
      </c>
      <c r="E121" s="106">
        <v>0.4</v>
      </c>
      <c r="F121" s="107">
        <v>0.14</v>
      </c>
      <c r="G121" s="78">
        <v>3.4</v>
      </c>
    </row>
    <row r="122" spans="1:7" ht="12.75">
      <c r="A122" s="76" t="s">
        <v>100</v>
      </c>
      <c r="B122" s="43" t="s">
        <v>103</v>
      </c>
      <c r="C122" s="57">
        <v>12.9</v>
      </c>
      <c r="D122" s="62">
        <v>45</v>
      </c>
      <c r="E122" s="106">
        <v>0.4</v>
      </c>
      <c r="F122" s="107">
        <v>0.14</v>
      </c>
      <c r="G122" s="78">
        <v>3.4</v>
      </c>
    </row>
    <row r="123" spans="1:7" ht="12.75">
      <c r="A123" s="87" t="s">
        <v>104</v>
      </c>
      <c r="B123" s="88" t="s">
        <v>105</v>
      </c>
      <c r="C123" s="89">
        <v>16.5</v>
      </c>
      <c r="D123" s="90">
        <v>56</v>
      </c>
      <c r="E123" s="112">
        <v>0.48</v>
      </c>
      <c r="F123" s="113">
        <v>0.17</v>
      </c>
      <c r="G123" s="91">
        <v>4</v>
      </c>
    </row>
    <row r="125" spans="1:2" ht="14.25">
      <c r="A125" s="35" t="s">
        <v>197</v>
      </c>
      <c r="B125" s="54" t="s">
        <v>202</v>
      </c>
    </row>
    <row r="126" ht="12.75">
      <c r="B126" s="35" t="s">
        <v>198</v>
      </c>
    </row>
    <row r="127" ht="14.25">
      <c r="B127" s="54" t="s">
        <v>201</v>
      </c>
    </row>
    <row r="128" ht="14.25">
      <c r="B128" s="54" t="s">
        <v>200</v>
      </c>
    </row>
    <row r="129" ht="14.25">
      <c r="B129" s="54" t="s">
        <v>199</v>
      </c>
    </row>
    <row r="130" ht="12.75">
      <c r="G130" s="99" t="s">
        <v>203</v>
      </c>
    </row>
  </sheetData>
  <mergeCells count="1">
    <mergeCell ref="A1:G1"/>
  </mergeCells>
  <printOptions horizontalCentered="1"/>
  <pageMargins left="0.75" right="0.75" top="1" bottom="1" header="0.5" footer="0.5"/>
  <pageSetup fitToHeight="2" orientation="portrait" scale="90" r:id="rId1"/>
  <headerFooter alignWithMargins="0">
    <oddHeader>&amp;RManure and Wastewater Handling and Storage</oddHeader>
    <oddFooter>&amp;LFOTG, Section I
CNMP Workbook&amp;RNRCS, CO
June 2005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M20" sqref="M20"/>
    </sheetView>
  </sheetViews>
  <sheetFormatPr defaultColWidth="9.140625" defaultRowHeight="12.75"/>
  <cols>
    <col min="1" max="1" width="9.28125" style="0" customWidth="1"/>
    <col min="2" max="8" width="6.7109375" style="0" customWidth="1"/>
    <col min="9" max="9" width="5.7109375" style="0" customWidth="1"/>
    <col min="11" max="17" width="6.7109375" style="0" customWidth="1"/>
  </cols>
  <sheetData>
    <row r="1" spans="1:17" ht="15" customHeight="1">
      <c r="A1" s="240" t="s">
        <v>270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1:17" ht="15" customHeight="1" thickBo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15.75">
      <c r="A3" s="2"/>
      <c r="B3" s="3"/>
      <c r="C3" s="3"/>
      <c r="D3" s="3"/>
      <c r="E3" s="3"/>
      <c r="F3" s="3"/>
      <c r="G3" s="5" t="s">
        <v>252</v>
      </c>
      <c r="H3" s="32">
        <v>97</v>
      </c>
      <c r="J3" s="212"/>
      <c r="K3" s="4"/>
      <c r="L3" s="4"/>
      <c r="M3" s="4"/>
      <c r="N3" s="4"/>
      <c r="O3" s="4"/>
      <c r="P3" s="5" t="s">
        <v>251</v>
      </c>
      <c r="Q3" s="6">
        <v>90</v>
      </c>
    </row>
    <row r="4" spans="1:17" ht="15.75" thickBot="1">
      <c r="A4" s="28" t="s">
        <v>8</v>
      </c>
      <c r="B4" s="29">
        <v>0</v>
      </c>
      <c r="C4" s="30">
        <v>1</v>
      </c>
      <c r="D4" s="30">
        <v>2</v>
      </c>
      <c r="E4" s="30">
        <v>3</v>
      </c>
      <c r="F4" s="30">
        <v>4</v>
      </c>
      <c r="G4" s="31">
        <v>5</v>
      </c>
      <c r="H4" s="27">
        <v>6</v>
      </c>
      <c r="J4" s="24" t="s">
        <v>8</v>
      </c>
      <c r="K4" s="25">
        <v>0</v>
      </c>
      <c r="L4" s="26">
        <v>1</v>
      </c>
      <c r="M4" s="26">
        <v>2</v>
      </c>
      <c r="N4" s="26">
        <v>3</v>
      </c>
      <c r="O4" s="26">
        <v>4</v>
      </c>
      <c r="P4" s="26">
        <v>5</v>
      </c>
      <c r="Q4" s="27">
        <v>6</v>
      </c>
    </row>
    <row r="5" spans="1:17" ht="19.5" customHeight="1" thickTop="1">
      <c r="A5" s="19">
        <v>0</v>
      </c>
      <c r="B5" s="18">
        <f aca="true" t="shared" si="0" ref="B5:H14">((B$4+$A5)-(0.2*((1000/$H$3)-10)))^2/((B$4+$A5)+0.8*((1000/$H$3)-10))</f>
        <v>0.015463917525773231</v>
      </c>
      <c r="C5" s="16">
        <f t="shared" si="0"/>
        <v>0.705546562153872</v>
      </c>
      <c r="D5" s="16">
        <f t="shared" si="0"/>
        <v>1.671427220278066</v>
      </c>
      <c r="E5" s="16">
        <f t="shared" si="0"/>
        <v>2.6583210603829155</v>
      </c>
      <c r="F5" s="16">
        <f t="shared" si="0"/>
        <v>3.651386247622859</v>
      </c>
      <c r="G5" s="16">
        <f t="shared" si="0"/>
        <v>4.6470945658558325</v>
      </c>
      <c r="H5" s="17">
        <f t="shared" si="0"/>
        <v>5.644176788812901</v>
      </c>
      <c r="J5" s="22">
        <v>0</v>
      </c>
      <c r="K5" s="7">
        <f aca="true" t="shared" si="1" ref="K5:Q14">((K$4+$J5)-(0.2*((1000/$Q$3)-10)))^2/((K$4+$J5)+0.8*((1000/$Q$3)-10))</f>
        <v>0.05555555555555554</v>
      </c>
      <c r="L5" s="8">
        <f t="shared" si="1"/>
        <v>0.3202614379084969</v>
      </c>
      <c r="M5" s="8">
        <f t="shared" si="1"/>
        <v>1.0940170940170943</v>
      </c>
      <c r="N5" s="8">
        <f t="shared" si="1"/>
        <v>1.9841269841269842</v>
      </c>
      <c r="O5" s="8">
        <f t="shared" si="1"/>
        <v>2.9191919191919196</v>
      </c>
      <c r="P5" s="8">
        <f t="shared" si="1"/>
        <v>3.8763102725366876</v>
      </c>
      <c r="Q5" s="9">
        <f t="shared" si="1"/>
        <v>4.845878136200717</v>
      </c>
    </row>
    <row r="6" spans="1:17" ht="19.5" customHeight="1">
      <c r="A6" s="20">
        <v>0.1</v>
      </c>
      <c r="B6" s="10">
        <f t="shared" si="0"/>
        <v>0.004187953134081765</v>
      </c>
      <c r="C6" s="11">
        <f t="shared" si="0"/>
        <v>0.799855654327609</v>
      </c>
      <c r="D6" s="11">
        <f t="shared" si="0"/>
        <v>1.7696141151542313</v>
      </c>
      <c r="E6" s="11">
        <f t="shared" si="0"/>
        <v>2.7574411272578327</v>
      </c>
      <c r="F6" s="11">
        <f t="shared" si="0"/>
        <v>3.750868233390131</v>
      </c>
      <c r="G6" s="11">
        <f t="shared" si="0"/>
        <v>4.746753680394483</v>
      </c>
      <c r="H6" s="12">
        <f t="shared" si="0"/>
        <v>5.743935575800907</v>
      </c>
      <c r="J6" s="22">
        <v>0.1</v>
      </c>
      <c r="K6" s="10">
        <f t="shared" si="1"/>
        <v>0.01510611735330835</v>
      </c>
      <c r="L6" s="11">
        <f t="shared" si="1"/>
        <v>0.3873991309745502</v>
      </c>
      <c r="M6" s="11">
        <f t="shared" si="1"/>
        <v>1.1797191243287901</v>
      </c>
      <c r="N6" s="11">
        <f t="shared" si="1"/>
        <v>2.076168368926029</v>
      </c>
      <c r="O6" s="11">
        <f t="shared" si="1"/>
        <v>3.014130165800544</v>
      </c>
      <c r="P6" s="11">
        <f t="shared" si="1"/>
        <v>3.972809729952587</v>
      </c>
      <c r="Q6" s="12">
        <f t="shared" si="1"/>
        <v>4.943313902137431</v>
      </c>
    </row>
    <row r="7" spans="1:17" ht="19.5" customHeight="1">
      <c r="A7" s="20">
        <v>0.2</v>
      </c>
      <c r="B7" s="10">
        <f t="shared" si="0"/>
        <v>0.04265285761793896</v>
      </c>
      <c r="C7" s="11">
        <f t="shared" si="0"/>
        <v>0.8949510970129518</v>
      </c>
      <c r="D7" s="11">
        <f t="shared" si="0"/>
        <v>1.8679491744760675</v>
      </c>
      <c r="E7" s="11">
        <f t="shared" si="0"/>
        <v>2.856612242884624</v>
      </c>
      <c r="F7" s="11">
        <f t="shared" si="0"/>
        <v>3.8503735141878037</v>
      </c>
      <c r="G7" s="11">
        <f t="shared" si="0"/>
        <v>4.846425310409951</v>
      </c>
      <c r="H7" s="12">
        <f t="shared" si="0"/>
        <v>5.843701845252029</v>
      </c>
      <c r="J7" s="22">
        <v>0.2</v>
      </c>
      <c r="K7" s="10">
        <f t="shared" si="1"/>
        <v>0.0004535147392290219</v>
      </c>
      <c r="L7" s="11">
        <f t="shared" si="1"/>
        <v>0.4576832151300238</v>
      </c>
      <c r="M7" s="11">
        <f t="shared" si="1"/>
        <v>1.266346922462031</v>
      </c>
      <c r="N7" s="11">
        <f t="shared" si="1"/>
        <v>2.168599033816425</v>
      </c>
      <c r="O7" s="11">
        <f t="shared" si="1"/>
        <v>3.109267345948569</v>
      </c>
      <c r="P7" s="11">
        <f t="shared" si="1"/>
        <v>4.069424168694242</v>
      </c>
      <c r="Q7" s="12">
        <f t="shared" si="1"/>
        <v>5.0408220132358075</v>
      </c>
    </row>
    <row r="8" spans="1:17" ht="19.5" customHeight="1">
      <c r="A8" s="20">
        <v>0.3</v>
      </c>
      <c r="B8" s="10">
        <f t="shared" si="0"/>
        <v>0.10359951074611196</v>
      </c>
      <c r="C8" s="11">
        <f t="shared" si="0"/>
        <v>0.9906804398442268</v>
      </c>
      <c r="D8" s="11">
        <f t="shared" si="0"/>
        <v>1.9664149494966343</v>
      </c>
      <c r="E8" s="11">
        <f t="shared" si="0"/>
        <v>2.9558300901500094</v>
      </c>
      <c r="F8" s="11">
        <f t="shared" si="0"/>
        <v>3.9499005532092912</v>
      </c>
      <c r="G8" s="11">
        <f t="shared" si="0"/>
        <v>4.94610877907567</v>
      </c>
      <c r="H8" s="12">
        <f t="shared" si="0"/>
        <v>5.943475254323127</v>
      </c>
      <c r="J8" s="22">
        <v>0.3</v>
      </c>
      <c r="K8" s="10">
        <f t="shared" si="1"/>
        <v>0.005088265835929396</v>
      </c>
      <c r="L8" s="11">
        <f t="shared" si="1"/>
        <v>0.5306824591088553</v>
      </c>
      <c r="M8" s="11">
        <f t="shared" si="1"/>
        <v>1.3538133952768097</v>
      </c>
      <c r="N8" s="11">
        <f t="shared" si="1"/>
        <v>2.261391099322134</v>
      </c>
      <c r="O8" s="11">
        <f t="shared" si="1"/>
        <v>3.2045919581251487</v>
      </c>
      <c r="P8" s="11">
        <f t="shared" si="1"/>
        <v>4.166148015160583</v>
      </c>
      <c r="Q8" s="12">
        <f t="shared" si="1"/>
        <v>5.138399450455092</v>
      </c>
    </row>
    <row r="9" spans="1:17" ht="19.5" customHeight="1">
      <c r="A9" s="20">
        <v>0.4</v>
      </c>
      <c r="B9" s="10">
        <f t="shared" si="0"/>
        <v>0.17661041434105956</v>
      </c>
      <c r="C9" s="11">
        <f t="shared" si="0"/>
        <v>1.0869282479387887</v>
      </c>
      <c r="D9" s="11">
        <f t="shared" si="0"/>
        <v>2.0649966278061465</v>
      </c>
      <c r="E9" s="11">
        <f t="shared" si="0"/>
        <v>3.055090825383319</v>
      </c>
      <c r="F9" s="11">
        <f t="shared" si="0"/>
        <v>4.04944794591974</v>
      </c>
      <c r="G9" s="11">
        <f t="shared" si="0"/>
        <v>5.045803457503868</v>
      </c>
      <c r="H9" s="12">
        <f t="shared" si="0"/>
        <v>6.043255480801208</v>
      </c>
      <c r="J9" s="22">
        <v>0.4</v>
      </c>
      <c r="K9" s="10">
        <f t="shared" si="1"/>
        <v>0.024521072796934894</v>
      </c>
      <c r="L9" s="11">
        <f t="shared" si="1"/>
        <v>0.6060409924487595</v>
      </c>
      <c r="M9" s="11">
        <f t="shared" si="1"/>
        <v>1.442042042042042</v>
      </c>
      <c r="N9" s="11">
        <f t="shared" si="1"/>
        <v>2.3545192861255035</v>
      </c>
      <c r="O9" s="11">
        <f t="shared" si="1"/>
        <v>3.3000933706816067</v>
      </c>
      <c r="P9" s="11">
        <f t="shared" si="1"/>
        <v>4.262976050255203</v>
      </c>
      <c r="Q9" s="12">
        <f t="shared" si="1"/>
        <v>5.236043360433604</v>
      </c>
    </row>
    <row r="10" spans="1:17" ht="19.5" customHeight="1">
      <c r="A10" s="20">
        <v>0.5</v>
      </c>
      <c r="B10" s="10">
        <f t="shared" si="0"/>
        <v>0.25684322787060043</v>
      </c>
      <c r="C10" s="11">
        <f t="shared" si="0"/>
        <v>1.1836055104461265</v>
      </c>
      <c r="D10" s="11">
        <f t="shared" si="0"/>
        <v>2.1636815535482867</v>
      </c>
      <c r="E10" s="11">
        <f t="shared" si="0"/>
        <v>3.1543910151873953</v>
      </c>
      <c r="F10" s="11">
        <f t="shared" si="0"/>
        <v>4.149014406125121</v>
      </c>
      <c r="G10" s="11">
        <f t="shared" si="0"/>
        <v>5.1455087605751</v>
      </c>
      <c r="H10" s="12">
        <f t="shared" si="0"/>
        <v>6.143042221574665</v>
      </c>
      <c r="J10" s="22">
        <v>0.5</v>
      </c>
      <c r="K10" s="10">
        <f t="shared" si="1"/>
        <v>0.055555555555555594</v>
      </c>
      <c r="L10" s="11">
        <f t="shared" si="1"/>
        <v>0.6834625322997419</v>
      </c>
      <c r="M10" s="11">
        <f t="shared" si="1"/>
        <v>1.5309653916211294</v>
      </c>
      <c r="N10" s="11">
        <f t="shared" si="1"/>
        <v>2.447960618846695</v>
      </c>
      <c r="O10" s="11">
        <f t="shared" si="1"/>
        <v>3.3957617411225662</v>
      </c>
      <c r="P10" s="11">
        <f t="shared" si="1"/>
        <v>4.359903381642512</v>
      </c>
      <c r="Q10" s="12">
        <f t="shared" si="1"/>
        <v>5.333751044277361</v>
      </c>
    </row>
    <row r="11" spans="1:17" ht="19.5" customHeight="1">
      <c r="A11" s="20">
        <v>0.6</v>
      </c>
      <c r="B11" s="10">
        <f t="shared" si="0"/>
        <v>0.3417412897885465</v>
      </c>
      <c r="C11" s="11">
        <f t="shared" si="0"/>
        <v>1.280642488954344</v>
      </c>
      <c r="D11" s="11">
        <f t="shared" si="0"/>
        <v>2.2624588487350414</v>
      </c>
      <c r="E11" s="11">
        <f t="shared" si="0"/>
        <v>3.253727583120628</v>
      </c>
      <c r="F11" s="11">
        <f t="shared" si="0"/>
        <v>4.248598753765671</v>
      </c>
      <c r="G11" s="11">
        <f t="shared" si="0"/>
        <v>5.24522414319573</v>
      </c>
      <c r="H11" s="12">
        <f t="shared" si="0"/>
        <v>6.242835191238509</v>
      </c>
      <c r="J11" s="22">
        <v>0.6</v>
      </c>
      <c r="K11" s="10">
        <f t="shared" si="1"/>
        <v>0.09585406301824217</v>
      </c>
      <c r="L11" s="11">
        <f t="shared" si="1"/>
        <v>0.7626984126984129</v>
      </c>
      <c r="M11" s="11">
        <f t="shared" si="1"/>
        <v>1.6205237084217974</v>
      </c>
      <c r="N11" s="11">
        <f t="shared" si="1"/>
        <v>2.5416941694169415</v>
      </c>
      <c r="O11" s="11">
        <f t="shared" si="1"/>
        <v>3.491587944219523</v>
      </c>
      <c r="P11" s="11">
        <f t="shared" si="1"/>
        <v>4.456925418569254</v>
      </c>
      <c r="Q11" s="12">
        <f t="shared" si="1"/>
        <v>5.43151994724695</v>
      </c>
    </row>
    <row r="12" spans="1:17" ht="19.5" customHeight="1">
      <c r="A12" s="20">
        <v>0.7</v>
      </c>
      <c r="B12" s="10">
        <f t="shared" si="0"/>
        <v>0.42982735604590333</v>
      </c>
      <c r="C12" s="11">
        <f t="shared" si="0"/>
        <v>1.3779837692991974</v>
      </c>
      <c r="D12" s="11">
        <f t="shared" si="0"/>
        <v>2.361319111649592</v>
      </c>
      <c r="E12" s="11">
        <f t="shared" si="0"/>
        <v>3.3530977644832025</v>
      </c>
      <c r="F12" s="11">
        <f t="shared" si="0"/>
        <v>4.348199904189661</v>
      </c>
      <c r="G12" s="11">
        <f t="shared" si="0"/>
        <v>5.344949096932949</v>
      </c>
      <c r="H12" s="12">
        <f t="shared" si="0"/>
        <v>6.342634120820031</v>
      </c>
      <c r="J12" s="22">
        <v>0.7</v>
      </c>
      <c r="K12" s="10">
        <f t="shared" si="1"/>
        <v>0.1436674436674437</v>
      </c>
      <c r="L12" s="11">
        <f t="shared" si="1"/>
        <v>0.8435383881735815</v>
      </c>
      <c r="M12" s="11">
        <f t="shared" si="1"/>
        <v>1.7106639146886826</v>
      </c>
      <c r="N12" s="11">
        <f t="shared" si="1"/>
        <v>2.635700834005919</v>
      </c>
      <c r="O12" s="11">
        <f t="shared" si="1"/>
        <v>3.587563507841838</v>
      </c>
      <c r="P12" s="11">
        <f t="shared" si="1"/>
        <v>4.554037848978828</v>
      </c>
      <c r="Q12" s="12">
        <f t="shared" si="1"/>
        <v>5.529347649259802</v>
      </c>
    </row>
    <row r="13" spans="1:17" ht="19.5" customHeight="1">
      <c r="A13" s="20">
        <v>0.8</v>
      </c>
      <c r="B13" s="10">
        <f t="shared" si="0"/>
        <v>0.5201883269745916</v>
      </c>
      <c r="C13" s="11">
        <f t="shared" si="0"/>
        <v>1.4755847634472226</v>
      </c>
      <c r="D13" s="11">
        <f t="shared" si="0"/>
        <v>2.4602541746299673</v>
      </c>
      <c r="E13" s="11">
        <f t="shared" si="0"/>
        <v>3.4524990678059555</v>
      </c>
      <c r="F13" s="11">
        <f t="shared" si="0"/>
        <v>4.447816858702243</v>
      </c>
      <c r="G13" s="11">
        <f t="shared" si="0"/>
        <v>5.444683146983666</v>
      </c>
      <c r="H13" s="12">
        <f t="shared" si="0"/>
        <v>6.442438756612958</v>
      </c>
      <c r="J13" s="22">
        <v>0.8</v>
      </c>
      <c r="K13" s="10">
        <f t="shared" si="1"/>
        <v>0.19766081871345045</v>
      </c>
      <c r="L13" s="11">
        <f t="shared" si="1"/>
        <v>0.9258034894398534</v>
      </c>
      <c r="M13" s="11">
        <f t="shared" si="1"/>
        <v>1.8013386880856759</v>
      </c>
      <c r="N13" s="11">
        <f t="shared" si="1"/>
        <v>2.7299631384939445</v>
      </c>
      <c r="O13" s="11">
        <f t="shared" si="1"/>
        <v>3.683680555555555</v>
      </c>
      <c r="P13" s="11">
        <f t="shared" si="1"/>
        <v>4.651236618678479</v>
      </c>
      <c r="Q13" s="12">
        <f t="shared" si="1"/>
        <v>5.62723185613359</v>
      </c>
    </row>
    <row r="14" spans="1:17" ht="19.5" customHeight="1" thickBot="1">
      <c r="A14" s="21">
        <v>0.9</v>
      </c>
      <c r="B14" s="13">
        <f t="shared" si="0"/>
        <v>0.6122294161780638</v>
      </c>
      <c r="C14" s="14">
        <f t="shared" si="0"/>
        <v>1.5734091887691712</v>
      </c>
      <c r="D14" s="14">
        <f t="shared" si="0"/>
        <v>2.5592569080269185</v>
      </c>
      <c r="E14" s="14">
        <f t="shared" si="0"/>
        <v>3.5519292419105595</v>
      </c>
      <c r="F14" s="14">
        <f t="shared" si="0"/>
        <v>4.547448696215939</v>
      </c>
      <c r="G14" s="14">
        <f t="shared" si="0"/>
        <v>5.54442584943924</v>
      </c>
      <c r="H14" s="15">
        <f t="shared" si="0"/>
        <v>6.542248859109503</v>
      </c>
      <c r="J14" s="23">
        <v>0.9</v>
      </c>
      <c r="K14" s="13">
        <f t="shared" si="1"/>
        <v>0.25679779158040034</v>
      </c>
      <c r="L14" s="14">
        <f t="shared" si="1"/>
        <v>1.0093404161133246</v>
      </c>
      <c r="M14" s="14">
        <f t="shared" si="1"/>
        <v>1.8925057021831213</v>
      </c>
      <c r="N14" s="14">
        <f t="shared" si="1"/>
        <v>2.824465068316576</v>
      </c>
      <c r="O14" s="14">
        <f t="shared" si="1"/>
        <v>3.779931755171679</v>
      </c>
      <c r="P14" s="14">
        <f t="shared" si="1"/>
        <v>4.7485179123477</v>
      </c>
      <c r="Q14" s="15">
        <f t="shared" si="1"/>
        <v>5.7251703915042</v>
      </c>
    </row>
    <row r="16" ht="12.75">
      <c r="A16" s="213" t="s">
        <v>253</v>
      </c>
    </row>
    <row r="17" ht="19.5" customHeight="1"/>
    <row r="18" spans="7:8" ht="19.5" customHeight="1">
      <c r="G18" s="1" t="s">
        <v>9</v>
      </c>
      <c r="H18" t="s">
        <v>12</v>
      </c>
    </row>
    <row r="19" ht="19.5" customHeight="1">
      <c r="H19" t="s">
        <v>11</v>
      </c>
    </row>
    <row r="20" ht="19.5" customHeight="1">
      <c r="H20" t="s">
        <v>10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mergeCells count="1">
    <mergeCell ref="A1:Q2"/>
  </mergeCells>
  <printOptions horizontalCentered="1"/>
  <pageMargins left="0.75" right="0.75" top="1" bottom="1" header="0.5" footer="0.5"/>
  <pageSetup horizontalDpi="600" verticalDpi="600" orientation="landscape" r:id="rId3"/>
  <headerFooter alignWithMargins="0">
    <oddHeader>&amp;RManure and Wastewater Handling and Storage</oddHeader>
    <oddFooter>&amp;LFOTG, Section I
CNMP Workbook&amp;RNRCS, CO
June 2005</oddFooter>
  </headerFooter>
  <legacyDrawing r:id="rId2"/>
  <oleObjects>
    <oleObject progId="Equation.3" shapeId="628148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9"/>
  <sheetViews>
    <sheetView showGridLines="0" tabSelected="1" workbookViewId="0" topLeftCell="A1">
      <selection activeCell="Q23" sqref="Q23"/>
    </sheetView>
  </sheetViews>
  <sheetFormatPr defaultColWidth="9.140625" defaultRowHeight="12.75"/>
  <cols>
    <col min="1" max="1" width="3.28125" style="193" customWidth="1"/>
    <col min="2" max="2" width="4.00390625" style="210" customWidth="1"/>
    <col min="3" max="8" width="7.421875" style="193" customWidth="1"/>
    <col min="9" max="16" width="8.8515625" style="193" customWidth="1"/>
    <col min="17" max="16384" width="9.140625" style="193" customWidth="1"/>
  </cols>
  <sheetData>
    <row r="1" spans="1:16" s="185" customFormat="1" ht="19.5" customHeight="1" thickBot="1">
      <c r="A1" s="242" t="s">
        <v>272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9.5" customHeight="1">
      <c r="A2" s="186"/>
      <c r="B2" s="187">
        <v>5</v>
      </c>
      <c r="C2" s="188" t="s">
        <v>243</v>
      </c>
      <c r="D2" s="189"/>
      <c r="E2" s="189"/>
      <c r="F2" s="189"/>
      <c r="G2" s="190" t="s">
        <v>250</v>
      </c>
      <c r="H2" s="189"/>
      <c r="I2" s="189"/>
      <c r="J2" s="189"/>
      <c r="K2" s="189"/>
      <c r="L2" s="189"/>
      <c r="M2" s="189"/>
      <c r="N2" s="191">
        <v>3</v>
      </c>
      <c r="O2" s="191" t="s">
        <v>244</v>
      </c>
      <c r="P2" s="192"/>
    </row>
    <row r="3" spans="1:16" ht="12.75">
      <c r="A3" s="194"/>
      <c r="B3" s="195"/>
      <c r="C3" s="196">
        <v>50</v>
      </c>
      <c r="D3" s="197">
        <v>75</v>
      </c>
      <c r="E3" s="197">
        <v>100</v>
      </c>
      <c r="F3" s="197">
        <v>125</v>
      </c>
      <c r="G3" s="197">
        <v>150</v>
      </c>
      <c r="H3" s="197">
        <v>175</v>
      </c>
      <c r="I3" s="197">
        <v>200</v>
      </c>
      <c r="J3" s="197">
        <v>225</v>
      </c>
      <c r="K3" s="197">
        <v>250</v>
      </c>
      <c r="L3" s="197">
        <v>275</v>
      </c>
      <c r="M3" s="197">
        <v>300</v>
      </c>
      <c r="N3" s="197">
        <v>350</v>
      </c>
      <c r="O3" s="197">
        <v>400</v>
      </c>
      <c r="P3" s="198">
        <v>500</v>
      </c>
    </row>
    <row r="4" spans="1:16" ht="13.5" customHeight="1">
      <c r="A4" s="199"/>
      <c r="B4" s="200">
        <v>50</v>
      </c>
      <c r="C4" s="201">
        <f aca="true" t="shared" si="0" ref="C4:P17">($B4*C$3*$B$2)-($N$2*$B$2^2*($B4+C$3))+(4*$N$2^2*$B$2^3/3)</f>
        <v>6500</v>
      </c>
      <c r="D4" s="201">
        <f t="shared" si="0"/>
        <v>10875</v>
      </c>
      <c r="E4" s="201">
        <f t="shared" si="0"/>
        <v>15250</v>
      </c>
      <c r="F4" s="201">
        <f t="shared" si="0"/>
        <v>19625</v>
      </c>
      <c r="G4" s="201">
        <f t="shared" si="0"/>
        <v>24000</v>
      </c>
      <c r="H4" s="201">
        <f t="shared" si="0"/>
        <v>28375</v>
      </c>
      <c r="I4" s="201">
        <f t="shared" si="0"/>
        <v>32750</v>
      </c>
      <c r="J4" s="201">
        <f t="shared" si="0"/>
        <v>37125</v>
      </c>
      <c r="K4" s="201">
        <f t="shared" si="0"/>
        <v>41500</v>
      </c>
      <c r="L4" s="201">
        <f t="shared" si="0"/>
        <v>45875</v>
      </c>
      <c r="M4" s="201">
        <f t="shared" si="0"/>
        <v>50250</v>
      </c>
      <c r="N4" s="201">
        <f t="shared" si="0"/>
        <v>59000</v>
      </c>
      <c r="O4" s="201">
        <f t="shared" si="0"/>
        <v>67750</v>
      </c>
      <c r="P4" s="202">
        <f t="shared" si="0"/>
        <v>85250</v>
      </c>
    </row>
    <row r="5" spans="1:16" ht="13.5" customHeight="1">
      <c r="A5" s="199" t="s">
        <v>249</v>
      </c>
      <c r="B5" s="203">
        <v>75</v>
      </c>
      <c r="C5" s="201">
        <f t="shared" si="0"/>
        <v>10875</v>
      </c>
      <c r="D5" s="201">
        <f t="shared" si="0"/>
        <v>18375</v>
      </c>
      <c r="E5" s="201">
        <f t="shared" si="0"/>
        <v>25875</v>
      </c>
      <c r="F5" s="201">
        <f t="shared" si="0"/>
        <v>33375</v>
      </c>
      <c r="G5" s="201">
        <f t="shared" si="0"/>
        <v>40875</v>
      </c>
      <c r="H5" s="201">
        <f t="shared" si="0"/>
        <v>48375</v>
      </c>
      <c r="I5" s="201">
        <f t="shared" si="0"/>
        <v>55875</v>
      </c>
      <c r="J5" s="201">
        <f t="shared" si="0"/>
        <v>63375</v>
      </c>
      <c r="K5" s="201">
        <f t="shared" si="0"/>
        <v>70875</v>
      </c>
      <c r="L5" s="201">
        <f t="shared" si="0"/>
        <v>78375</v>
      </c>
      <c r="M5" s="201">
        <f t="shared" si="0"/>
        <v>85875</v>
      </c>
      <c r="N5" s="201">
        <f t="shared" si="0"/>
        <v>100875</v>
      </c>
      <c r="O5" s="201">
        <f t="shared" si="0"/>
        <v>115875</v>
      </c>
      <c r="P5" s="202">
        <f t="shared" si="0"/>
        <v>145875</v>
      </c>
    </row>
    <row r="6" spans="1:16" ht="13.5" customHeight="1">
      <c r="A6" s="199" t="s">
        <v>239</v>
      </c>
      <c r="B6" s="203">
        <v>100</v>
      </c>
      <c r="C6" s="201">
        <f t="shared" si="0"/>
        <v>15250</v>
      </c>
      <c r="D6" s="201">
        <f t="shared" si="0"/>
        <v>25875</v>
      </c>
      <c r="E6" s="201">
        <f t="shared" si="0"/>
        <v>36500</v>
      </c>
      <c r="F6" s="201">
        <f t="shared" si="0"/>
        <v>47125</v>
      </c>
      <c r="G6" s="201">
        <f t="shared" si="0"/>
        <v>57750</v>
      </c>
      <c r="H6" s="201">
        <f t="shared" si="0"/>
        <v>68375</v>
      </c>
      <c r="I6" s="201">
        <f t="shared" si="0"/>
        <v>79000</v>
      </c>
      <c r="J6" s="201">
        <f t="shared" si="0"/>
        <v>89625</v>
      </c>
      <c r="K6" s="201">
        <f t="shared" si="0"/>
        <v>100250</v>
      </c>
      <c r="L6" s="201">
        <f t="shared" si="0"/>
        <v>110875</v>
      </c>
      <c r="M6" s="201">
        <f t="shared" si="0"/>
        <v>121500</v>
      </c>
      <c r="N6" s="201">
        <f t="shared" si="0"/>
        <v>142750</v>
      </c>
      <c r="O6" s="201">
        <f t="shared" si="0"/>
        <v>164000</v>
      </c>
      <c r="P6" s="202">
        <f t="shared" si="0"/>
        <v>206500</v>
      </c>
    </row>
    <row r="7" spans="1:16" ht="13.5" customHeight="1">
      <c r="A7" s="199" t="s">
        <v>242</v>
      </c>
      <c r="B7" s="203">
        <v>125</v>
      </c>
      <c r="C7" s="201">
        <f t="shared" si="0"/>
        <v>19625</v>
      </c>
      <c r="D7" s="201">
        <f t="shared" si="0"/>
        <v>33375</v>
      </c>
      <c r="E7" s="201">
        <f t="shared" si="0"/>
        <v>47125</v>
      </c>
      <c r="F7" s="201">
        <f t="shared" si="0"/>
        <v>60875</v>
      </c>
      <c r="G7" s="201">
        <f t="shared" si="0"/>
        <v>74625</v>
      </c>
      <c r="H7" s="201">
        <f t="shared" si="0"/>
        <v>88375</v>
      </c>
      <c r="I7" s="201">
        <f t="shared" si="0"/>
        <v>102125</v>
      </c>
      <c r="J7" s="201">
        <f t="shared" si="0"/>
        <v>115875</v>
      </c>
      <c r="K7" s="201">
        <f t="shared" si="0"/>
        <v>129625</v>
      </c>
      <c r="L7" s="201">
        <f t="shared" si="0"/>
        <v>143375</v>
      </c>
      <c r="M7" s="201">
        <f t="shared" si="0"/>
        <v>157125</v>
      </c>
      <c r="N7" s="201">
        <f t="shared" si="0"/>
        <v>184625</v>
      </c>
      <c r="O7" s="201">
        <f t="shared" si="0"/>
        <v>212125</v>
      </c>
      <c r="P7" s="202">
        <f t="shared" si="0"/>
        <v>267125</v>
      </c>
    </row>
    <row r="8" spans="1:16" ht="13.5" customHeight="1">
      <c r="A8" s="199" t="s">
        <v>248</v>
      </c>
      <c r="B8" s="203">
        <v>150</v>
      </c>
      <c r="C8" s="201">
        <f t="shared" si="0"/>
        <v>24000</v>
      </c>
      <c r="D8" s="201">
        <f t="shared" si="0"/>
        <v>40875</v>
      </c>
      <c r="E8" s="201">
        <f t="shared" si="0"/>
        <v>57750</v>
      </c>
      <c r="F8" s="201">
        <f t="shared" si="0"/>
        <v>74625</v>
      </c>
      <c r="G8" s="201">
        <f t="shared" si="0"/>
        <v>91500</v>
      </c>
      <c r="H8" s="201">
        <f t="shared" si="0"/>
        <v>108375</v>
      </c>
      <c r="I8" s="201">
        <f t="shared" si="0"/>
        <v>125250</v>
      </c>
      <c r="J8" s="201">
        <f t="shared" si="0"/>
        <v>142125</v>
      </c>
      <c r="K8" s="201">
        <f t="shared" si="0"/>
        <v>159000</v>
      </c>
      <c r="L8" s="201">
        <f t="shared" si="0"/>
        <v>175875</v>
      </c>
      <c r="M8" s="201">
        <f t="shared" si="0"/>
        <v>192750</v>
      </c>
      <c r="N8" s="201">
        <f t="shared" si="0"/>
        <v>226500</v>
      </c>
      <c r="O8" s="201">
        <f t="shared" si="0"/>
        <v>260250</v>
      </c>
      <c r="P8" s="202">
        <f t="shared" si="0"/>
        <v>327750</v>
      </c>
    </row>
    <row r="9" spans="1:16" ht="13.5" customHeight="1">
      <c r="A9" s="199" t="s">
        <v>241</v>
      </c>
      <c r="B9" s="203">
        <v>175</v>
      </c>
      <c r="C9" s="201">
        <f t="shared" si="0"/>
        <v>28375</v>
      </c>
      <c r="D9" s="201">
        <f t="shared" si="0"/>
        <v>48375</v>
      </c>
      <c r="E9" s="201">
        <f t="shared" si="0"/>
        <v>68375</v>
      </c>
      <c r="F9" s="201">
        <f t="shared" si="0"/>
        <v>88375</v>
      </c>
      <c r="G9" s="201">
        <f t="shared" si="0"/>
        <v>108375</v>
      </c>
      <c r="H9" s="201">
        <f t="shared" si="0"/>
        <v>128375</v>
      </c>
      <c r="I9" s="201">
        <f t="shared" si="0"/>
        <v>148375</v>
      </c>
      <c r="J9" s="201">
        <f t="shared" si="0"/>
        <v>168375</v>
      </c>
      <c r="K9" s="201">
        <f t="shared" si="0"/>
        <v>188375</v>
      </c>
      <c r="L9" s="201">
        <f t="shared" si="0"/>
        <v>208375</v>
      </c>
      <c r="M9" s="201">
        <f t="shared" si="0"/>
        <v>228375</v>
      </c>
      <c r="N9" s="201">
        <f t="shared" si="0"/>
        <v>268375</v>
      </c>
      <c r="O9" s="201">
        <f t="shared" si="0"/>
        <v>308375</v>
      </c>
      <c r="P9" s="202">
        <f t="shared" si="0"/>
        <v>388375</v>
      </c>
    </row>
    <row r="10" spans="1:16" ht="13.5" customHeight="1">
      <c r="A10" s="199" t="s">
        <v>247</v>
      </c>
      <c r="B10" s="203">
        <v>200</v>
      </c>
      <c r="C10" s="201">
        <f t="shared" si="0"/>
        <v>32750</v>
      </c>
      <c r="D10" s="201">
        <f t="shared" si="0"/>
        <v>55875</v>
      </c>
      <c r="E10" s="201">
        <f t="shared" si="0"/>
        <v>79000</v>
      </c>
      <c r="F10" s="201">
        <f t="shared" si="0"/>
        <v>102125</v>
      </c>
      <c r="G10" s="201">
        <f t="shared" si="0"/>
        <v>125250</v>
      </c>
      <c r="H10" s="201">
        <f t="shared" si="0"/>
        <v>148375</v>
      </c>
      <c r="I10" s="201">
        <f t="shared" si="0"/>
        <v>171500</v>
      </c>
      <c r="J10" s="201">
        <f t="shared" si="0"/>
        <v>194625</v>
      </c>
      <c r="K10" s="201">
        <f t="shared" si="0"/>
        <v>217750</v>
      </c>
      <c r="L10" s="201">
        <f t="shared" si="0"/>
        <v>240875</v>
      </c>
      <c r="M10" s="201">
        <f t="shared" si="0"/>
        <v>264000</v>
      </c>
      <c r="N10" s="201">
        <f t="shared" si="0"/>
        <v>310250</v>
      </c>
      <c r="O10" s="201">
        <f t="shared" si="0"/>
        <v>356500</v>
      </c>
      <c r="P10" s="202">
        <f t="shared" si="0"/>
        <v>449000</v>
      </c>
    </row>
    <row r="11" spans="1:16" ht="13.5" customHeight="1">
      <c r="A11" s="199" t="s">
        <v>238</v>
      </c>
      <c r="B11" s="203">
        <v>225</v>
      </c>
      <c r="C11" s="201">
        <f t="shared" si="0"/>
        <v>37125</v>
      </c>
      <c r="D11" s="201">
        <f t="shared" si="0"/>
        <v>63375</v>
      </c>
      <c r="E11" s="201">
        <f t="shared" si="0"/>
        <v>89625</v>
      </c>
      <c r="F11" s="201">
        <f t="shared" si="0"/>
        <v>115875</v>
      </c>
      <c r="G11" s="201">
        <f t="shared" si="0"/>
        <v>142125</v>
      </c>
      <c r="H11" s="201">
        <f t="shared" si="0"/>
        <v>168375</v>
      </c>
      <c r="I11" s="201">
        <f t="shared" si="0"/>
        <v>194625</v>
      </c>
      <c r="J11" s="201">
        <f t="shared" si="0"/>
        <v>220875</v>
      </c>
      <c r="K11" s="201">
        <f t="shared" si="0"/>
        <v>247125</v>
      </c>
      <c r="L11" s="201">
        <f t="shared" si="0"/>
        <v>273375</v>
      </c>
      <c r="M11" s="201">
        <f t="shared" si="0"/>
        <v>299625</v>
      </c>
      <c r="N11" s="201">
        <f t="shared" si="0"/>
        <v>352125</v>
      </c>
      <c r="O11" s="201">
        <f t="shared" si="0"/>
        <v>404625</v>
      </c>
      <c r="P11" s="202">
        <f t="shared" si="0"/>
        <v>509625</v>
      </c>
    </row>
    <row r="12" spans="1:16" ht="13.5" customHeight="1">
      <c r="A12" s="204" t="s">
        <v>240</v>
      </c>
      <c r="B12" s="203">
        <v>250</v>
      </c>
      <c r="C12" s="201">
        <f t="shared" si="0"/>
        <v>41500</v>
      </c>
      <c r="D12" s="201">
        <f t="shared" si="0"/>
        <v>70875</v>
      </c>
      <c r="E12" s="201">
        <f t="shared" si="0"/>
        <v>100250</v>
      </c>
      <c r="F12" s="201">
        <f t="shared" si="0"/>
        <v>129625</v>
      </c>
      <c r="G12" s="201">
        <f t="shared" si="0"/>
        <v>159000</v>
      </c>
      <c r="H12" s="201">
        <f t="shared" si="0"/>
        <v>188375</v>
      </c>
      <c r="I12" s="201">
        <f t="shared" si="0"/>
        <v>217750</v>
      </c>
      <c r="J12" s="201">
        <f t="shared" si="0"/>
        <v>247125</v>
      </c>
      <c r="K12" s="201">
        <f t="shared" si="0"/>
        <v>276500</v>
      </c>
      <c r="L12" s="201">
        <f t="shared" si="0"/>
        <v>305875</v>
      </c>
      <c r="M12" s="201">
        <f t="shared" si="0"/>
        <v>335250</v>
      </c>
      <c r="N12" s="201">
        <f t="shared" si="0"/>
        <v>394000</v>
      </c>
      <c r="O12" s="201">
        <f t="shared" si="0"/>
        <v>452750</v>
      </c>
      <c r="P12" s="202">
        <f t="shared" si="0"/>
        <v>570250</v>
      </c>
    </row>
    <row r="13" spans="1:16" ht="13.5" customHeight="1">
      <c r="A13" s="205"/>
      <c r="B13" s="203">
        <v>275</v>
      </c>
      <c r="C13" s="201">
        <f t="shared" si="0"/>
        <v>45875</v>
      </c>
      <c r="D13" s="201">
        <f t="shared" si="0"/>
        <v>78375</v>
      </c>
      <c r="E13" s="201">
        <f t="shared" si="0"/>
        <v>110875</v>
      </c>
      <c r="F13" s="201">
        <f t="shared" si="0"/>
        <v>143375</v>
      </c>
      <c r="G13" s="201">
        <f t="shared" si="0"/>
        <v>175875</v>
      </c>
      <c r="H13" s="201">
        <f t="shared" si="0"/>
        <v>208375</v>
      </c>
      <c r="I13" s="201">
        <f t="shared" si="0"/>
        <v>240875</v>
      </c>
      <c r="J13" s="201">
        <f t="shared" si="0"/>
        <v>273375</v>
      </c>
      <c r="K13" s="201">
        <f t="shared" si="0"/>
        <v>305875</v>
      </c>
      <c r="L13" s="201">
        <f t="shared" si="0"/>
        <v>338375</v>
      </c>
      <c r="M13" s="201">
        <f t="shared" si="0"/>
        <v>370875</v>
      </c>
      <c r="N13" s="201">
        <f t="shared" si="0"/>
        <v>435875</v>
      </c>
      <c r="O13" s="201">
        <f t="shared" si="0"/>
        <v>500875</v>
      </c>
      <c r="P13" s="202">
        <f t="shared" si="0"/>
        <v>630875</v>
      </c>
    </row>
    <row r="14" spans="1:16" ht="13.5" customHeight="1">
      <c r="A14" s="204" t="s">
        <v>246</v>
      </c>
      <c r="B14" s="203">
        <v>300</v>
      </c>
      <c r="C14" s="201">
        <f t="shared" si="0"/>
        <v>50250</v>
      </c>
      <c r="D14" s="201">
        <f t="shared" si="0"/>
        <v>85875</v>
      </c>
      <c r="E14" s="201">
        <f t="shared" si="0"/>
        <v>121500</v>
      </c>
      <c r="F14" s="201">
        <f t="shared" si="0"/>
        <v>157125</v>
      </c>
      <c r="G14" s="201">
        <f t="shared" si="0"/>
        <v>192750</v>
      </c>
      <c r="H14" s="201">
        <f t="shared" si="0"/>
        <v>228375</v>
      </c>
      <c r="I14" s="201">
        <f t="shared" si="0"/>
        <v>264000</v>
      </c>
      <c r="J14" s="201">
        <f t="shared" si="0"/>
        <v>299625</v>
      </c>
      <c r="K14" s="201">
        <f t="shared" si="0"/>
        <v>335250</v>
      </c>
      <c r="L14" s="201">
        <f t="shared" si="0"/>
        <v>370875</v>
      </c>
      <c r="M14" s="201">
        <f t="shared" si="0"/>
        <v>406500</v>
      </c>
      <c r="N14" s="201">
        <f t="shared" si="0"/>
        <v>477750</v>
      </c>
      <c r="O14" s="201">
        <f t="shared" si="0"/>
        <v>549000</v>
      </c>
      <c r="P14" s="202">
        <f t="shared" si="0"/>
        <v>691500</v>
      </c>
    </row>
    <row r="15" spans="1:16" ht="13.5" customHeight="1">
      <c r="A15" s="204" t="s">
        <v>245</v>
      </c>
      <c r="B15" s="203">
        <v>350</v>
      </c>
      <c r="C15" s="201">
        <f t="shared" si="0"/>
        <v>59000</v>
      </c>
      <c r="D15" s="201">
        <f t="shared" si="0"/>
        <v>100875</v>
      </c>
      <c r="E15" s="201">
        <f t="shared" si="0"/>
        <v>142750</v>
      </c>
      <c r="F15" s="201">
        <f t="shared" si="0"/>
        <v>184625</v>
      </c>
      <c r="G15" s="201">
        <f t="shared" si="0"/>
        <v>226500</v>
      </c>
      <c r="H15" s="201">
        <f t="shared" si="0"/>
        <v>268375</v>
      </c>
      <c r="I15" s="201">
        <f t="shared" si="0"/>
        <v>310250</v>
      </c>
      <c r="J15" s="201">
        <f t="shared" si="0"/>
        <v>352125</v>
      </c>
      <c r="K15" s="201">
        <f t="shared" si="0"/>
        <v>394000</v>
      </c>
      <c r="L15" s="201">
        <f t="shared" si="0"/>
        <v>435875</v>
      </c>
      <c r="M15" s="201">
        <f t="shared" si="0"/>
        <v>477750</v>
      </c>
      <c r="N15" s="201">
        <f t="shared" si="0"/>
        <v>561500</v>
      </c>
      <c r="O15" s="201">
        <f t="shared" si="0"/>
        <v>645250</v>
      </c>
      <c r="P15" s="202">
        <f t="shared" si="0"/>
        <v>812750</v>
      </c>
    </row>
    <row r="16" spans="1:16" ht="13.5" customHeight="1">
      <c r="A16" s="204" t="s">
        <v>241</v>
      </c>
      <c r="B16" s="203">
        <v>400</v>
      </c>
      <c r="C16" s="201">
        <f t="shared" si="0"/>
        <v>67750</v>
      </c>
      <c r="D16" s="201">
        <f t="shared" si="0"/>
        <v>115875</v>
      </c>
      <c r="E16" s="201">
        <f t="shared" si="0"/>
        <v>164000</v>
      </c>
      <c r="F16" s="201">
        <f t="shared" si="0"/>
        <v>212125</v>
      </c>
      <c r="G16" s="201">
        <f t="shared" si="0"/>
        <v>260250</v>
      </c>
      <c r="H16" s="201">
        <f t="shared" si="0"/>
        <v>308375</v>
      </c>
      <c r="I16" s="201">
        <f t="shared" si="0"/>
        <v>356500</v>
      </c>
      <c r="J16" s="201">
        <f t="shared" si="0"/>
        <v>404625</v>
      </c>
      <c r="K16" s="201">
        <f t="shared" si="0"/>
        <v>452750</v>
      </c>
      <c r="L16" s="201">
        <f t="shared" si="0"/>
        <v>500875</v>
      </c>
      <c r="M16" s="201">
        <f t="shared" si="0"/>
        <v>549000</v>
      </c>
      <c r="N16" s="201">
        <f t="shared" si="0"/>
        <v>645250</v>
      </c>
      <c r="O16" s="201">
        <f t="shared" si="0"/>
        <v>741500</v>
      </c>
      <c r="P16" s="202">
        <f t="shared" si="0"/>
        <v>934000</v>
      </c>
    </row>
    <row r="17" spans="1:16" ht="13.5" customHeight="1" thickBot="1">
      <c r="A17" s="206"/>
      <c r="B17" s="207">
        <v>500</v>
      </c>
      <c r="C17" s="208">
        <f t="shared" si="0"/>
        <v>85250</v>
      </c>
      <c r="D17" s="208">
        <f t="shared" si="0"/>
        <v>145875</v>
      </c>
      <c r="E17" s="208">
        <f t="shared" si="0"/>
        <v>206500</v>
      </c>
      <c r="F17" s="208">
        <f t="shared" si="0"/>
        <v>267125</v>
      </c>
      <c r="G17" s="208">
        <f t="shared" si="0"/>
        <v>327750</v>
      </c>
      <c r="H17" s="208">
        <f t="shared" si="0"/>
        <v>388375</v>
      </c>
      <c r="I17" s="208">
        <f t="shared" si="0"/>
        <v>449000</v>
      </c>
      <c r="J17" s="208">
        <f t="shared" si="0"/>
        <v>509625</v>
      </c>
      <c r="K17" s="208">
        <f t="shared" si="0"/>
        <v>570250</v>
      </c>
      <c r="L17" s="208">
        <f t="shared" si="0"/>
        <v>630875</v>
      </c>
      <c r="M17" s="208">
        <f t="shared" si="0"/>
        <v>691500</v>
      </c>
      <c r="N17" s="208">
        <f t="shared" si="0"/>
        <v>812750</v>
      </c>
      <c r="O17" s="208">
        <f t="shared" si="0"/>
        <v>934000</v>
      </c>
      <c r="P17" s="209">
        <f t="shared" si="0"/>
        <v>1176500</v>
      </c>
    </row>
    <row r="18" ht="9.75" customHeight="1" thickBot="1"/>
    <row r="19" spans="1:16" s="211" customFormat="1" ht="19.5" customHeight="1">
      <c r="A19" s="186"/>
      <c r="B19" s="187">
        <v>6</v>
      </c>
      <c r="C19" s="188" t="s">
        <v>243</v>
      </c>
      <c r="D19" s="189"/>
      <c r="E19" s="189"/>
      <c r="F19" s="189"/>
      <c r="G19" s="190" t="s">
        <v>250</v>
      </c>
      <c r="H19" s="189"/>
      <c r="I19" s="189"/>
      <c r="J19" s="189"/>
      <c r="K19" s="189"/>
      <c r="L19" s="189"/>
      <c r="M19" s="189"/>
      <c r="N19" s="191">
        <v>3</v>
      </c>
      <c r="O19" s="191" t="s">
        <v>244</v>
      </c>
      <c r="P19" s="192"/>
    </row>
    <row r="20" spans="1:16" s="211" customFormat="1" ht="12.75">
      <c r="A20" s="194"/>
      <c r="B20" s="195"/>
      <c r="C20" s="196">
        <v>50</v>
      </c>
      <c r="D20" s="197">
        <v>75</v>
      </c>
      <c r="E20" s="197">
        <v>100</v>
      </c>
      <c r="F20" s="197">
        <v>125</v>
      </c>
      <c r="G20" s="197">
        <v>150</v>
      </c>
      <c r="H20" s="197">
        <v>175</v>
      </c>
      <c r="I20" s="197">
        <v>200</v>
      </c>
      <c r="J20" s="197">
        <v>225</v>
      </c>
      <c r="K20" s="197">
        <v>250</v>
      </c>
      <c r="L20" s="197">
        <v>275</v>
      </c>
      <c r="M20" s="197">
        <v>300</v>
      </c>
      <c r="N20" s="197">
        <v>350</v>
      </c>
      <c r="O20" s="197">
        <v>400</v>
      </c>
      <c r="P20" s="198">
        <v>500</v>
      </c>
    </row>
    <row r="21" spans="1:16" s="211" customFormat="1" ht="13.5" customHeight="1">
      <c r="A21" s="199"/>
      <c r="B21" s="200">
        <v>50</v>
      </c>
      <c r="C21" s="201">
        <f>($B21*C$20*$B$19)-($N$19*$B$19^2*($B21+C$20))+(4*$N$19^2*$B$19^3/3)</f>
        <v>6792</v>
      </c>
      <c r="D21" s="201">
        <f aca="true" t="shared" si="1" ref="D21:P21">($B21*D$20*$B$19)-($N$19*$B$19^2*($B21+D$20))+(4*$N$19^2*$B$19^3/3)</f>
        <v>11592</v>
      </c>
      <c r="E21" s="201">
        <f t="shared" si="1"/>
        <v>16392</v>
      </c>
      <c r="F21" s="201">
        <f t="shared" si="1"/>
        <v>21192</v>
      </c>
      <c r="G21" s="201">
        <f t="shared" si="1"/>
        <v>25992</v>
      </c>
      <c r="H21" s="201">
        <f t="shared" si="1"/>
        <v>30792</v>
      </c>
      <c r="I21" s="201">
        <f t="shared" si="1"/>
        <v>35592</v>
      </c>
      <c r="J21" s="201">
        <f t="shared" si="1"/>
        <v>40392</v>
      </c>
      <c r="K21" s="201">
        <f t="shared" si="1"/>
        <v>45192</v>
      </c>
      <c r="L21" s="201">
        <f t="shared" si="1"/>
        <v>49992</v>
      </c>
      <c r="M21" s="201">
        <f t="shared" si="1"/>
        <v>54792</v>
      </c>
      <c r="N21" s="201">
        <f t="shared" si="1"/>
        <v>64392</v>
      </c>
      <c r="O21" s="201">
        <f t="shared" si="1"/>
        <v>73992</v>
      </c>
      <c r="P21" s="202">
        <f t="shared" si="1"/>
        <v>93192</v>
      </c>
    </row>
    <row r="22" spans="1:16" s="211" customFormat="1" ht="13.5" customHeight="1">
      <c r="A22" s="199" t="s">
        <v>249</v>
      </c>
      <c r="B22" s="203">
        <v>75</v>
      </c>
      <c r="C22" s="201">
        <f aca="true" t="shared" si="2" ref="C22:P34">($B22*C$20*$B$19)-($N$19*$B$19^2*($B22+C$20))+(4*$N$19^2*$B$19^3/3)</f>
        <v>11592</v>
      </c>
      <c r="D22" s="201">
        <f t="shared" si="2"/>
        <v>20142</v>
      </c>
      <c r="E22" s="201">
        <f t="shared" si="2"/>
        <v>28692</v>
      </c>
      <c r="F22" s="201">
        <f t="shared" si="2"/>
        <v>37242</v>
      </c>
      <c r="G22" s="201">
        <f t="shared" si="2"/>
        <v>45792</v>
      </c>
      <c r="H22" s="201">
        <f t="shared" si="2"/>
        <v>54342</v>
      </c>
      <c r="I22" s="201">
        <f t="shared" si="2"/>
        <v>62892</v>
      </c>
      <c r="J22" s="201">
        <f t="shared" si="2"/>
        <v>71442</v>
      </c>
      <c r="K22" s="201">
        <f t="shared" si="2"/>
        <v>79992</v>
      </c>
      <c r="L22" s="201">
        <f t="shared" si="2"/>
        <v>88542</v>
      </c>
      <c r="M22" s="201">
        <f t="shared" si="2"/>
        <v>97092</v>
      </c>
      <c r="N22" s="201">
        <f t="shared" si="2"/>
        <v>114192</v>
      </c>
      <c r="O22" s="201">
        <f t="shared" si="2"/>
        <v>131292</v>
      </c>
      <c r="P22" s="202">
        <f t="shared" si="2"/>
        <v>165492</v>
      </c>
    </row>
    <row r="23" spans="1:16" s="211" customFormat="1" ht="13.5" customHeight="1">
      <c r="A23" s="199" t="s">
        <v>239</v>
      </c>
      <c r="B23" s="203">
        <v>100</v>
      </c>
      <c r="C23" s="201">
        <f t="shared" si="2"/>
        <v>16392</v>
      </c>
      <c r="D23" s="201">
        <f t="shared" si="2"/>
        <v>28692</v>
      </c>
      <c r="E23" s="201">
        <f t="shared" si="2"/>
        <v>40992</v>
      </c>
      <c r="F23" s="201">
        <f t="shared" si="2"/>
        <v>53292</v>
      </c>
      <c r="G23" s="201">
        <f t="shared" si="2"/>
        <v>65592</v>
      </c>
      <c r="H23" s="201">
        <f t="shared" si="2"/>
        <v>77892</v>
      </c>
      <c r="I23" s="201">
        <f t="shared" si="2"/>
        <v>90192</v>
      </c>
      <c r="J23" s="201">
        <f t="shared" si="2"/>
        <v>102492</v>
      </c>
      <c r="K23" s="201">
        <f t="shared" si="2"/>
        <v>114792</v>
      </c>
      <c r="L23" s="201">
        <f t="shared" si="2"/>
        <v>127092</v>
      </c>
      <c r="M23" s="201">
        <f t="shared" si="2"/>
        <v>139392</v>
      </c>
      <c r="N23" s="201">
        <f t="shared" si="2"/>
        <v>163992</v>
      </c>
      <c r="O23" s="201">
        <f t="shared" si="2"/>
        <v>188592</v>
      </c>
      <c r="P23" s="202">
        <f t="shared" si="2"/>
        <v>237792</v>
      </c>
    </row>
    <row r="24" spans="1:16" s="211" customFormat="1" ht="13.5" customHeight="1">
      <c r="A24" s="199" t="s">
        <v>242</v>
      </c>
      <c r="B24" s="203">
        <v>125</v>
      </c>
      <c r="C24" s="201">
        <f t="shared" si="2"/>
        <v>21192</v>
      </c>
      <c r="D24" s="201">
        <f t="shared" si="2"/>
        <v>37242</v>
      </c>
      <c r="E24" s="201">
        <f t="shared" si="2"/>
        <v>53292</v>
      </c>
      <c r="F24" s="201">
        <f t="shared" si="2"/>
        <v>69342</v>
      </c>
      <c r="G24" s="201">
        <f t="shared" si="2"/>
        <v>85392</v>
      </c>
      <c r="H24" s="201">
        <f t="shared" si="2"/>
        <v>101442</v>
      </c>
      <c r="I24" s="201">
        <f t="shared" si="2"/>
        <v>117492</v>
      </c>
      <c r="J24" s="201">
        <f t="shared" si="2"/>
        <v>133542</v>
      </c>
      <c r="K24" s="201">
        <f t="shared" si="2"/>
        <v>149592</v>
      </c>
      <c r="L24" s="201">
        <f t="shared" si="2"/>
        <v>165642</v>
      </c>
      <c r="M24" s="201">
        <f t="shared" si="2"/>
        <v>181692</v>
      </c>
      <c r="N24" s="201">
        <f t="shared" si="2"/>
        <v>213792</v>
      </c>
      <c r="O24" s="201">
        <f t="shared" si="2"/>
        <v>245892</v>
      </c>
      <c r="P24" s="202">
        <f t="shared" si="2"/>
        <v>310092</v>
      </c>
    </row>
    <row r="25" spans="1:16" s="211" customFormat="1" ht="13.5" customHeight="1">
      <c r="A25" s="199" t="s">
        <v>248</v>
      </c>
      <c r="B25" s="203">
        <v>150</v>
      </c>
      <c r="C25" s="201">
        <f t="shared" si="2"/>
        <v>25992</v>
      </c>
      <c r="D25" s="201">
        <f t="shared" si="2"/>
        <v>45792</v>
      </c>
      <c r="E25" s="201">
        <f t="shared" si="2"/>
        <v>65592</v>
      </c>
      <c r="F25" s="201">
        <f t="shared" si="2"/>
        <v>85392</v>
      </c>
      <c r="G25" s="201">
        <f t="shared" si="2"/>
        <v>105192</v>
      </c>
      <c r="H25" s="201">
        <f t="shared" si="2"/>
        <v>124992</v>
      </c>
      <c r="I25" s="201">
        <f t="shared" si="2"/>
        <v>144792</v>
      </c>
      <c r="J25" s="201">
        <f t="shared" si="2"/>
        <v>164592</v>
      </c>
      <c r="K25" s="201">
        <f t="shared" si="2"/>
        <v>184392</v>
      </c>
      <c r="L25" s="201">
        <f t="shared" si="2"/>
        <v>204192</v>
      </c>
      <c r="M25" s="201">
        <f t="shared" si="2"/>
        <v>223992</v>
      </c>
      <c r="N25" s="201">
        <f t="shared" si="2"/>
        <v>263592</v>
      </c>
      <c r="O25" s="201">
        <f t="shared" si="2"/>
        <v>303192</v>
      </c>
      <c r="P25" s="202">
        <f t="shared" si="2"/>
        <v>382392</v>
      </c>
    </row>
    <row r="26" spans="1:16" s="211" customFormat="1" ht="13.5" customHeight="1">
      <c r="A26" s="199" t="s">
        <v>241</v>
      </c>
      <c r="B26" s="203">
        <v>175</v>
      </c>
      <c r="C26" s="201">
        <f t="shared" si="2"/>
        <v>30792</v>
      </c>
      <c r="D26" s="201">
        <f t="shared" si="2"/>
        <v>54342</v>
      </c>
      <c r="E26" s="201">
        <f t="shared" si="2"/>
        <v>77892</v>
      </c>
      <c r="F26" s="201">
        <f t="shared" si="2"/>
        <v>101442</v>
      </c>
      <c r="G26" s="201">
        <f t="shared" si="2"/>
        <v>124992</v>
      </c>
      <c r="H26" s="201">
        <f t="shared" si="2"/>
        <v>148542</v>
      </c>
      <c r="I26" s="201">
        <f t="shared" si="2"/>
        <v>172092</v>
      </c>
      <c r="J26" s="201">
        <f t="shared" si="2"/>
        <v>195642</v>
      </c>
      <c r="K26" s="201">
        <f t="shared" si="2"/>
        <v>219192</v>
      </c>
      <c r="L26" s="201">
        <f t="shared" si="2"/>
        <v>242742</v>
      </c>
      <c r="M26" s="201">
        <f t="shared" si="2"/>
        <v>266292</v>
      </c>
      <c r="N26" s="201">
        <f t="shared" si="2"/>
        <v>313392</v>
      </c>
      <c r="O26" s="201">
        <f t="shared" si="2"/>
        <v>360492</v>
      </c>
      <c r="P26" s="202">
        <f t="shared" si="2"/>
        <v>454692</v>
      </c>
    </row>
    <row r="27" spans="1:16" s="211" customFormat="1" ht="13.5" customHeight="1">
      <c r="A27" s="199" t="s">
        <v>247</v>
      </c>
      <c r="B27" s="203">
        <v>200</v>
      </c>
      <c r="C27" s="201">
        <f t="shared" si="2"/>
        <v>35592</v>
      </c>
      <c r="D27" s="201">
        <f t="shared" si="2"/>
        <v>62892</v>
      </c>
      <c r="E27" s="201">
        <f t="shared" si="2"/>
        <v>90192</v>
      </c>
      <c r="F27" s="201">
        <f t="shared" si="2"/>
        <v>117492</v>
      </c>
      <c r="G27" s="201">
        <f t="shared" si="2"/>
        <v>144792</v>
      </c>
      <c r="H27" s="201">
        <f t="shared" si="2"/>
        <v>172092</v>
      </c>
      <c r="I27" s="201">
        <f t="shared" si="2"/>
        <v>199392</v>
      </c>
      <c r="J27" s="201">
        <f t="shared" si="2"/>
        <v>226692</v>
      </c>
      <c r="K27" s="201">
        <f t="shared" si="2"/>
        <v>253992</v>
      </c>
      <c r="L27" s="201">
        <f t="shared" si="2"/>
        <v>281292</v>
      </c>
      <c r="M27" s="201">
        <f t="shared" si="2"/>
        <v>308592</v>
      </c>
      <c r="N27" s="201">
        <f t="shared" si="2"/>
        <v>363192</v>
      </c>
      <c r="O27" s="201">
        <f t="shared" si="2"/>
        <v>417792</v>
      </c>
      <c r="P27" s="202">
        <f t="shared" si="2"/>
        <v>526992</v>
      </c>
    </row>
    <row r="28" spans="1:16" s="211" customFormat="1" ht="13.5" customHeight="1">
      <c r="A28" s="199" t="s">
        <v>238</v>
      </c>
      <c r="B28" s="203">
        <v>225</v>
      </c>
      <c r="C28" s="201">
        <f t="shared" si="2"/>
        <v>40392</v>
      </c>
      <c r="D28" s="201">
        <f t="shared" si="2"/>
        <v>71442</v>
      </c>
      <c r="E28" s="201">
        <f t="shared" si="2"/>
        <v>102492</v>
      </c>
      <c r="F28" s="201">
        <f t="shared" si="2"/>
        <v>133542</v>
      </c>
      <c r="G28" s="201">
        <f t="shared" si="2"/>
        <v>164592</v>
      </c>
      <c r="H28" s="201">
        <f t="shared" si="2"/>
        <v>195642</v>
      </c>
      <c r="I28" s="201">
        <f t="shared" si="2"/>
        <v>226692</v>
      </c>
      <c r="J28" s="201">
        <f t="shared" si="2"/>
        <v>257742</v>
      </c>
      <c r="K28" s="201">
        <f t="shared" si="2"/>
        <v>288792</v>
      </c>
      <c r="L28" s="201">
        <f t="shared" si="2"/>
        <v>319842</v>
      </c>
      <c r="M28" s="201">
        <f t="shared" si="2"/>
        <v>350892</v>
      </c>
      <c r="N28" s="201">
        <f t="shared" si="2"/>
        <v>412992</v>
      </c>
      <c r="O28" s="201">
        <f t="shared" si="2"/>
        <v>475092</v>
      </c>
      <c r="P28" s="202">
        <f t="shared" si="2"/>
        <v>599292</v>
      </c>
    </row>
    <row r="29" spans="1:16" s="211" customFormat="1" ht="13.5" customHeight="1">
      <c r="A29" s="204" t="s">
        <v>240</v>
      </c>
      <c r="B29" s="203">
        <v>250</v>
      </c>
      <c r="C29" s="201">
        <f t="shared" si="2"/>
        <v>45192</v>
      </c>
      <c r="D29" s="201">
        <f t="shared" si="2"/>
        <v>79992</v>
      </c>
      <c r="E29" s="201">
        <f t="shared" si="2"/>
        <v>114792</v>
      </c>
      <c r="F29" s="201">
        <f t="shared" si="2"/>
        <v>149592</v>
      </c>
      <c r="G29" s="201">
        <f t="shared" si="2"/>
        <v>184392</v>
      </c>
      <c r="H29" s="201">
        <f t="shared" si="2"/>
        <v>219192</v>
      </c>
      <c r="I29" s="201">
        <f t="shared" si="2"/>
        <v>253992</v>
      </c>
      <c r="J29" s="201">
        <f t="shared" si="2"/>
        <v>288792</v>
      </c>
      <c r="K29" s="201">
        <f t="shared" si="2"/>
        <v>323592</v>
      </c>
      <c r="L29" s="201">
        <f t="shared" si="2"/>
        <v>358392</v>
      </c>
      <c r="M29" s="201">
        <f t="shared" si="2"/>
        <v>393192</v>
      </c>
      <c r="N29" s="201">
        <f t="shared" si="2"/>
        <v>462792</v>
      </c>
      <c r="O29" s="201">
        <f t="shared" si="2"/>
        <v>532392</v>
      </c>
      <c r="P29" s="202">
        <f t="shared" si="2"/>
        <v>671592</v>
      </c>
    </row>
    <row r="30" spans="1:16" s="211" customFormat="1" ht="13.5" customHeight="1">
      <c r="A30" s="205"/>
      <c r="B30" s="203">
        <v>275</v>
      </c>
      <c r="C30" s="201">
        <f t="shared" si="2"/>
        <v>49992</v>
      </c>
      <c r="D30" s="201">
        <f t="shared" si="2"/>
        <v>88542</v>
      </c>
      <c r="E30" s="201">
        <f t="shared" si="2"/>
        <v>127092</v>
      </c>
      <c r="F30" s="201">
        <f t="shared" si="2"/>
        <v>165642</v>
      </c>
      <c r="G30" s="201">
        <f t="shared" si="2"/>
        <v>204192</v>
      </c>
      <c r="H30" s="201">
        <f t="shared" si="2"/>
        <v>242742</v>
      </c>
      <c r="I30" s="201">
        <f t="shared" si="2"/>
        <v>281292</v>
      </c>
      <c r="J30" s="201">
        <f t="shared" si="2"/>
        <v>319842</v>
      </c>
      <c r="K30" s="201">
        <f t="shared" si="2"/>
        <v>358392</v>
      </c>
      <c r="L30" s="201">
        <f t="shared" si="2"/>
        <v>396942</v>
      </c>
      <c r="M30" s="201">
        <f t="shared" si="2"/>
        <v>435492</v>
      </c>
      <c r="N30" s="201">
        <f t="shared" si="2"/>
        <v>512592</v>
      </c>
      <c r="O30" s="201">
        <f t="shared" si="2"/>
        <v>589692</v>
      </c>
      <c r="P30" s="202">
        <f t="shared" si="2"/>
        <v>743892</v>
      </c>
    </row>
    <row r="31" spans="1:16" s="211" customFormat="1" ht="13.5" customHeight="1">
      <c r="A31" s="204" t="s">
        <v>246</v>
      </c>
      <c r="B31" s="203">
        <v>300</v>
      </c>
      <c r="C31" s="201">
        <f t="shared" si="2"/>
        <v>54792</v>
      </c>
      <c r="D31" s="201">
        <f t="shared" si="2"/>
        <v>97092</v>
      </c>
      <c r="E31" s="201">
        <f t="shared" si="2"/>
        <v>139392</v>
      </c>
      <c r="F31" s="201">
        <f t="shared" si="2"/>
        <v>181692</v>
      </c>
      <c r="G31" s="201">
        <f t="shared" si="2"/>
        <v>223992</v>
      </c>
      <c r="H31" s="201">
        <f t="shared" si="2"/>
        <v>266292</v>
      </c>
      <c r="I31" s="201">
        <f t="shared" si="2"/>
        <v>308592</v>
      </c>
      <c r="J31" s="201">
        <f t="shared" si="2"/>
        <v>350892</v>
      </c>
      <c r="K31" s="201">
        <f t="shared" si="2"/>
        <v>393192</v>
      </c>
      <c r="L31" s="201">
        <f t="shared" si="2"/>
        <v>435492</v>
      </c>
      <c r="M31" s="201">
        <f t="shared" si="2"/>
        <v>477792</v>
      </c>
      <c r="N31" s="201">
        <f t="shared" si="2"/>
        <v>562392</v>
      </c>
      <c r="O31" s="201">
        <f t="shared" si="2"/>
        <v>646992</v>
      </c>
      <c r="P31" s="202">
        <f t="shared" si="2"/>
        <v>816192</v>
      </c>
    </row>
    <row r="32" spans="1:16" s="211" customFormat="1" ht="13.5" customHeight="1">
      <c r="A32" s="204" t="s">
        <v>245</v>
      </c>
      <c r="B32" s="203">
        <v>350</v>
      </c>
      <c r="C32" s="201">
        <f t="shared" si="2"/>
        <v>64392</v>
      </c>
      <c r="D32" s="201">
        <f t="shared" si="2"/>
        <v>114192</v>
      </c>
      <c r="E32" s="201">
        <f t="shared" si="2"/>
        <v>163992</v>
      </c>
      <c r="F32" s="201">
        <f t="shared" si="2"/>
        <v>213792</v>
      </c>
      <c r="G32" s="201">
        <f t="shared" si="2"/>
        <v>263592</v>
      </c>
      <c r="H32" s="201">
        <f t="shared" si="2"/>
        <v>313392</v>
      </c>
      <c r="I32" s="201">
        <f t="shared" si="2"/>
        <v>363192</v>
      </c>
      <c r="J32" s="201">
        <f t="shared" si="2"/>
        <v>412992</v>
      </c>
      <c r="K32" s="201">
        <f t="shared" si="2"/>
        <v>462792</v>
      </c>
      <c r="L32" s="201">
        <f t="shared" si="2"/>
        <v>512592</v>
      </c>
      <c r="M32" s="201">
        <f t="shared" si="2"/>
        <v>562392</v>
      </c>
      <c r="N32" s="201">
        <f t="shared" si="2"/>
        <v>661992</v>
      </c>
      <c r="O32" s="201">
        <f t="shared" si="2"/>
        <v>761592</v>
      </c>
      <c r="P32" s="202">
        <f t="shared" si="2"/>
        <v>960792</v>
      </c>
    </row>
    <row r="33" spans="1:16" s="211" customFormat="1" ht="13.5" customHeight="1">
      <c r="A33" s="204" t="s">
        <v>241</v>
      </c>
      <c r="B33" s="203">
        <v>400</v>
      </c>
      <c r="C33" s="201">
        <f t="shared" si="2"/>
        <v>73992</v>
      </c>
      <c r="D33" s="201">
        <f t="shared" si="2"/>
        <v>131292</v>
      </c>
      <c r="E33" s="201">
        <f t="shared" si="2"/>
        <v>188592</v>
      </c>
      <c r="F33" s="201">
        <f t="shared" si="2"/>
        <v>245892</v>
      </c>
      <c r="G33" s="201">
        <f t="shared" si="2"/>
        <v>303192</v>
      </c>
      <c r="H33" s="201">
        <f t="shared" si="2"/>
        <v>360492</v>
      </c>
      <c r="I33" s="201">
        <f t="shared" si="2"/>
        <v>417792</v>
      </c>
      <c r="J33" s="201">
        <f t="shared" si="2"/>
        <v>475092</v>
      </c>
      <c r="K33" s="201">
        <f t="shared" si="2"/>
        <v>532392</v>
      </c>
      <c r="L33" s="201">
        <f t="shared" si="2"/>
        <v>589692</v>
      </c>
      <c r="M33" s="201">
        <f t="shared" si="2"/>
        <v>646992</v>
      </c>
      <c r="N33" s="201">
        <f t="shared" si="2"/>
        <v>761592</v>
      </c>
      <c r="O33" s="201">
        <f t="shared" si="2"/>
        <v>876192</v>
      </c>
      <c r="P33" s="202">
        <f t="shared" si="2"/>
        <v>1105392</v>
      </c>
    </row>
    <row r="34" spans="1:16" s="211" customFormat="1" ht="13.5" customHeight="1" thickBot="1">
      <c r="A34" s="206"/>
      <c r="B34" s="207">
        <v>500</v>
      </c>
      <c r="C34" s="208">
        <f t="shared" si="2"/>
        <v>93192</v>
      </c>
      <c r="D34" s="208">
        <f t="shared" si="2"/>
        <v>165492</v>
      </c>
      <c r="E34" s="208">
        <f t="shared" si="2"/>
        <v>237792</v>
      </c>
      <c r="F34" s="208">
        <f t="shared" si="2"/>
        <v>310092</v>
      </c>
      <c r="G34" s="208">
        <f t="shared" si="2"/>
        <v>382392</v>
      </c>
      <c r="H34" s="208">
        <f t="shared" si="2"/>
        <v>454692</v>
      </c>
      <c r="I34" s="208">
        <f t="shared" si="2"/>
        <v>526992</v>
      </c>
      <c r="J34" s="208">
        <f t="shared" si="2"/>
        <v>599292</v>
      </c>
      <c r="K34" s="208">
        <f t="shared" si="2"/>
        <v>671592</v>
      </c>
      <c r="L34" s="208">
        <f t="shared" si="2"/>
        <v>743892</v>
      </c>
      <c r="M34" s="208">
        <f t="shared" si="2"/>
        <v>816192</v>
      </c>
      <c r="N34" s="208">
        <f t="shared" si="2"/>
        <v>960792</v>
      </c>
      <c r="O34" s="208">
        <f t="shared" si="2"/>
        <v>1105392</v>
      </c>
      <c r="P34" s="209">
        <f t="shared" si="2"/>
        <v>1394592</v>
      </c>
    </row>
    <row r="35" spans="1:16" s="211" customFormat="1" ht="13.5" customHeight="1">
      <c r="A35" s="233"/>
      <c r="B35" s="234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</row>
    <row r="36" spans="1:16" s="211" customFormat="1" ht="19.5" customHeight="1" thickBot="1">
      <c r="A36" s="242" t="s">
        <v>272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</row>
    <row r="37" spans="1:16" s="211" customFormat="1" ht="19.5" customHeight="1">
      <c r="A37" s="186"/>
      <c r="B37" s="187">
        <v>7</v>
      </c>
      <c r="C37" s="188" t="s">
        <v>243</v>
      </c>
      <c r="D37" s="189"/>
      <c r="E37" s="189"/>
      <c r="F37" s="189"/>
      <c r="G37" s="190" t="s">
        <v>250</v>
      </c>
      <c r="H37" s="189"/>
      <c r="I37" s="189"/>
      <c r="J37" s="189"/>
      <c r="K37" s="189"/>
      <c r="L37" s="189"/>
      <c r="M37" s="189"/>
      <c r="N37" s="191">
        <v>3</v>
      </c>
      <c r="O37" s="191" t="s">
        <v>244</v>
      </c>
      <c r="P37" s="192"/>
    </row>
    <row r="38" spans="1:16" s="211" customFormat="1" ht="12.75">
      <c r="A38" s="194"/>
      <c r="B38" s="195"/>
      <c r="C38" s="196">
        <v>50</v>
      </c>
      <c r="D38" s="197">
        <v>75</v>
      </c>
      <c r="E38" s="197">
        <v>100</v>
      </c>
      <c r="F38" s="197">
        <v>125</v>
      </c>
      <c r="G38" s="197">
        <v>150</v>
      </c>
      <c r="H38" s="197">
        <v>175</v>
      </c>
      <c r="I38" s="197">
        <v>200</v>
      </c>
      <c r="J38" s="197">
        <v>225</v>
      </c>
      <c r="K38" s="197">
        <v>250</v>
      </c>
      <c r="L38" s="197">
        <v>275</v>
      </c>
      <c r="M38" s="197">
        <v>300</v>
      </c>
      <c r="N38" s="197">
        <v>350</v>
      </c>
      <c r="O38" s="197">
        <v>400</v>
      </c>
      <c r="P38" s="198">
        <v>500</v>
      </c>
    </row>
    <row r="39" spans="1:16" s="211" customFormat="1" ht="13.5" customHeight="1">
      <c r="A39" s="199"/>
      <c r="B39" s="200">
        <v>50</v>
      </c>
      <c r="C39" s="201">
        <f>($B39*C$38*$B$37)-($N$37*$B$37^2*($B39+C$38))+(4*$N$37^2*$B$37^3/3)</f>
        <v>6916</v>
      </c>
      <c r="D39" s="201">
        <f aca="true" t="shared" si="3" ref="D39:P39">($B39*D$38*$B$37)-($N$37*$B$37^2*($B39+D$38))+(4*$N$37^2*$B$37^3/3)</f>
        <v>11991</v>
      </c>
      <c r="E39" s="201">
        <f t="shared" si="3"/>
        <v>17066</v>
      </c>
      <c r="F39" s="201">
        <f t="shared" si="3"/>
        <v>22141</v>
      </c>
      <c r="G39" s="201">
        <f t="shared" si="3"/>
        <v>27216</v>
      </c>
      <c r="H39" s="201">
        <f t="shared" si="3"/>
        <v>32291</v>
      </c>
      <c r="I39" s="201">
        <f t="shared" si="3"/>
        <v>37366</v>
      </c>
      <c r="J39" s="201">
        <f t="shared" si="3"/>
        <v>42441</v>
      </c>
      <c r="K39" s="201">
        <f t="shared" si="3"/>
        <v>47516</v>
      </c>
      <c r="L39" s="201">
        <f t="shared" si="3"/>
        <v>52591</v>
      </c>
      <c r="M39" s="201">
        <f t="shared" si="3"/>
        <v>57666</v>
      </c>
      <c r="N39" s="201">
        <f t="shared" si="3"/>
        <v>67816</v>
      </c>
      <c r="O39" s="201">
        <f t="shared" si="3"/>
        <v>77966</v>
      </c>
      <c r="P39" s="202">
        <f t="shared" si="3"/>
        <v>98266</v>
      </c>
    </row>
    <row r="40" spans="1:16" s="211" customFormat="1" ht="13.5" customHeight="1">
      <c r="A40" s="199" t="s">
        <v>249</v>
      </c>
      <c r="B40" s="203">
        <v>75</v>
      </c>
      <c r="C40" s="201">
        <f aca="true" t="shared" si="4" ref="C40:P52">($B40*C$38*$B$37)-($N$37*$B$37^2*($B40+C$38))+(4*$N$37^2*$B$37^3/3)</f>
        <v>11991</v>
      </c>
      <c r="D40" s="201">
        <f t="shared" si="4"/>
        <v>21441</v>
      </c>
      <c r="E40" s="201">
        <f t="shared" si="4"/>
        <v>30891</v>
      </c>
      <c r="F40" s="201">
        <f t="shared" si="4"/>
        <v>40341</v>
      </c>
      <c r="G40" s="201">
        <f t="shared" si="4"/>
        <v>49791</v>
      </c>
      <c r="H40" s="201">
        <f t="shared" si="4"/>
        <v>59241</v>
      </c>
      <c r="I40" s="201">
        <f t="shared" si="4"/>
        <v>68691</v>
      </c>
      <c r="J40" s="201">
        <f t="shared" si="4"/>
        <v>78141</v>
      </c>
      <c r="K40" s="201">
        <f t="shared" si="4"/>
        <v>87591</v>
      </c>
      <c r="L40" s="201">
        <f t="shared" si="4"/>
        <v>97041</v>
      </c>
      <c r="M40" s="201">
        <f t="shared" si="4"/>
        <v>106491</v>
      </c>
      <c r="N40" s="201">
        <f t="shared" si="4"/>
        <v>125391</v>
      </c>
      <c r="O40" s="201">
        <f t="shared" si="4"/>
        <v>144291</v>
      </c>
      <c r="P40" s="202">
        <f t="shared" si="4"/>
        <v>182091</v>
      </c>
    </row>
    <row r="41" spans="1:16" s="211" customFormat="1" ht="13.5" customHeight="1">
      <c r="A41" s="199" t="s">
        <v>239</v>
      </c>
      <c r="B41" s="203">
        <v>100</v>
      </c>
      <c r="C41" s="201">
        <f t="shared" si="4"/>
        <v>17066</v>
      </c>
      <c r="D41" s="201">
        <f t="shared" si="4"/>
        <v>30891</v>
      </c>
      <c r="E41" s="201">
        <f t="shared" si="4"/>
        <v>44716</v>
      </c>
      <c r="F41" s="201">
        <f t="shared" si="4"/>
        <v>58541</v>
      </c>
      <c r="G41" s="201">
        <f t="shared" si="4"/>
        <v>72366</v>
      </c>
      <c r="H41" s="201">
        <f t="shared" si="4"/>
        <v>86191</v>
      </c>
      <c r="I41" s="201">
        <f t="shared" si="4"/>
        <v>100016</v>
      </c>
      <c r="J41" s="201">
        <f t="shared" si="4"/>
        <v>113841</v>
      </c>
      <c r="K41" s="201">
        <f t="shared" si="4"/>
        <v>127666</v>
      </c>
      <c r="L41" s="201">
        <f t="shared" si="4"/>
        <v>141491</v>
      </c>
      <c r="M41" s="201">
        <f t="shared" si="4"/>
        <v>155316</v>
      </c>
      <c r="N41" s="201">
        <f t="shared" si="4"/>
        <v>182966</v>
      </c>
      <c r="O41" s="201">
        <f t="shared" si="4"/>
        <v>210616</v>
      </c>
      <c r="P41" s="202">
        <f t="shared" si="4"/>
        <v>265916</v>
      </c>
    </row>
    <row r="42" spans="1:16" s="211" customFormat="1" ht="13.5" customHeight="1">
      <c r="A42" s="199" t="s">
        <v>242</v>
      </c>
      <c r="B42" s="203">
        <v>125</v>
      </c>
      <c r="C42" s="201">
        <f t="shared" si="4"/>
        <v>22141</v>
      </c>
      <c r="D42" s="201">
        <f t="shared" si="4"/>
        <v>40341</v>
      </c>
      <c r="E42" s="201">
        <f t="shared" si="4"/>
        <v>58541</v>
      </c>
      <c r="F42" s="201">
        <f t="shared" si="4"/>
        <v>76741</v>
      </c>
      <c r="G42" s="201">
        <f t="shared" si="4"/>
        <v>94941</v>
      </c>
      <c r="H42" s="201">
        <f t="shared" si="4"/>
        <v>113141</v>
      </c>
      <c r="I42" s="201">
        <f t="shared" si="4"/>
        <v>131341</v>
      </c>
      <c r="J42" s="201">
        <f t="shared" si="4"/>
        <v>149541</v>
      </c>
      <c r="K42" s="201">
        <f t="shared" si="4"/>
        <v>167741</v>
      </c>
      <c r="L42" s="201">
        <f t="shared" si="4"/>
        <v>185941</v>
      </c>
      <c r="M42" s="201">
        <f t="shared" si="4"/>
        <v>204141</v>
      </c>
      <c r="N42" s="201">
        <f t="shared" si="4"/>
        <v>240541</v>
      </c>
      <c r="O42" s="201">
        <f t="shared" si="4"/>
        <v>276941</v>
      </c>
      <c r="P42" s="202">
        <f t="shared" si="4"/>
        <v>349741</v>
      </c>
    </row>
    <row r="43" spans="1:16" s="211" customFormat="1" ht="13.5" customHeight="1">
      <c r="A43" s="199" t="s">
        <v>248</v>
      </c>
      <c r="B43" s="203">
        <v>150</v>
      </c>
      <c r="C43" s="201">
        <f t="shared" si="4"/>
        <v>27216</v>
      </c>
      <c r="D43" s="201">
        <f t="shared" si="4"/>
        <v>49791</v>
      </c>
      <c r="E43" s="201">
        <f t="shared" si="4"/>
        <v>72366</v>
      </c>
      <c r="F43" s="201">
        <f t="shared" si="4"/>
        <v>94941</v>
      </c>
      <c r="G43" s="201">
        <f t="shared" si="4"/>
        <v>117516</v>
      </c>
      <c r="H43" s="201">
        <f t="shared" si="4"/>
        <v>140091</v>
      </c>
      <c r="I43" s="201">
        <f t="shared" si="4"/>
        <v>162666</v>
      </c>
      <c r="J43" s="201">
        <f t="shared" si="4"/>
        <v>185241</v>
      </c>
      <c r="K43" s="201">
        <f t="shared" si="4"/>
        <v>207816</v>
      </c>
      <c r="L43" s="201">
        <f t="shared" si="4"/>
        <v>230391</v>
      </c>
      <c r="M43" s="201">
        <f t="shared" si="4"/>
        <v>252966</v>
      </c>
      <c r="N43" s="201">
        <f t="shared" si="4"/>
        <v>298116</v>
      </c>
      <c r="O43" s="201">
        <f t="shared" si="4"/>
        <v>343266</v>
      </c>
      <c r="P43" s="202">
        <f t="shared" si="4"/>
        <v>433566</v>
      </c>
    </row>
    <row r="44" spans="1:16" s="211" customFormat="1" ht="13.5" customHeight="1">
      <c r="A44" s="199" t="s">
        <v>241</v>
      </c>
      <c r="B44" s="203">
        <v>175</v>
      </c>
      <c r="C44" s="201">
        <f t="shared" si="4"/>
        <v>32291</v>
      </c>
      <c r="D44" s="201">
        <f t="shared" si="4"/>
        <v>59241</v>
      </c>
      <c r="E44" s="201">
        <f t="shared" si="4"/>
        <v>86191</v>
      </c>
      <c r="F44" s="201">
        <f t="shared" si="4"/>
        <v>113141</v>
      </c>
      <c r="G44" s="201">
        <f t="shared" si="4"/>
        <v>140091</v>
      </c>
      <c r="H44" s="201">
        <f t="shared" si="4"/>
        <v>167041</v>
      </c>
      <c r="I44" s="201">
        <f t="shared" si="4"/>
        <v>193991</v>
      </c>
      <c r="J44" s="201">
        <f t="shared" si="4"/>
        <v>220941</v>
      </c>
      <c r="K44" s="201">
        <f t="shared" si="4"/>
        <v>247891</v>
      </c>
      <c r="L44" s="201">
        <f t="shared" si="4"/>
        <v>274841</v>
      </c>
      <c r="M44" s="201">
        <f t="shared" si="4"/>
        <v>301791</v>
      </c>
      <c r="N44" s="201">
        <f t="shared" si="4"/>
        <v>355691</v>
      </c>
      <c r="O44" s="201">
        <f t="shared" si="4"/>
        <v>409591</v>
      </c>
      <c r="P44" s="202">
        <f t="shared" si="4"/>
        <v>517391</v>
      </c>
    </row>
    <row r="45" spans="1:16" s="211" customFormat="1" ht="13.5" customHeight="1">
      <c r="A45" s="199" t="s">
        <v>247</v>
      </c>
      <c r="B45" s="203">
        <v>200</v>
      </c>
      <c r="C45" s="201">
        <f t="shared" si="4"/>
        <v>37366</v>
      </c>
      <c r="D45" s="201">
        <f t="shared" si="4"/>
        <v>68691</v>
      </c>
      <c r="E45" s="201">
        <f t="shared" si="4"/>
        <v>100016</v>
      </c>
      <c r="F45" s="201">
        <f t="shared" si="4"/>
        <v>131341</v>
      </c>
      <c r="G45" s="201">
        <f t="shared" si="4"/>
        <v>162666</v>
      </c>
      <c r="H45" s="201">
        <f t="shared" si="4"/>
        <v>193991</v>
      </c>
      <c r="I45" s="201">
        <f t="shared" si="4"/>
        <v>225316</v>
      </c>
      <c r="J45" s="201">
        <f t="shared" si="4"/>
        <v>256641</v>
      </c>
      <c r="K45" s="201">
        <f t="shared" si="4"/>
        <v>287966</v>
      </c>
      <c r="L45" s="201">
        <f t="shared" si="4"/>
        <v>319291</v>
      </c>
      <c r="M45" s="201">
        <f t="shared" si="4"/>
        <v>350616</v>
      </c>
      <c r="N45" s="201">
        <f t="shared" si="4"/>
        <v>413266</v>
      </c>
      <c r="O45" s="201">
        <f t="shared" si="4"/>
        <v>475916</v>
      </c>
      <c r="P45" s="202">
        <f t="shared" si="4"/>
        <v>601216</v>
      </c>
    </row>
    <row r="46" spans="1:16" s="211" customFormat="1" ht="13.5" customHeight="1">
      <c r="A46" s="199" t="s">
        <v>238</v>
      </c>
      <c r="B46" s="203">
        <v>225</v>
      </c>
      <c r="C46" s="201">
        <f t="shared" si="4"/>
        <v>42441</v>
      </c>
      <c r="D46" s="201">
        <f t="shared" si="4"/>
        <v>78141</v>
      </c>
      <c r="E46" s="201">
        <f t="shared" si="4"/>
        <v>113841</v>
      </c>
      <c r="F46" s="201">
        <f t="shared" si="4"/>
        <v>149541</v>
      </c>
      <c r="G46" s="201">
        <f t="shared" si="4"/>
        <v>185241</v>
      </c>
      <c r="H46" s="201">
        <f t="shared" si="4"/>
        <v>220941</v>
      </c>
      <c r="I46" s="201">
        <f t="shared" si="4"/>
        <v>256641</v>
      </c>
      <c r="J46" s="201">
        <f t="shared" si="4"/>
        <v>292341</v>
      </c>
      <c r="K46" s="201">
        <f t="shared" si="4"/>
        <v>328041</v>
      </c>
      <c r="L46" s="201">
        <f t="shared" si="4"/>
        <v>363741</v>
      </c>
      <c r="M46" s="201">
        <f t="shared" si="4"/>
        <v>399441</v>
      </c>
      <c r="N46" s="201">
        <f t="shared" si="4"/>
        <v>470841</v>
      </c>
      <c r="O46" s="201">
        <f t="shared" si="4"/>
        <v>542241</v>
      </c>
      <c r="P46" s="202">
        <f t="shared" si="4"/>
        <v>685041</v>
      </c>
    </row>
    <row r="47" spans="1:16" s="211" customFormat="1" ht="13.5" customHeight="1">
      <c r="A47" s="204" t="s">
        <v>240</v>
      </c>
      <c r="B47" s="203">
        <v>250</v>
      </c>
      <c r="C47" s="201">
        <f t="shared" si="4"/>
        <v>47516</v>
      </c>
      <c r="D47" s="201">
        <f t="shared" si="4"/>
        <v>87591</v>
      </c>
      <c r="E47" s="201">
        <f t="shared" si="4"/>
        <v>127666</v>
      </c>
      <c r="F47" s="201">
        <f t="shared" si="4"/>
        <v>167741</v>
      </c>
      <c r="G47" s="201">
        <f t="shared" si="4"/>
        <v>207816</v>
      </c>
      <c r="H47" s="201">
        <f t="shared" si="4"/>
        <v>247891</v>
      </c>
      <c r="I47" s="201">
        <f t="shared" si="4"/>
        <v>287966</v>
      </c>
      <c r="J47" s="201">
        <f t="shared" si="4"/>
        <v>328041</v>
      </c>
      <c r="K47" s="201">
        <f t="shared" si="4"/>
        <v>368116</v>
      </c>
      <c r="L47" s="201">
        <f t="shared" si="4"/>
        <v>408191</v>
      </c>
      <c r="M47" s="201">
        <f t="shared" si="4"/>
        <v>448266</v>
      </c>
      <c r="N47" s="201">
        <f t="shared" si="4"/>
        <v>528416</v>
      </c>
      <c r="O47" s="201">
        <f t="shared" si="4"/>
        <v>608566</v>
      </c>
      <c r="P47" s="202">
        <f t="shared" si="4"/>
        <v>768866</v>
      </c>
    </row>
    <row r="48" spans="1:16" s="211" customFormat="1" ht="13.5" customHeight="1">
      <c r="A48" s="205"/>
      <c r="B48" s="203">
        <v>275</v>
      </c>
      <c r="C48" s="201">
        <f t="shared" si="4"/>
        <v>52591</v>
      </c>
      <c r="D48" s="201">
        <f t="shared" si="4"/>
        <v>97041</v>
      </c>
      <c r="E48" s="201">
        <f t="shared" si="4"/>
        <v>141491</v>
      </c>
      <c r="F48" s="201">
        <f t="shared" si="4"/>
        <v>185941</v>
      </c>
      <c r="G48" s="201">
        <f t="shared" si="4"/>
        <v>230391</v>
      </c>
      <c r="H48" s="201">
        <f t="shared" si="4"/>
        <v>274841</v>
      </c>
      <c r="I48" s="201">
        <f t="shared" si="4"/>
        <v>319291</v>
      </c>
      <c r="J48" s="201">
        <f t="shared" si="4"/>
        <v>363741</v>
      </c>
      <c r="K48" s="201">
        <f t="shared" si="4"/>
        <v>408191</v>
      </c>
      <c r="L48" s="201">
        <f t="shared" si="4"/>
        <v>452641</v>
      </c>
      <c r="M48" s="201">
        <f t="shared" si="4"/>
        <v>497091</v>
      </c>
      <c r="N48" s="201">
        <f t="shared" si="4"/>
        <v>585991</v>
      </c>
      <c r="O48" s="201">
        <f t="shared" si="4"/>
        <v>674891</v>
      </c>
      <c r="P48" s="202">
        <f t="shared" si="4"/>
        <v>852691</v>
      </c>
    </row>
    <row r="49" spans="1:16" s="211" customFormat="1" ht="13.5" customHeight="1">
      <c r="A49" s="204" t="s">
        <v>246</v>
      </c>
      <c r="B49" s="203">
        <v>300</v>
      </c>
      <c r="C49" s="201">
        <f t="shared" si="4"/>
        <v>57666</v>
      </c>
      <c r="D49" s="201">
        <f t="shared" si="4"/>
        <v>106491</v>
      </c>
      <c r="E49" s="201">
        <f t="shared" si="4"/>
        <v>155316</v>
      </c>
      <c r="F49" s="201">
        <f t="shared" si="4"/>
        <v>204141</v>
      </c>
      <c r="G49" s="201">
        <f t="shared" si="4"/>
        <v>252966</v>
      </c>
      <c r="H49" s="201">
        <f t="shared" si="4"/>
        <v>301791</v>
      </c>
      <c r="I49" s="201">
        <f t="shared" si="4"/>
        <v>350616</v>
      </c>
      <c r="J49" s="201">
        <f t="shared" si="4"/>
        <v>399441</v>
      </c>
      <c r="K49" s="201">
        <f t="shared" si="4"/>
        <v>448266</v>
      </c>
      <c r="L49" s="201">
        <f t="shared" si="4"/>
        <v>497091</v>
      </c>
      <c r="M49" s="201">
        <f t="shared" si="4"/>
        <v>545916</v>
      </c>
      <c r="N49" s="201">
        <f t="shared" si="4"/>
        <v>643566</v>
      </c>
      <c r="O49" s="201">
        <f t="shared" si="4"/>
        <v>741216</v>
      </c>
      <c r="P49" s="202">
        <f t="shared" si="4"/>
        <v>936516</v>
      </c>
    </row>
    <row r="50" spans="1:16" s="211" customFormat="1" ht="13.5" customHeight="1">
      <c r="A50" s="204" t="s">
        <v>245</v>
      </c>
      <c r="B50" s="203">
        <v>350</v>
      </c>
      <c r="C50" s="201">
        <f t="shared" si="4"/>
        <v>67816</v>
      </c>
      <c r="D50" s="201">
        <f t="shared" si="4"/>
        <v>125391</v>
      </c>
      <c r="E50" s="201">
        <f t="shared" si="4"/>
        <v>182966</v>
      </c>
      <c r="F50" s="201">
        <f t="shared" si="4"/>
        <v>240541</v>
      </c>
      <c r="G50" s="201">
        <f t="shared" si="4"/>
        <v>298116</v>
      </c>
      <c r="H50" s="201">
        <f t="shared" si="4"/>
        <v>355691</v>
      </c>
      <c r="I50" s="201">
        <f t="shared" si="4"/>
        <v>413266</v>
      </c>
      <c r="J50" s="201">
        <f t="shared" si="4"/>
        <v>470841</v>
      </c>
      <c r="K50" s="201">
        <f t="shared" si="4"/>
        <v>528416</v>
      </c>
      <c r="L50" s="201">
        <f t="shared" si="4"/>
        <v>585991</v>
      </c>
      <c r="M50" s="201">
        <f t="shared" si="4"/>
        <v>643566</v>
      </c>
      <c r="N50" s="201">
        <f t="shared" si="4"/>
        <v>758716</v>
      </c>
      <c r="O50" s="201">
        <f t="shared" si="4"/>
        <v>873866</v>
      </c>
      <c r="P50" s="202">
        <f t="shared" si="4"/>
        <v>1104166</v>
      </c>
    </row>
    <row r="51" spans="1:16" s="211" customFormat="1" ht="13.5" customHeight="1">
      <c r="A51" s="204" t="s">
        <v>241</v>
      </c>
      <c r="B51" s="203">
        <v>400</v>
      </c>
      <c r="C51" s="201">
        <f t="shared" si="4"/>
        <v>77966</v>
      </c>
      <c r="D51" s="201">
        <f t="shared" si="4"/>
        <v>144291</v>
      </c>
      <c r="E51" s="201">
        <f t="shared" si="4"/>
        <v>210616</v>
      </c>
      <c r="F51" s="201">
        <f t="shared" si="4"/>
        <v>276941</v>
      </c>
      <c r="G51" s="201">
        <f t="shared" si="4"/>
        <v>343266</v>
      </c>
      <c r="H51" s="201">
        <f t="shared" si="4"/>
        <v>409591</v>
      </c>
      <c r="I51" s="201">
        <f t="shared" si="4"/>
        <v>475916</v>
      </c>
      <c r="J51" s="201">
        <f t="shared" si="4"/>
        <v>542241</v>
      </c>
      <c r="K51" s="201">
        <f t="shared" si="4"/>
        <v>608566</v>
      </c>
      <c r="L51" s="201">
        <f t="shared" si="4"/>
        <v>674891</v>
      </c>
      <c r="M51" s="201">
        <f t="shared" si="4"/>
        <v>741216</v>
      </c>
      <c r="N51" s="201">
        <f t="shared" si="4"/>
        <v>873866</v>
      </c>
      <c r="O51" s="201">
        <f t="shared" si="4"/>
        <v>1006516</v>
      </c>
      <c r="P51" s="202">
        <f t="shared" si="4"/>
        <v>1271816</v>
      </c>
    </row>
    <row r="52" spans="1:16" s="211" customFormat="1" ht="13.5" customHeight="1" thickBot="1">
      <c r="A52" s="206"/>
      <c r="B52" s="207">
        <v>500</v>
      </c>
      <c r="C52" s="208">
        <f t="shared" si="4"/>
        <v>98266</v>
      </c>
      <c r="D52" s="208">
        <f t="shared" si="4"/>
        <v>182091</v>
      </c>
      <c r="E52" s="208">
        <f t="shared" si="4"/>
        <v>265916</v>
      </c>
      <c r="F52" s="208">
        <f t="shared" si="4"/>
        <v>349741</v>
      </c>
      <c r="G52" s="208">
        <f t="shared" si="4"/>
        <v>433566</v>
      </c>
      <c r="H52" s="208">
        <f t="shared" si="4"/>
        <v>517391</v>
      </c>
      <c r="I52" s="208">
        <f t="shared" si="4"/>
        <v>601216</v>
      </c>
      <c r="J52" s="208">
        <f t="shared" si="4"/>
        <v>685041</v>
      </c>
      <c r="K52" s="208">
        <f t="shared" si="4"/>
        <v>768866</v>
      </c>
      <c r="L52" s="208">
        <f t="shared" si="4"/>
        <v>852691</v>
      </c>
      <c r="M52" s="208">
        <f t="shared" si="4"/>
        <v>936516</v>
      </c>
      <c r="N52" s="208">
        <f t="shared" si="4"/>
        <v>1104166</v>
      </c>
      <c r="O52" s="208">
        <f t="shared" si="4"/>
        <v>1271816</v>
      </c>
      <c r="P52" s="209">
        <f t="shared" si="4"/>
        <v>1607116</v>
      </c>
    </row>
    <row r="53" spans="1:16" s="211" customFormat="1" ht="9.75" customHeight="1" thickBot="1">
      <c r="A53" s="193"/>
      <c r="B53" s="210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</row>
    <row r="54" spans="1:16" s="211" customFormat="1" ht="19.5" customHeight="1">
      <c r="A54" s="186"/>
      <c r="B54" s="187">
        <v>8</v>
      </c>
      <c r="C54" s="188" t="s">
        <v>243</v>
      </c>
      <c r="D54" s="189"/>
      <c r="E54" s="189"/>
      <c r="F54" s="189"/>
      <c r="G54" s="190" t="s">
        <v>250</v>
      </c>
      <c r="H54" s="189"/>
      <c r="I54" s="189"/>
      <c r="J54" s="189"/>
      <c r="K54" s="189"/>
      <c r="L54" s="189"/>
      <c r="M54" s="189"/>
      <c r="N54" s="191">
        <v>3</v>
      </c>
      <c r="O54" s="191" t="s">
        <v>244</v>
      </c>
      <c r="P54" s="192"/>
    </row>
    <row r="55" spans="1:16" s="211" customFormat="1" ht="12.75">
      <c r="A55" s="194"/>
      <c r="B55" s="195"/>
      <c r="C55" s="196">
        <v>60</v>
      </c>
      <c r="D55" s="197">
        <v>75</v>
      </c>
      <c r="E55" s="197">
        <v>100</v>
      </c>
      <c r="F55" s="197">
        <v>125</v>
      </c>
      <c r="G55" s="197">
        <v>150</v>
      </c>
      <c r="H55" s="197">
        <v>175</v>
      </c>
      <c r="I55" s="197">
        <v>200</v>
      </c>
      <c r="J55" s="197">
        <v>225</v>
      </c>
      <c r="K55" s="197">
        <v>250</v>
      </c>
      <c r="L55" s="197">
        <v>275</v>
      </c>
      <c r="M55" s="197">
        <v>300</v>
      </c>
      <c r="N55" s="197">
        <v>350</v>
      </c>
      <c r="O55" s="197">
        <v>400</v>
      </c>
      <c r="P55" s="198">
        <v>500</v>
      </c>
    </row>
    <row r="56" spans="1:16" ht="13.5" customHeight="1">
      <c r="A56" s="199"/>
      <c r="B56" s="200">
        <v>60</v>
      </c>
      <c r="C56" s="201">
        <f>($B56*C$55*$B$54)-($N$54*$B$54^2*($B56+C$55))+(4*$N$54^2*$B$54^3/3)</f>
        <v>11904</v>
      </c>
      <c r="D56" s="201">
        <f aca="true" t="shared" si="5" ref="D56:P56">($B56*D$55*$B$54)-($N$54*$B$54^2*($B56+D$55))+(4*$N$54^2*$B$54^3/3)</f>
        <v>16224</v>
      </c>
      <c r="E56" s="201">
        <f t="shared" si="5"/>
        <v>23424</v>
      </c>
      <c r="F56" s="201">
        <f t="shared" si="5"/>
        <v>30624</v>
      </c>
      <c r="G56" s="201">
        <f t="shared" si="5"/>
        <v>37824</v>
      </c>
      <c r="H56" s="201">
        <f t="shared" si="5"/>
        <v>45024</v>
      </c>
      <c r="I56" s="201">
        <f t="shared" si="5"/>
        <v>52224</v>
      </c>
      <c r="J56" s="201">
        <f t="shared" si="5"/>
        <v>59424</v>
      </c>
      <c r="K56" s="201">
        <f t="shared" si="5"/>
        <v>66624</v>
      </c>
      <c r="L56" s="201">
        <f t="shared" si="5"/>
        <v>73824</v>
      </c>
      <c r="M56" s="201">
        <f t="shared" si="5"/>
        <v>81024</v>
      </c>
      <c r="N56" s="201">
        <f t="shared" si="5"/>
        <v>95424</v>
      </c>
      <c r="O56" s="201">
        <f t="shared" si="5"/>
        <v>109824</v>
      </c>
      <c r="P56" s="202">
        <f t="shared" si="5"/>
        <v>138624</v>
      </c>
    </row>
    <row r="57" spans="1:16" ht="13.5" customHeight="1">
      <c r="A57" s="199" t="s">
        <v>249</v>
      </c>
      <c r="B57" s="203">
        <v>75</v>
      </c>
      <c r="C57" s="201">
        <f aca="true" t="shared" si="6" ref="C57:P69">($B57*C$55*$B$54)-($N$54*$B$54^2*($B57+C$55))+(4*$N$54^2*$B$54^3/3)</f>
        <v>16224</v>
      </c>
      <c r="D57" s="201">
        <f t="shared" si="6"/>
        <v>22344</v>
      </c>
      <c r="E57" s="201">
        <f t="shared" si="6"/>
        <v>32544</v>
      </c>
      <c r="F57" s="201">
        <f t="shared" si="6"/>
        <v>42744</v>
      </c>
      <c r="G57" s="201">
        <f t="shared" si="6"/>
        <v>52944</v>
      </c>
      <c r="H57" s="201">
        <f t="shared" si="6"/>
        <v>63144</v>
      </c>
      <c r="I57" s="201">
        <f t="shared" si="6"/>
        <v>73344</v>
      </c>
      <c r="J57" s="201">
        <f t="shared" si="6"/>
        <v>83544</v>
      </c>
      <c r="K57" s="201">
        <f t="shared" si="6"/>
        <v>93744</v>
      </c>
      <c r="L57" s="201">
        <f t="shared" si="6"/>
        <v>103944</v>
      </c>
      <c r="M57" s="201">
        <f t="shared" si="6"/>
        <v>114144</v>
      </c>
      <c r="N57" s="201">
        <f t="shared" si="6"/>
        <v>134544</v>
      </c>
      <c r="O57" s="201">
        <f t="shared" si="6"/>
        <v>154944</v>
      </c>
      <c r="P57" s="202">
        <f t="shared" si="6"/>
        <v>195744</v>
      </c>
    </row>
    <row r="58" spans="1:16" ht="13.5" customHeight="1">
      <c r="A58" s="199" t="s">
        <v>239</v>
      </c>
      <c r="B58" s="203">
        <v>100</v>
      </c>
      <c r="C58" s="201">
        <f t="shared" si="6"/>
        <v>23424</v>
      </c>
      <c r="D58" s="201">
        <f t="shared" si="6"/>
        <v>32544</v>
      </c>
      <c r="E58" s="201">
        <f t="shared" si="6"/>
        <v>47744</v>
      </c>
      <c r="F58" s="201">
        <f t="shared" si="6"/>
        <v>62944</v>
      </c>
      <c r="G58" s="201">
        <f t="shared" si="6"/>
        <v>78144</v>
      </c>
      <c r="H58" s="201">
        <f t="shared" si="6"/>
        <v>93344</v>
      </c>
      <c r="I58" s="201">
        <f t="shared" si="6"/>
        <v>108544</v>
      </c>
      <c r="J58" s="201">
        <f t="shared" si="6"/>
        <v>123744</v>
      </c>
      <c r="K58" s="201">
        <f t="shared" si="6"/>
        <v>138944</v>
      </c>
      <c r="L58" s="201">
        <f t="shared" si="6"/>
        <v>154144</v>
      </c>
      <c r="M58" s="201">
        <f t="shared" si="6"/>
        <v>169344</v>
      </c>
      <c r="N58" s="201">
        <f t="shared" si="6"/>
        <v>199744</v>
      </c>
      <c r="O58" s="201">
        <f t="shared" si="6"/>
        <v>230144</v>
      </c>
      <c r="P58" s="202">
        <f t="shared" si="6"/>
        <v>290944</v>
      </c>
    </row>
    <row r="59" spans="1:16" ht="13.5" customHeight="1">
      <c r="A59" s="199" t="s">
        <v>242</v>
      </c>
      <c r="B59" s="203">
        <v>125</v>
      </c>
      <c r="C59" s="201">
        <f t="shared" si="6"/>
        <v>30624</v>
      </c>
      <c r="D59" s="201">
        <f t="shared" si="6"/>
        <v>42744</v>
      </c>
      <c r="E59" s="201">
        <f t="shared" si="6"/>
        <v>62944</v>
      </c>
      <c r="F59" s="201">
        <f t="shared" si="6"/>
        <v>83144</v>
      </c>
      <c r="G59" s="201">
        <f t="shared" si="6"/>
        <v>103344</v>
      </c>
      <c r="H59" s="201">
        <f t="shared" si="6"/>
        <v>123544</v>
      </c>
      <c r="I59" s="201">
        <f t="shared" si="6"/>
        <v>143744</v>
      </c>
      <c r="J59" s="201">
        <f t="shared" si="6"/>
        <v>163944</v>
      </c>
      <c r="K59" s="201">
        <f t="shared" si="6"/>
        <v>184144</v>
      </c>
      <c r="L59" s="201">
        <f t="shared" si="6"/>
        <v>204344</v>
      </c>
      <c r="M59" s="201">
        <f t="shared" si="6"/>
        <v>224544</v>
      </c>
      <c r="N59" s="201">
        <f t="shared" si="6"/>
        <v>264944</v>
      </c>
      <c r="O59" s="201">
        <f t="shared" si="6"/>
        <v>305344</v>
      </c>
      <c r="P59" s="202">
        <f t="shared" si="6"/>
        <v>386144</v>
      </c>
    </row>
    <row r="60" spans="1:16" ht="13.5" customHeight="1">
      <c r="A60" s="199" t="s">
        <v>248</v>
      </c>
      <c r="B60" s="203">
        <v>150</v>
      </c>
      <c r="C60" s="201">
        <f t="shared" si="6"/>
        <v>37824</v>
      </c>
      <c r="D60" s="201">
        <f t="shared" si="6"/>
        <v>52944</v>
      </c>
      <c r="E60" s="201">
        <f t="shared" si="6"/>
        <v>78144</v>
      </c>
      <c r="F60" s="201">
        <f t="shared" si="6"/>
        <v>103344</v>
      </c>
      <c r="G60" s="201">
        <f t="shared" si="6"/>
        <v>128544</v>
      </c>
      <c r="H60" s="201">
        <f t="shared" si="6"/>
        <v>153744</v>
      </c>
      <c r="I60" s="201">
        <f t="shared" si="6"/>
        <v>178944</v>
      </c>
      <c r="J60" s="201">
        <f t="shared" si="6"/>
        <v>204144</v>
      </c>
      <c r="K60" s="201">
        <f t="shared" si="6"/>
        <v>229344</v>
      </c>
      <c r="L60" s="201">
        <f t="shared" si="6"/>
        <v>254544</v>
      </c>
      <c r="M60" s="201">
        <f t="shared" si="6"/>
        <v>279744</v>
      </c>
      <c r="N60" s="201">
        <f t="shared" si="6"/>
        <v>330144</v>
      </c>
      <c r="O60" s="201">
        <f t="shared" si="6"/>
        <v>380544</v>
      </c>
      <c r="P60" s="202">
        <f t="shared" si="6"/>
        <v>481344</v>
      </c>
    </row>
    <row r="61" spans="1:16" ht="13.5" customHeight="1">
      <c r="A61" s="199" t="s">
        <v>241</v>
      </c>
      <c r="B61" s="203">
        <v>175</v>
      </c>
      <c r="C61" s="201">
        <f t="shared" si="6"/>
        <v>45024</v>
      </c>
      <c r="D61" s="201">
        <f t="shared" si="6"/>
        <v>63144</v>
      </c>
      <c r="E61" s="201">
        <f t="shared" si="6"/>
        <v>93344</v>
      </c>
      <c r="F61" s="201">
        <f t="shared" si="6"/>
        <v>123544</v>
      </c>
      <c r="G61" s="201">
        <f t="shared" si="6"/>
        <v>153744</v>
      </c>
      <c r="H61" s="201">
        <f t="shared" si="6"/>
        <v>183944</v>
      </c>
      <c r="I61" s="201">
        <f t="shared" si="6"/>
        <v>214144</v>
      </c>
      <c r="J61" s="201">
        <f t="shared" si="6"/>
        <v>244344</v>
      </c>
      <c r="K61" s="201">
        <f t="shared" si="6"/>
        <v>274544</v>
      </c>
      <c r="L61" s="201">
        <f t="shared" si="6"/>
        <v>304744</v>
      </c>
      <c r="M61" s="201">
        <f t="shared" si="6"/>
        <v>334944</v>
      </c>
      <c r="N61" s="201">
        <f t="shared" si="6"/>
        <v>395344</v>
      </c>
      <c r="O61" s="201">
        <f t="shared" si="6"/>
        <v>455744</v>
      </c>
      <c r="P61" s="202">
        <f t="shared" si="6"/>
        <v>576544</v>
      </c>
    </row>
    <row r="62" spans="1:16" ht="13.5" customHeight="1">
      <c r="A62" s="199" t="s">
        <v>247</v>
      </c>
      <c r="B62" s="203">
        <v>200</v>
      </c>
      <c r="C62" s="201">
        <f t="shared" si="6"/>
        <v>52224</v>
      </c>
      <c r="D62" s="201">
        <f t="shared" si="6"/>
        <v>73344</v>
      </c>
      <c r="E62" s="201">
        <f t="shared" si="6"/>
        <v>108544</v>
      </c>
      <c r="F62" s="201">
        <f t="shared" si="6"/>
        <v>143744</v>
      </c>
      <c r="G62" s="201">
        <f t="shared" si="6"/>
        <v>178944</v>
      </c>
      <c r="H62" s="201">
        <f t="shared" si="6"/>
        <v>214144</v>
      </c>
      <c r="I62" s="201">
        <f t="shared" si="6"/>
        <v>249344</v>
      </c>
      <c r="J62" s="201">
        <f t="shared" si="6"/>
        <v>284544</v>
      </c>
      <c r="K62" s="201">
        <f t="shared" si="6"/>
        <v>319744</v>
      </c>
      <c r="L62" s="201">
        <f t="shared" si="6"/>
        <v>354944</v>
      </c>
      <c r="M62" s="201">
        <f t="shared" si="6"/>
        <v>390144</v>
      </c>
      <c r="N62" s="201">
        <f t="shared" si="6"/>
        <v>460544</v>
      </c>
      <c r="O62" s="201">
        <f t="shared" si="6"/>
        <v>530944</v>
      </c>
      <c r="P62" s="202">
        <f t="shared" si="6"/>
        <v>671744</v>
      </c>
    </row>
    <row r="63" spans="1:16" ht="13.5" customHeight="1">
      <c r="A63" s="199" t="s">
        <v>238</v>
      </c>
      <c r="B63" s="203">
        <v>225</v>
      </c>
      <c r="C63" s="201">
        <f t="shared" si="6"/>
        <v>59424</v>
      </c>
      <c r="D63" s="201">
        <f t="shared" si="6"/>
        <v>83544</v>
      </c>
      <c r="E63" s="201">
        <f t="shared" si="6"/>
        <v>123744</v>
      </c>
      <c r="F63" s="201">
        <f t="shared" si="6"/>
        <v>163944</v>
      </c>
      <c r="G63" s="201">
        <f t="shared" si="6"/>
        <v>204144</v>
      </c>
      <c r="H63" s="201">
        <f t="shared" si="6"/>
        <v>244344</v>
      </c>
      <c r="I63" s="201">
        <f t="shared" si="6"/>
        <v>284544</v>
      </c>
      <c r="J63" s="201">
        <f t="shared" si="6"/>
        <v>324744</v>
      </c>
      <c r="K63" s="201">
        <f t="shared" si="6"/>
        <v>364944</v>
      </c>
      <c r="L63" s="201">
        <f t="shared" si="6"/>
        <v>405144</v>
      </c>
      <c r="M63" s="201">
        <f t="shared" si="6"/>
        <v>445344</v>
      </c>
      <c r="N63" s="201">
        <f t="shared" si="6"/>
        <v>525744</v>
      </c>
      <c r="O63" s="201">
        <f t="shared" si="6"/>
        <v>606144</v>
      </c>
      <c r="P63" s="202">
        <f t="shared" si="6"/>
        <v>766944</v>
      </c>
    </row>
    <row r="64" spans="1:16" ht="13.5" customHeight="1">
      <c r="A64" s="204" t="s">
        <v>240</v>
      </c>
      <c r="B64" s="203">
        <v>250</v>
      </c>
      <c r="C64" s="201">
        <f t="shared" si="6"/>
        <v>66624</v>
      </c>
      <c r="D64" s="201">
        <f t="shared" si="6"/>
        <v>93744</v>
      </c>
      <c r="E64" s="201">
        <f t="shared" si="6"/>
        <v>138944</v>
      </c>
      <c r="F64" s="201">
        <f t="shared" si="6"/>
        <v>184144</v>
      </c>
      <c r="G64" s="201">
        <f t="shared" si="6"/>
        <v>229344</v>
      </c>
      <c r="H64" s="201">
        <f t="shared" si="6"/>
        <v>274544</v>
      </c>
      <c r="I64" s="201">
        <f t="shared" si="6"/>
        <v>319744</v>
      </c>
      <c r="J64" s="201">
        <f t="shared" si="6"/>
        <v>364944</v>
      </c>
      <c r="K64" s="201">
        <f t="shared" si="6"/>
        <v>410144</v>
      </c>
      <c r="L64" s="201">
        <f t="shared" si="6"/>
        <v>455344</v>
      </c>
      <c r="M64" s="201">
        <f t="shared" si="6"/>
        <v>500544</v>
      </c>
      <c r="N64" s="201">
        <f t="shared" si="6"/>
        <v>590944</v>
      </c>
      <c r="O64" s="201">
        <f t="shared" si="6"/>
        <v>681344</v>
      </c>
      <c r="P64" s="202">
        <f t="shared" si="6"/>
        <v>862144</v>
      </c>
    </row>
    <row r="65" spans="1:16" ht="13.5" customHeight="1">
      <c r="A65" s="205"/>
      <c r="B65" s="203">
        <v>275</v>
      </c>
      <c r="C65" s="201">
        <f t="shared" si="6"/>
        <v>73824</v>
      </c>
      <c r="D65" s="201">
        <f t="shared" si="6"/>
        <v>103944</v>
      </c>
      <c r="E65" s="201">
        <f t="shared" si="6"/>
        <v>154144</v>
      </c>
      <c r="F65" s="201">
        <f t="shared" si="6"/>
        <v>204344</v>
      </c>
      <c r="G65" s="201">
        <f t="shared" si="6"/>
        <v>254544</v>
      </c>
      <c r="H65" s="201">
        <f t="shared" si="6"/>
        <v>304744</v>
      </c>
      <c r="I65" s="201">
        <f t="shared" si="6"/>
        <v>354944</v>
      </c>
      <c r="J65" s="201">
        <f t="shared" si="6"/>
        <v>405144</v>
      </c>
      <c r="K65" s="201">
        <f t="shared" si="6"/>
        <v>455344</v>
      </c>
      <c r="L65" s="201">
        <f t="shared" si="6"/>
        <v>505544</v>
      </c>
      <c r="M65" s="201">
        <f t="shared" si="6"/>
        <v>555744</v>
      </c>
      <c r="N65" s="201">
        <f t="shared" si="6"/>
        <v>656144</v>
      </c>
      <c r="O65" s="201">
        <f t="shared" si="6"/>
        <v>756544</v>
      </c>
      <c r="P65" s="202">
        <f t="shared" si="6"/>
        <v>957344</v>
      </c>
    </row>
    <row r="66" spans="1:16" ht="13.5" customHeight="1">
      <c r="A66" s="204" t="s">
        <v>246</v>
      </c>
      <c r="B66" s="203">
        <v>300</v>
      </c>
      <c r="C66" s="201">
        <f t="shared" si="6"/>
        <v>81024</v>
      </c>
      <c r="D66" s="201">
        <f t="shared" si="6"/>
        <v>114144</v>
      </c>
      <c r="E66" s="201">
        <f t="shared" si="6"/>
        <v>169344</v>
      </c>
      <c r="F66" s="201">
        <f t="shared" si="6"/>
        <v>224544</v>
      </c>
      <c r="G66" s="201">
        <f t="shared" si="6"/>
        <v>279744</v>
      </c>
      <c r="H66" s="201">
        <f t="shared" si="6"/>
        <v>334944</v>
      </c>
      <c r="I66" s="201">
        <f t="shared" si="6"/>
        <v>390144</v>
      </c>
      <c r="J66" s="201">
        <f t="shared" si="6"/>
        <v>445344</v>
      </c>
      <c r="K66" s="201">
        <f t="shared" si="6"/>
        <v>500544</v>
      </c>
      <c r="L66" s="201">
        <f t="shared" si="6"/>
        <v>555744</v>
      </c>
      <c r="M66" s="201">
        <f t="shared" si="6"/>
        <v>610944</v>
      </c>
      <c r="N66" s="201">
        <f t="shared" si="6"/>
        <v>721344</v>
      </c>
      <c r="O66" s="201">
        <f t="shared" si="6"/>
        <v>831744</v>
      </c>
      <c r="P66" s="202">
        <f t="shared" si="6"/>
        <v>1052544</v>
      </c>
    </row>
    <row r="67" spans="1:16" ht="13.5" customHeight="1">
      <c r="A67" s="204" t="s">
        <v>245</v>
      </c>
      <c r="B67" s="203">
        <v>350</v>
      </c>
      <c r="C67" s="201">
        <f t="shared" si="6"/>
        <v>95424</v>
      </c>
      <c r="D67" s="201">
        <f t="shared" si="6"/>
        <v>134544</v>
      </c>
      <c r="E67" s="201">
        <f t="shared" si="6"/>
        <v>199744</v>
      </c>
      <c r="F67" s="201">
        <f t="shared" si="6"/>
        <v>264944</v>
      </c>
      <c r="G67" s="201">
        <f t="shared" si="6"/>
        <v>330144</v>
      </c>
      <c r="H67" s="201">
        <f t="shared" si="6"/>
        <v>395344</v>
      </c>
      <c r="I67" s="201">
        <f t="shared" si="6"/>
        <v>460544</v>
      </c>
      <c r="J67" s="201">
        <f t="shared" si="6"/>
        <v>525744</v>
      </c>
      <c r="K67" s="201">
        <f t="shared" si="6"/>
        <v>590944</v>
      </c>
      <c r="L67" s="201">
        <f t="shared" si="6"/>
        <v>656144</v>
      </c>
      <c r="M67" s="201">
        <f t="shared" si="6"/>
        <v>721344</v>
      </c>
      <c r="N67" s="201">
        <f t="shared" si="6"/>
        <v>851744</v>
      </c>
      <c r="O67" s="201">
        <f t="shared" si="6"/>
        <v>982144</v>
      </c>
      <c r="P67" s="202">
        <f t="shared" si="6"/>
        <v>1242944</v>
      </c>
    </row>
    <row r="68" spans="1:16" ht="13.5" customHeight="1">
      <c r="A68" s="204" t="s">
        <v>241</v>
      </c>
      <c r="B68" s="203">
        <v>400</v>
      </c>
      <c r="C68" s="201">
        <f t="shared" si="6"/>
        <v>109824</v>
      </c>
      <c r="D68" s="201">
        <f t="shared" si="6"/>
        <v>154944</v>
      </c>
      <c r="E68" s="201">
        <f t="shared" si="6"/>
        <v>230144</v>
      </c>
      <c r="F68" s="201">
        <f t="shared" si="6"/>
        <v>305344</v>
      </c>
      <c r="G68" s="201">
        <f t="shared" si="6"/>
        <v>380544</v>
      </c>
      <c r="H68" s="201">
        <f t="shared" si="6"/>
        <v>455744</v>
      </c>
      <c r="I68" s="201">
        <f t="shared" si="6"/>
        <v>530944</v>
      </c>
      <c r="J68" s="201">
        <f t="shared" si="6"/>
        <v>606144</v>
      </c>
      <c r="K68" s="201">
        <f t="shared" si="6"/>
        <v>681344</v>
      </c>
      <c r="L68" s="201">
        <f t="shared" si="6"/>
        <v>756544</v>
      </c>
      <c r="M68" s="201">
        <f t="shared" si="6"/>
        <v>831744</v>
      </c>
      <c r="N68" s="201">
        <f t="shared" si="6"/>
        <v>982144</v>
      </c>
      <c r="O68" s="201">
        <f t="shared" si="6"/>
        <v>1132544</v>
      </c>
      <c r="P68" s="202">
        <f t="shared" si="6"/>
        <v>1433344</v>
      </c>
    </row>
    <row r="69" spans="1:16" ht="13.5" customHeight="1" thickBot="1">
      <c r="A69" s="206"/>
      <c r="B69" s="207">
        <v>500</v>
      </c>
      <c r="C69" s="208">
        <f t="shared" si="6"/>
        <v>138624</v>
      </c>
      <c r="D69" s="208">
        <f t="shared" si="6"/>
        <v>195744</v>
      </c>
      <c r="E69" s="208">
        <f t="shared" si="6"/>
        <v>290944</v>
      </c>
      <c r="F69" s="208">
        <f t="shared" si="6"/>
        <v>386144</v>
      </c>
      <c r="G69" s="208">
        <f t="shared" si="6"/>
        <v>481344</v>
      </c>
      <c r="H69" s="208">
        <f t="shared" si="6"/>
        <v>576544</v>
      </c>
      <c r="I69" s="208">
        <f t="shared" si="6"/>
        <v>671744</v>
      </c>
      <c r="J69" s="208">
        <f t="shared" si="6"/>
        <v>766944</v>
      </c>
      <c r="K69" s="208">
        <f t="shared" si="6"/>
        <v>862144</v>
      </c>
      <c r="L69" s="208">
        <f t="shared" si="6"/>
        <v>957344</v>
      </c>
      <c r="M69" s="208">
        <f t="shared" si="6"/>
        <v>1052544</v>
      </c>
      <c r="N69" s="208">
        <f t="shared" si="6"/>
        <v>1242944</v>
      </c>
      <c r="O69" s="208">
        <f t="shared" si="6"/>
        <v>1433344</v>
      </c>
      <c r="P69" s="209">
        <f t="shared" si="6"/>
        <v>1814144</v>
      </c>
    </row>
    <row r="70" spans="1:16" s="236" customFormat="1" ht="13.5" customHeight="1">
      <c r="A70" s="233"/>
      <c r="B70" s="234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</row>
    <row r="71" spans="1:16" ht="19.5" customHeight="1" thickBot="1">
      <c r="A71" s="242" t="s">
        <v>272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</row>
    <row r="72" spans="1:16" ht="19.5" customHeight="1">
      <c r="A72" s="186"/>
      <c r="B72" s="187">
        <v>9</v>
      </c>
      <c r="C72" s="188" t="s">
        <v>243</v>
      </c>
      <c r="D72" s="189"/>
      <c r="E72" s="189"/>
      <c r="F72" s="189"/>
      <c r="G72" s="190" t="s">
        <v>250</v>
      </c>
      <c r="H72" s="189"/>
      <c r="I72" s="189"/>
      <c r="J72" s="189"/>
      <c r="K72" s="189"/>
      <c r="L72" s="189"/>
      <c r="M72" s="189"/>
      <c r="N72" s="191">
        <v>3</v>
      </c>
      <c r="O72" s="191" t="s">
        <v>244</v>
      </c>
      <c r="P72" s="192"/>
    </row>
    <row r="73" spans="1:16" ht="12.75">
      <c r="A73" s="194"/>
      <c r="B73" s="195"/>
      <c r="C73" s="196">
        <v>65</v>
      </c>
      <c r="D73" s="197">
        <v>75</v>
      </c>
      <c r="E73" s="197">
        <v>100</v>
      </c>
      <c r="F73" s="197">
        <v>125</v>
      </c>
      <c r="G73" s="197">
        <v>150</v>
      </c>
      <c r="H73" s="197">
        <v>175</v>
      </c>
      <c r="I73" s="197">
        <v>200</v>
      </c>
      <c r="J73" s="197">
        <v>225</v>
      </c>
      <c r="K73" s="197">
        <v>250</v>
      </c>
      <c r="L73" s="197">
        <v>275</v>
      </c>
      <c r="M73" s="197">
        <v>300</v>
      </c>
      <c r="N73" s="197">
        <v>350</v>
      </c>
      <c r="O73" s="197">
        <v>400</v>
      </c>
      <c r="P73" s="198">
        <v>500</v>
      </c>
    </row>
    <row r="74" spans="1:16" ht="13.5" customHeight="1">
      <c r="A74" s="199"/>
      <c r="B74" s="200">
        <v>65</v>
      </c>
      <c r="C74" s="201">
        <f>($B74*C$73*$B$72)-($N$72*$B$72^2*($B74+C$73))+(4*$N$72^2*$B$72^3/3)</f>
        <v>15183</v>
      </c>
      <c r="D74" s="201">
        <f aca="true" t="shared" si="7" ref="D74:P74">($B74*D$73*$B$72)-($N$72*$B$72^2*($B74+D$73))+(4*$N$72^2*$B$72^3/3)</f>
        <v>18603</v>
      </c>
      <c r="E74" s="201">
        <f t="shared" si="7"/>
        <v>27153</v>
      </c>
      <c r="F74" s="201">
        <f t="shared" si="7"/>
        <v>35703</v>
      </c>
      <c r="G74" s="201">
        <f t="shared" si="7"/>
        <v>44253</v>
      </c>
      <c r="H74" s="201">
        <f t="shared" si="7"/>
        <v>52803</v>
      </c>
      <c r="I74" s="201">
        <f t="shared" si="7"/>
        <v>61353</v>
      </c>
      <c r="J74" s="201">
        <f t="shared" si="7"/>
        <v>69903</v>
      </c>
      <c r="K74" s="201">
        <f t="shared" si="7"/>
        <v>78453</v>
      </c>
      <c r="L74" s="201">
        <f t="shared" si="7"/>
        <v>87003</v>
      </c>
      <c r="M74" s="201">
        <f t="shared" si="7"/>
        <v>95553</v>
      </c>
      <c r="N74" s="201">
        <f t="shared" si="7"/>
        <v>112653</v>
      </c>
      <c r="O74" s="201">
        <f t="shared" si="7"/>
        <v>129753</v>
      </c>
      <c r="P74" s="202">
        <f t="shared" si="7"/>
        <v>163953</v>
      </c>
    </row>
    <row r="75" spans="1:16" ht="13.5" customHeight="1">
      <c r="A75" s="199" t="s">
        <v>249</v>
      </c>
      <c r="B75" s="203">
        <v>75</v>
      </c>
      <c r="C75" s="201">
        <f aca="true" t="shared" si="8" ref="C75:P87">($B75*C$73*$B$72)-($N$72*$B$72^2*($B75+C$73))+(4*$N$72^2*$B$72^3/3)</f>
        <v>18603</v>
      </c>
      <c r="D75" s="201">
        <f t="shared" si="8"/>
        <v>22923</v>
      </c>
      <c r="E75" s="201">
        <f t="shared" si="8"/>
        <v>33723</v>
      </c>
      <c r="F75" s="201">
        <f t="shared" si="8"/>
        <v>44523</v>
      </c>
      <c r="G75" s="201">
        <f t="shared" si="8"/>
        <v>55323</v>
      </c>
      <c r="H75" s="201">
        <f t="shared" si="8"/>
        <v>66123</v>
      </c>
      <c r="I75" s="201">
        <f t="shared" si="8"/>
        <v>76923</v>
      </c>
      <c r="J75" s="201">
        <f t="shared" si="8"/>
        <v>87723</v>
      </c>
      <c r="K75" s="201">
        <f t="shared" si="8"/>
        <v>98523</v>
      </c>
      <c r="L75" s="201">
        <f t="shared" si="8"/>
        <v>109323</v>
      </c>
      <c r="M75" s="201">
        <f t="shared" si="8"/>
        <v>120123</v>
      </c>
      <c r="N75" s="201">
        <f t="shared" si="8"/>
        <v>141723</v>
      </c>
      <c r="O75" s="201">
        <f t="shared" si="8"/>
        <v>163323</v>
      </c>
      <c r="P75" s="202">
        <f t="shared" si="8"/>
        <v>206523</v>
      </c>
    </row>
    <row r="76" spans="1:16" ht="13.5" customHeight="1">
      <c r="A76" s="199" t="s">
        <v>239</v>
      </c>
      <c r="B76" s="203">
        <v>100</v>
      </c>
      <c r="C76" s="201">
        <f t="shared" si="8"/>
        <v>27153</v>
      </c>
      <c r="D76" s="201">
        <f t="shared" si="8"/>
        <v>33723</v>
      </c>
      <c r="E76" s="201">
        <f t="shared" si="8"/>
        <v>50148</v>
      </c>
      <c r="F76" s="201">
        <f t="shared" si="8"/>
        <v>66573</v>
      </c>
      <c r="G76" s="201">
        <f t="shared" si="8"/>
        <v>82998</v>
      </c>
      <c r="H76" s="201">
        <f t="shared" si="8"/>
        <v>99423</v>
      </c>
      <c r="I76" s="201">
        <f t="shared" si="8"/>
        <v>115848</v>
      </c>
      <c r="J76" s="201">
        <f t="shared" si="8"/>
        <v>132273</v>
      </c>
      <c r="K76" s="201">
        <f t="shared" si="8"/>
        <v>148698</v>
      </c>
      <c r="L76" s="201">
        <f t="shared" si="8"/>
        <v>165123</v>
      </c>
      <c r="M76" s="201">
        <f t="shared" si="8"/>
        <v>181548</v>
      </c>
      <c r="N76" s="201">
        <f t="shared" si="8"/>
        <v>214398</v>
      </c>
      <c r="O76" s="201">
        <f t="shared" si="8"/>
        <v>247248</v>
      </c>
      <c r="P76" s="202">
        <f t="shared" si="8"/>
        <v>312948</v>
      </c>
    </row>
    <row r="77" spans="1:16" ht="13.5" customHeight="1">
      <c r="A77" s="199" t="s">
        <v>242</v>
      </c>
      <c r="B77" s="203">
        <v>125</v>
      </c>
      <c r="C77" s="201">
        <f t="shared" si="8"/>
        <v>35703</v>
      </c>
      <c r="D77" s="201">
        <f t="shared" si="8"/>
        <v>44523</v>
      </c>
      <c r="E77" s="201">
        <f t="shared" si="8"/>
        <v>66573</v>
      </c>
      <c r="F77" s="201">
        <f t="shared" si="8"/>
        <v>88623</v>
      </c>
      <c r="G77" s="201">
        <f t="shared" si="8"/>
        <v>110673</v>
      </c>
      <c r="H77" s="201">
        <f t="shared" si="8"/>
        <v>132723</v>
      </c>
      <c r="I77" s="201">
        <f t="shared" si="8"/>
        <v>154773</v>
      </c>
      <c r="J77" s="201">
        <f t="shared" si="8"/>
        <v>176823</v>
      </c>
      <c r="K77" s="201">
        <f t="shared" si="8"/>
        <v>198873</v>
      </c>
      <c r="L77" s="201">
        <f t="shared" si="8"/>
        <v>220923</v>
      </c>
      <c r="M77" s="201">
        <f t="shared" si="8"/>
        <v>242973</v>
      </c>
      <c r="N77" s="201">
        <f t="shared" si="8"/>
        <v>287073</v>
      </c>
      <c r="O77" s="201">
        <f t="shared" si="8"/>
        <v>331173</v>
      </c>
      <c r="P77" s="202">
        <f t="shared" si="8"/>
        <v>419373</v>
      </c>
    </row>
    <row r="78" spans="1:16" ht="13.5" customHeight="1">
      <c r="A78" s="199" t="s">
        <v>248</v>
      </c>
      <c r="B78" s="203">
        <v>150</v>
      </c>
      <c r="C78" s="201">
        <f t="shared" si="8"/>
        <v>44253</v>
      </c>
      <c r="D78" s="201">
        <f t="shared" si="8"/>
        <v>55323</v>
      </c>
      <c r="E78" s="201">
        <f t="shared" si="8"/>
        <v>82998</v>
      </c>
      <c r="F78" s="201">
        <f t="shared" si="8"/>
        <v>110673</v>
      </c>
      <c r="G78" s="201">
        <f t="shared" si="8"/>
        <v>138348</v>
      </c>
      <c r="H78" s="201">
        <f t="shared" si="8"/>
        <v>166023</v>
      </c>
      <c r="I78" s="201">
        <f t="shared" si="8"/>
        <v>193698</v>
      </c>
      <c r="J78" s="201">
        <f t="shared" si="8"/>
        <v>221373</v>
      </c>
      <c r="K78" s="201">
        <f t="shared" si="8"/>
        <v>249048</v>
      </c>
      <c r="L78" s="201">
        <f t="shared" si="8"/>
        <v>276723</v>
      </c>
      <c r="M78" s="201">
        <f t="shared" si="8"/>
        <v>304398</v>
      </c>
      <c r="N78" s="201">
        <f t="shared" si="8"/>
        <v>359748</v>
      </c>
      <c r="O78" s="201">
        <f t="shared" si="8"/>
        <v>415098</v>
      </c>
      <c r="P78" s="202">
        <f t="shared" si="8"/>
        <v>525798</v>
      </c>
    </row>
    <row r="79" spans="1:16" ht="13.5" customHeight="1">
      <c r="A79" s="199" t="s">
        <v>241</v>
      </c>
      <c r="B79" s="203">
        <v>175</v>
      </c>
      <c r="C79" s="201">
        <f t="shared" si="8"/>
        <v>52803</v>
      </c>
      <c r="D79" s="201">
        <f t="shared" si="8"/>
        <v>66123</v>
      </c>
      <c r="E79" s="201">
        <f t="shared" si="8"/>
        <v>99423</v>
      </c>
      <c r="F79" s="201">
        <f t="shared" si="8"/>
        <v>132723</v>
      </c>
      <c r="G79" s="201">
        <f t="shared" si="8"/>
        <v>166023</v>
      </c>
      <c r="H79" s="201">
        <f t="shared" si="8"/>
        <v>199323</v>
      </c>
      <c r="I79" s="201">
        <f t="shared" si="8"/>
        <v>232623</v>
      </c>
      <c r="J79" s="201">
        <f t="shared" si="8"/>
        <v>265923</v>
      </c>
      <c r="K79" s="201">
        <f t="shared" si="8"/>
        <v>299223</v>
      </c>
      <c r="L79" s="201">
        <f t="shared" si="8"/>
        <v>332523</v>
      </c>
      <c r="M79" s="201">
        <f t="shared" si="8"/>
        <v>365823</v>
      </c>
      <c r="N79" s="201">
        <f t="shared" si="8"/>
        <v>432423</v>
      </c>
      <c r="O79" s="201">
        <f t="shared" si="8"/>
        <v>499023</v>
      </c>
      <c r="P79" s="202">
        <f t="shared" si="8"/>
        <v>632223</v>
      </c>
    </row>
    <row r="80" spans="1:16" ht="13.5" customHeight="1">
      <c r="A80" s="199" t="s">
        <v>247</v>
      </c>
      <c r="B80" s="203">
        <v>200</v>
      </c>
      <c r="C80" s="201">
        <f t="shared" si="8"/>
        <v>61353</v>
      </c>
      <c r="D80" s="201">
        <f t="shared" si="8"/>
        <v>76923</v>
      </c>
      <c r="E80" s="201">
        <f t="shared" si="8"/>
        <v>115848</v>
      </c>
      <c r="F80" s="201">
        <f t="shared" si="8"/>
        <v>154773</v>
      </c>
      <c r="G80" s="201">
        <f t="shared" si="8"/>
        <v>193698</v>
      </c>
      <c r="H80" s="201">
        <f t="shared" si="8"/>
        <v>232623</v>
      </c>
      <c r="I80" s="201">
        <f t="shared" si="8"/>
        <v>271548</v>
      </c>
      <c r="J80" s="201">
        <f t="shared" si="8"/>
        <v>310473</v>
      </c>
      <c r="K80" s="201">
        <f t="shared" si="8"/>
        <v>349398</v>
      </c>
      <c r="L80" s="201">
        <f t="shared" si="8"/>
        <v>388323</v>
      </c>
      <c r="M80" s="201">
        <f t="shared" si="8"/>
        <v>427248</v>
      </c>
      <c r="N80" s="201">
        <f t="shared" si="8"/>
        <v>505098</v>
      </c>
      <c r="O80" s="201">
        <f t="shared" si="8"/>
        <v>582948</v>
      </c>
      <c r="P80" s="202">
        <f t="shared" si="8"/>
        <v>738648</v>
      </c>
    </row>
    <row r="81" spans="1:16" ht="13.5" customHeight="1">
      <c r="A81" s="199" t="s">
        <v>238</v>
      </c>
      <c r="B81" s="203">
        <v>225</v>
      </c>
      <c r="C81" s="201">
        <f t="shared" si="8"/>
        <v>69903</v>
      </c>
      <c r="D81" s="201">
        <f t="shared" si="8"/>
        <v>87723</v>
      </c>
      <c r="E81" s="201">
        <f t="shared" si="8"/>
        <v>132273</v>
      </c>
      <c r="F81" s="201">
        <f t="shared" si="8"/>
        <v>176823</v>
      </c>
      <c r="G81" s="201">
        <f t="shared" si="8"/>
        <v>221373</v>
      </c>
      <c r="H81" s="201">
        <f t="shared" si="8"/>
        <v>265923</v>
      </c>
      <c r="I81" s="201">
        <f t="shared" si="8"/>
        <v>310473</v>
      </c>
      <c r="J81" s="201">
        <f t="shared" si="8"/>
        <v>355023</v>
      </c>
      <c r="K81" s="201">
        <f t="shared" si="8"/>
        <v>399573</v>
      </c>
      <c r="L81" s="201">
        <f t="shared" si="8"/>
        <v>444123</v>
      </c>
      <c r="M81" s="201">
        <f t="shared" si="8"/>
        <v>488673</v>
      </c>
      <c r="N81" s="201">
        <f t="shared" si="8"/>
        <v>577773</v>
      </c>
      <c r="O81" s="201">
        <f t="shared" si="8"/>
        <v>666873</v>
      </c>
      <c r="P81" s="202">
        <f t="shared" si="8"/>
        <v>845073</v>
      </c>
    </row>
    <row r="82" spans="1:16" ht="13.5" customHeight="1">
      <c r="A82" s="204" t="s">
        <v>240</v>
      </c>
      <c r="B82" s="203">
        <v>250</v>
      </c>
      <c r="C82" s="201">
        <f t="shared" si="8"/>
        <v>78453</v>
      </c>
      <c r="D82" s="201">
        <f t="shared" si="8"/>
        <v>98523</v>
      </c>
      <c r="E82" s="201">
        <f t="shared" si="8"/>
        <v>148698</v>
      </c>
      <c r="F82" s="201">
        <f t="shared" si="8"/>
        <v>198873</v>
      </c>
      <c r="G82" s="201">
        <f t="shared" si="8"/>
        <v>249048</v>
      </c>
      <c r="H82" s="201">
        <f t="shared" si="8"/>
        <v>299223</v>
      </c>
      <c r="I82" s="201">
        <f t="shared" si="8"/>
        <v>349398</v>
      </c>
      <c r="J82" s="201">
        <f t="shared" si="8"/>
        <v>399573</v>
      </c>
      <c r="K82" s="201">
        <f t="shared" si="8"/>
        <v>449748</v>
      </c>
      <c r="L82" s="201">
        <f t="shared" si="8"/>
        <v>499923</v>
      </c>
      <c r="M82" s="201">
        <f t="shared" si="8"/>
        <v>550098</v>
      </c>
      <c r="N82" s="201">
        <f t="shared" si="8"/>
        <v>650448</v>
      </c>
      <c r="O82" s="201">
        <f t="shared" si="8"/>
        <v>750798</v>
      </c>
      <c r="P82" s="202">
        <f t="shared" si="8"/>
        <v>951498</v>
      </c>
    </row>
    <row r="83" spans="1:16" ht="13.5" customHeight="1">
      <c r="A83" s="205"/>
      <c r="B83" s="203">
        <v>275</v>
      </c>
      <c r="C83" s="201">
        <f t="shared" si="8"/>
        <v>87003</v>
      </c>
      <c r="D83" s="201">
        <f t="shared" si="8"/>
        <v>109323</v>
      </c>
      <c r="E83" s="201">
        <f t="shared" si="8"/>
        <v>165123</v>
      </c>
      <c r="F83" s="201">
        <f t="shared" si="8"/>
        <v>220923</v>
      </c>
      <c r="G83" s="201">
        <f t="shared" si="8"/>
        <v>276723</v>
      </c>
      <c r="H83" s="201">
        <f t="shared" si="8"/>
        <v>332523</v>
      </c>
      <c r="I83" s="201">
        <f t="shared" si="8"/>
        <v>388323</v>
      </c>
      <c r="J83" s="201">
        <f t="shared" si="8"/>
        <v>444123</v>
      </c>
      <c r="K83" s="201">
        <f t="shared" si="8"/>
        <v>499923</v>
      </c>
      <c r="L83" s="201">
        <f t="shared" si="8"/>
        <v>555723</v>
      </c>
      <c r="M83" s="201">
        <f t="shared" si="8"/>
        <v>611523</v>
      </c>
      <c r="N83" s="201">
        <f t="shared" si="8"/>
        <v>723123</v>
      </c>
      <c r="O83" s="201">
        <f t="shared" si="8"/>
        <v>834723</v>
      </c>
      <c r="P83" s="202">
        <f t="shared" si="8"/>
        <v>1057923</v>
      </c>
    </row>
    <row r="84" spans="1:16" ht="13.5" customHeight="1">
      <c r="A84" s="204" t="s">
        <v>246</v>
      </c>
      <c r="B84" s="203">
        <v>300</v>
      </c>
      <c r="C84" s="201">
        <f t="shared" si="8"/>
        <v>95553</v>
      </c>
      <c r="D84" s="201">
        <f t="shared" si="8"/>
        <v>120123</v>
      </c>
      <c r="E84" s="201">
        <f t="shared" si="8"/>
        <v>181548</v>
      </c>
      <c r="F84" s="201">
        <f t="shared" si="8"/>
        <v>242973</v>
      </c>
      <c r="G84" s="201">
        <f t="shared" si="8"/>
        <v>304398</v>
      </c>
      <c r="H84" s="201">
        <f t="shared" si="8"/>
        <v>365823</v>
      </c>
      <c r="I84" s="201">
        <f t="shared" si="8"/>
        <v>427248</v>
      </c>
      <c r="J84" s="201">
        <f t="shared" si="8"/>
        <v>488673</v>
      </c>
      <c r="K84" s="201">
        <f t="shared" si="8"/>
        <v>550098</v>
      </c>
      <c r="L84" s="201">
        <f t="shared" si="8"/>
        <v>611523</v>
      </c>
      <c r="M84" s="201">
        <f t="shared" si="8"/>
        <v>672948</v>
      </c>
      <c r="N84" s="201">
        <f t="shared" si="8"/>
        <v>795798</v>
      </c>
      <c r="O84" s="201">
        <f t="shared" si="8"/>
        <v>918648</v>
      </c>
      <c r="P84" s="202">
        <f t="shared" si="8"/>
        <v>1164348</v>
      </c>
    </row>
    <row r="85" spans="1:16" ht="13.5" customHeight="1">
      <c r="A85" s="204" t="s">
        <v>245</v>
      </c>
      <c r="B85" s="203">
        <v>350</v>
      </c>
      <c r="C85" s="201">
        <f t="shared" si="8"/>
        <v>112653</v>
      </c>
      <c r="D85" s="201">
        <f t="shared" si="8"/>
        <v>141723</v>
      </c>
      <c r="E85" s="201">
        <f t="shared" si="8"/>
        <v>214398</v>
      </c>
      <c r="F85" s="201">
        <f t="shared" si="8"/>
        <v>287073</v>
      </c>
      <c r="G85" s="201">
        <f t="shared" si="8"/>
        <v>359748</v>
      </c>
      <c r="H85" s="201">
        <f t="shared" si="8"/>
        <v>432423</v>
      </c>
      <c r="I85" s="201">
        <f t="shared" si="8"/>
        <v>505098</v>
      </c>
      <c r="J85" s="201">
        <f t="shared" si="8"/>
        <v>577773</v>
      </c>
      <c r="K85" s="201">
        <f t="shared" si="8"/>
        <v>650448</v>
      </c>
      <c r="L85" s="201">
        <f t="shared" si="8"/>
        <v>723123</v>
      </c>
      <c r="M85" s="201">
        <f t="shared" si="8"/>
        <v>795798</v>
      </c>
      <c r="N85" s="201">
        <f t="shared" si="8"/>
        <v>941148</v>
      </c>
      <c r="O85" s="201">
        <f t="shared" si="8"/>
        <v>1086498</v>
      </c>
      <c r="P85" s="202">
        <f t="shared" si="8"/>
        <v>1377198</v>
      </c>
    </row>
    <row r="86" spans="1:16" ht="13.5" customHeight="1">
      <c r="A86" s="204" t="s">
        <v>241</v>
      </c>
      <c r="B86" s="203">
        <v>400</v>
      </c>
      <c r="C86" s="201">
        <f t="shared" si="8"/>
        <v>129753</v>
      </c>
      <c r="D86" s="201">
        <f t="shared" si="8"/>
        <v>163323</v>
      </c>
      <c r="E86" s="201">
        <f t="shared" si="8"/>
        <v>247248</v>
      </c>
      <c r="F86" s="201">
        <f t="shared" si="8"/>
        <v>331173</v>
      </c>
      <c r="G86" s="201">
        <f t="shared" si="8"/>
        <v>415098</v>
      </c>
      <c r="H86" s="201">
        <f t="shared" si="8"/>
        <v>499023</v>
      </c>
      <c r="I86" s="201">
        <f t="shared" si="8"/>
        <v>582948</v>
      </c>
      <c r="J86" s="201">
        <f t="shared" si="8"/>
        <v>666873</v>
      </c>
      <c r="K86" s="201">
        <f t="shared" si="8"/>
        <v>750798</v>
      </c>
      <c r="L86" s="201">
        <f t="shared" si="8"/>
        <v>834723</v>
      </c>
      <c r="M86" s="201">
        <f t="shared" si="8"/>
        <v>918648</v>
      </c>
      <c r="N86" s="201">
        <f t="shared" si="8"/>
        <v>1086498</v>
      </c>
      <c r="O86" s="201">
        <f t="shared" si="8"/>
        <v>1254348</v>
      </c>
      <c r="P86" s="202">
        <f t="shared" si="8"/>
        <v>1590048</v>
      </c>
    </row>
    <row r="87" spans="1:16" ht="13.5" customHeight="1" thickBot="1">
      <c r="A87" s="206"/>
      <c r="B87" s="207">
        <v>500</v>
      </c>
      <c r="C87" s="208">
        <f>($B87*C$73*$B$72)-($N$72*$B$72^2*($B87+C$73))+(4*$N$72^2*$B$72^3/3)</f>
        <v>163953</v>
      </c>
      <c r="D87" s="208">
        <f t="shared" si="8"/>
        <v>206523</v>
      </c>
      <c r="E87" s="208">
        <f t="shared" si="8"/>
        <v>312948</v>
      </c>
      <c r="F87" s="208">
        <f t="shared" si="8"/>
        <v>419373</v>
      </c>
      <c r="G87" s="208">
        <f t="shared" si="8"/>
        <v>525798</v>
      </c>
      <c r="H87" s="208">
        <f t="shared" si="8"/>
        <v>632223</v>
      </c>
      <c r="I87" s="208">
        <f t="shared" si="8"/>
        <v>738648</v>
      </c>
      <c r="J87" s="208">
        <f t="shared" si="8"/>
        <v>845073</v>
      </c>
      <c r="K87" s="208">
        <f t="shared" si="8"/>
        <v>951498</v>
      </c>
      <c r="L87" s="208">
        <f t="shared" si="8"/>
        <v>1057923</v>
      </c>
      <c r="M87" s="208">
        <f t="shared" si="8"/>
        <v>1164348</v>
      </c>
      <c r="N87" s="208">
        <f t="shared" si="8"/>
        <v>1377198</v>
      </c>
      <c r="O87" s="208">
        <f t="shared" si="8"/>
        <v>1590048</v>
      </c>
      <c r="P87" s="209">
        <f t="shared" si="8"/>
        <v>2015748</v>
      </c>
    </row>
    <row r="88" ht="9.75" customHeight="1" thickBot="1"/>
    <row r="89" spans="1:16" ht="18" customHeight="1">
      <c r="A89" s="186"/>
      <c r="B89" s="187">
        <v>10</v>
      </c>
      <c r="C89" s="188" t="s">
        <v>243</v>
      </c>
      <c r="D89" s="189"/>
      <c r="E89" s="189"/>
      <c r="F89" s="189"/>
      <c r="G89" s="190" t="s">
        <v>250</v>
      </c>
      <c r="H89" s="189"/>
      <c r="I89" s="189"/>
      <c r="J89" s="189"/>
      <c r="K89" s="189"/>
      <c r="L89" s="189"/>
      <c r="M89" s="189"/>
      <c r="N89" s="191">
        <v>3</v>
      </c>
      <c r="O89" s="191" t="s">
        <v>244</v>
      </c>
      <c r="P89" s="192"/>
    </row>
    <row r="90" spans="1:16" ht="12.75">
      <c r="A90" s="194"/>
      <c r="B90" s="195"/>
      <c r="C90" s="196">
        <v>70</v>
      </c>
      <c r="D90" s="197">
        <v>75</v>
      </c>
      <c r="E90" s="197">
        <v>100</v>
      </c>
      <c r="F90" s="197">
        <v>125</v>
      </c>
      <c r="G90" s="197">
        <v>150</v>
      </c>
      <c r="H90" s="197">
        <v>175</v>
      </c>
      <c r="I90" s="197">
        <v>200</v>
      </c>
      <c r="J90" s="197">
        <v>225</v>
      </c>
      <c r="K90" s="197">
        <v>250</v>
      </c>
      <c r="L90" s="197">
        <v>275</v>
      </c>
      <c r="M90" s="197">
        <v>300</v>
      </c>
      <c r="N90" s="197">
        <v>350</v>
      </c>
      <c r="O90" s="197">
        <v>400</v>
      </c>
      <c r="P90" s="198">
        <v>500</v>
      </c>
    </row>
    <row r="91" spans="1:16" ht="13.5" customHeight="1">
      <c r="A91" s="199"/>
      <c r="B91" s="200">
        <v>70</v>
      </c>
      <c r="C91" s="201">
        <f>($B91*C$90*$B$89)-($N$89*$B$89^2*($B91+C$90))+(4*$N$89^2*$B$89^3/3)</f>
        <v>19000</v>
      </c>
      <c r="D91" s="201">
        <f aca="true" t="shared" si="9" ref="D91:P91">($B91*D$90*$B$89)-($N$89*$B$89^2*($B91+D$90))+(4*$N$89^2*$B$89^3/3)</f>
        <v>21000</v>
      </c>
      <c r="E91" s="201">
        <f t="shared" si="9"/>
        <v>31000</v>
      </c>
      <c r="F91" s="201">
        <f t="shared" si="9"/>
        <v>41000</v>
      </c>
      <c r="G91" s="201">
        <f t="shared" si="9"/>
        <v>51000</v>
      </c>
      <c r="H91" s="201">
        <f t="shared" si="9"/>
        <v>61000</v>
      </c>
      <c r="I91" s="201">
        <f t="shared" si="9"/>
        <v>71000</v>
      </c>
      <c r="J91" s="201">
        <f t="shared" si="9"/>
        <v>81000</v>
      </c>
      <c r="K91" s="201">
        <f t="shared" si="9"/>
        <v>91000</v>
      </c>
      <c r="L91" s="201">
        <f t="shared" si="9"/>
        <v>101000</v>
      </c>
      <c r="M91" s="201">
        <f t="shared" si="9"/>
        <v>111000</v>
      </c>
      <c r="N91" s="201">
        <f t="shared" si="9"/>
        <v>131000</v>
      </c>
      <c r="O91" s="201">
        <f t="shared" si="9"/>
        <v>151000</v>
      </c>
      <c r="P91" s="202">
        <f t="shared" si="9"/>
        <v>191000</v>
      </c>
    </row>
    <row r="92" spans="1:16" ht="13.5" customHeight="1">
      <c r="A92" s="199" t="s">
        <v>249</v>
      </c>
      <c r="B92" s="203">
        <v>75</v>
      </c>
      <c r="C92" s="201">
        <f aca="true" t="shared" si="10" ref="C92:P104">($B92*C$90*$B$89)-($N$89*$B$89^2*($B92+C$90))+(4*$N$89^2*$B$89^3/3)</f>
        <v>21000</v>
      </c>
      <c r="D92" s="201">
        <f t="shared" si="10"/>
        <v>23250</v>
      </c>
      <c r="E92" s="201">
        <f t="shared" si="10"/>
        <v>34500</v>
      </c>
      <c r="F92" s="201">
        <f t="shared" si="10"/>
        <v>45750</v>
      </c>
      <c r="G92" s="201">
        <f t="shared" si="10"/>
        <v>57000</v>
      </c>
      <c r="H92" s="201">
        <f t="shared" si="10"/>
        <v>68250</v>
      </c>
      <c r="I92" s="201">
        <f t="shared" si="10"/>
        <v>79500</v>
      </c>
      <c r="J92" s="201">
        <f t="shared" si="10"/>
        <v>90750</v>
      </c>
      <c r="K92" s="201">
        <f t="shared" si="10"/>
        <v>102000</v>
      </c>
      <c r="L92" s="201">
        <f t="shared" si="10"/>
        <v>113250</v>
      </c>
      <c r="M92" s="201">
        <f t="shared" si="10"/>
        <v>124500</v>
      </c>
      <c r="N92" s="201">
        <f t="shared" si="10"/>
        <v>147000</v>
      </c>
      <c r="O92" s="201">
        <f t="shared" si="10"/>
        <v>169500</v>
      </c>
      <c r="P92" s="202">
        <f t="shared" si="10"/>
        <v>214500</v>
      </c>
    </row>
    <row r="93" spans="1:16" ht="13.5" customHeight="1">
      <c r="A93" s="199" t="s">
        <v>239</v>
      </c>
      <c r="B93" s="203">
        <v>100</v>
      </c>
      <c r="C93" s="201">
        <f t="shared" si="10"/>
        <v>31000</v>
      </c>
      <c r="D93" s="201">
        <f t="shared" si="10"/>
        <v>34500</v>
      </c>
      <c r="E93" s="201">
        <f t="shared" si="10"/>
        <v>52000</v>
      </c>
      <c r="F93" s="201">
        <f t="shared" si="10"/>
        <v>69500</v>
      </c>
      <c r="G93" s="201">
        <f t="shared" si="10"/>
        <v>87000</v>
      </c>
      <c r="H93" s="201">
        <f t="shared" si="10"/>
        <v>104500</v>
      </c>
      <c r="I93" s="201">
        <f t="shared" si="10"/>
        <v>122000</v>
      </c>
      <c r="J93" s="201">
        <f t="shared" si="10"/>
        <v>139500</v>
      </c>
      <c r="K93" s="201">
        <f t="shared" si="10"/>
        <v>157000</v>
      </c>
      <c r="L93" s="201">
        <f t="shared" si="10"/>
        <v>174500</v>
      </c>
      <c r="M93" s="201">
        <f t="shared" si="10"/>
        <v>192000</v>
      </c>
      <c r="N93" s="201">
        <f t="shared" si="10"/>
        <v>227000</v>
      </c>
      <c r="O93" s="201">
        <f t="shared" si="10"/>
        <v>262000</v>
      </c>
      <c r="P93" s="202">
        <f t="shared" si="10"/>
        <v>332000</v>
      </c>
    </row>
    <row r="94" spans="1:16" ht="13.5" customHeight="1">
      <c r="A94" s="199" t="s">
        <v>242</v>
      </c>
      <c r="B94" s="203">
        <v>125</v>
      </c>
      <c r="C94" s="201">
        <f t="shared" si="10"/>
        <v>41000</v>
      </c>
      <c r="D94" s="201">
        <f t="shared" si="10"/>
        <v>45750</v>
      </c>
      <c r="E94" s="201">
        <f t="shared" si="10"/>
        <v>69500</v>
      </c>
      <c r="F94" s="201">
        <f t="shared" si="10"/>
        <v>93250</v>
      </c>
      <c r="G94" s="201">
        <f t="shared" si="10"/>
        <v>117000</v>
      </c>
      <c r="H94" s="201">
        <f t="shared" si="10"/>
        <v>140750</v>
      </c>
      <c r="I94" s="201">
        <f t="shared" si="10"/>
        <v>164500</v>
      </c>
      <c r="J94" s="201">
        <f t="shared" si="10"/>
        <v>188250</v>
      </c>
      <c r="K94" s="201">
        <f t="shared" si="10"/>
        <v>212000</v>
      </c>
      <c r="L94" s="201">
        <f t="shared" si="10"/>
        <v>235750</v>
      </c>
      <c r="M94" s="201">
        <f t="shared" si="10"/>
        <v>259500</v>
      </c>
      <c r="N94" s="201">
        <f t="shared" si="10"/>
        <v>307000</v>
      </c>
      <c r="O94" s="201">
        <f t="shared" si="10"/>
        <v>354500</v>
      </c>
      <c r="P94" s="202">
        <f t="shared" si="10"/>
        <v>449500</v>
      </c>
    </row>
    <row r="95" spans="1:16" ht="13.5" customHeight="1">
      <c r="A95" s="199" t="s">
        <v>248</v>
      </c>
      <c r="B95" s="203">
        <v>150</v>
      </c>
      <c r="C95" s="201">
        <f t="shared" si="10"/>
        <v>51000</v>
      </c>
      <c r="D95" s="201">
        <f t="shared" si="10"/>
        <v>57000</v>
      </c>
      <c r="E95" s="201">
        <f t="shared" si="10"/>
        <v>87000</v>
      </c>
      <c r="F95" s="201">
        <f t="shared" si="10"/>
        <v>117000</v>
      </c>
      <c r="G95" s="201">
        <f t="shared" si="10"/>
        <v>147000</v>
      </c>
      <c r="H95" s="201">
        <f t="shared" si="10"/>
        <v>177000</v>
      </c>
      <c r="I95" s="201">
        <f t="shared" si="10"/>
        <v>207000</v>
      </c>
      <c r="J95" s="201">
        <f t="shared" si="10"/>
        <v>237000</v>
      </c>
      <c r="K95" s="201">
        <f t="shared" si="10"/>
        <v>267000</v>
      </c>
      <c r="L95" s="201">
        <f t="shared" si="10"/>
        <v>297000</v>
      </c>
      <c r="M95" s="201">
        <f t="shared" si="10"/>
        <v>327000</v>
      </c>
      <c r="N95" s="201">
        <f t="shared" si="10"/>
        <v>387000</v>
      </c>
      <c r="O95" s="201">
        <f t="shared" si="10"/>
        <v>447000</v>
      </c>
      <c r="P95" s="202">
        <f t="shared" si="10"/>
        <v>567000</v>
      </c>
    </row>
    <row r="96" spans="1:16" ht="13.5" customHeight="1">
      <c r="A96" s="199" t="s">
        <v>241</v>
      </c>
      <c r="B96" s="203">
        <v>175</v>
      </c>
      <c r="C96" s="201">
        <f t="shared" si="10"/>
        <v>61000</v>
      </c>
      <c r="D96" s="201">
        <f t="shared" si="10"/>
        <v>68250</v>
      </c>
      <c r="E96" s="201">
        <f t="shared" si="10"/>
        <v>104500</v>
      </c>
      <c r="F96" s="201">
        <f t="shared" si="10"/>
        <v>140750</v>
      </c>
      <c r="G96" s="201">
        <f t="shared" si="10"/>
        <v>177000</v>
      </c>
      <c r="H96" s="201">
        <f t="shared" si="10"/>
        <v>213250</v>
      </c>
      <c r="I96" s="201">
        <f t="shared" si="10"/>
        <v>249500</v>
      </c>
      <c r="J96" s="201">
        <f t="shared" si="10"/>
        <v>285750</v>
      </c>
      <c r="K96" s="201">
        <f t="shared" si="10"/>
        <v>322000</v>
      </c>
      <c r="L96" s="201">
        <f t="shared" si="10"/>
        <v>358250</v>
      </c>
      <c r="M96" s="201">
        <f t="shared" si="10"/>
        <v>394500</v>
      </c>
      <c r="N96" s="201">
        <f t="shared" si="10"/>
        <v>467000</v>
      </c>
      <c r="O96" s="201">
        <f t="shared" si="10"/>
        <v>539500</v>
      </c>
      <c r="P96" s="202">
        <f t="shared" si="10"/>
        <v>684500</v>
      </c>
    </row>
    <row r="97" spans="1:16" ht="13.5" customHeight="1">
      <c r="A97" s="199" t="s">
        <v>247</v>
      </c>
      <c r="B97" s="203">
        <v>200</v>
      </c>
      <c r="C97" s="201">
        <f t="shared" si="10"/>
        <v>71000</v>
      </c>
      <c r="D97" s="201">
        <f t="shared" si="10"/>
        <v>79500</v>
      </c>
      <c r="E97" s="201">
        <f t="shared" si="10"/>
        <v>122000</v>
      </c>
      <c r="F97" s="201">
        <f t="shared" si="10"/>
        <v>164500</v>
      </c>
      <c r="G97" s="201">
        <f t="shared" si="10"/>
        <v>207000</v>
      </c>
      <c r="H97" s="201">
        <f t="shared" si="10"/>
        <v>249500</v>
      </c>
      <c r="I97" s="201">
        <f t="shared" si="10"/>
        <v>292000</v>
      </c>
      <c r="J97" s="201">
        <f t="shared" si="10"/>
        <v>334500</v>
      </c>
      <c r="K97" s="201">
        <f t="shared" si="10"/>
        <v>377000</v>
      </c>
      <c r="L97" s="201">
        <f t="shared" si="10"/>
        <v>419500</v>
      </c>
      <c r="M97" s="201">
        <f t="shared" si="10"/>
        <v>462000</v>
      </c>
      <c r="N97" s="201">
        <f t="shared" si="10"/>
        <v>547000</v>
      </c>
      <c r="O97" s="201">
        <f t="shared" si="10"/>
        <v>632000</v>
      </c>
      <c r="P97" s="202">
        <f t="shared" si="10"/>
        <v>802000</v>
      </c>
    </row>
    <row r="98" spans="1:16" ht="13.5" customHeight="1">
      <c r="A98" s="199" t="s">
        <v>238</v>
      </c>
      <c r="B98" s="203">
        <v>225</v>
      </c>
      <c r="C98" s="201">
        <f t="shared" si="10"/>
        <v>81000</v>
      </c>
      <c r="D98" s="201">
        <f t="shared" si="10"/>
        <v>90750</v>
      </c>
      <c r="E98" s="201">
        <f t="shared" si="10"/>
        <v>139500</v>
      </c>
      <c r="F98" s="201">
        <f t="shared" si="10"/>
        <v>188250</v>
      </c>
      <c r="G98" s="201">
        <f t="shared" si="10"/>
        <v>237000</v>
      </c>
      <c r="H98" s="201">
        <f t="shared" si="10"/>
        <v>285750</v>
      </c>
      <c r="I98" s="201">
        <f t="shared" si="10"/>
        <v>334500</v>
      </c>
      <c r="J98" s="201">
        <f t="shared" si="10"/>
        <v>383250</v>
      </c>
      <c r="K98" s="201">
        <f t="shared" si="10"/>
        <v>432000</v>
      </c>
      <c r="L98" s="201">
        <f t="shared" si="10"/>
        <v>480750</v>
      </c>
      <c r="M98" s="201">
        <f t="shared" si="10"/>
        <v>529500</v>
      </c>
      <c r="N98" s="201">
        <f t="shared" si="10"/>
        <v>627000</v>
      </c>
      <c r="O98" s="201">
        <f t="shared" si="10"/>
        <v>724500</v>
      </c>
      <c r="P98" s="202">
        <f t="shared" si="10"/>
        <v>919500</v>
      </c>
    </row>
    <row r="99" spans="1:16" ht="13.5" customHeight="1">
      <c r="A99" s="204" t="s">
        <v>240</v>
      </c>
      <c r="B99" s="203">
        <v>250</v>
      </c>
      <c r="C99" s="201">
        <f t="shared" si="10"/>
        <v>91000</v>
      </c>
      <c r="D99" s="201">
        <f t="shared" si="10"/>
        <v>102000</v>
      </c>
      <c r="E99" s="201">
        <f t="shared" si="10"/>
        <v>157000</v>
      </c>
      <c r="F99" s="201">
        <f t="shared" si="10"/>
        <v>212000</v>
      </c>
      <c r="G99" s="201">
        <f t="shared" si="10"/>
        <v>267000</v>
      </c>
      <c r="H99" s="201">
        <f t="shared" si="10"/>
        <v>322000</v>
      </c>
      <c r="I99" s="201">
        <f t="shared" si="10"/>
        <v>377000</v>
      </c>
      <c r="J99" s="201">
        <f t="shared" si="10"/>
        <v>432000</v>
      </c>
      <c r="K99" s="201">
        <f t="shared" si="10"/>
        <v>487000</v>
      </c>
      <c r="L99" s="201">
        <f t="shared" si="10"/>
        <v>542000</v>
      </c>
      <c r="M99" s="201">
        <f t="shared" si="10"/>
        <v>597000</v>
      </c>
      <c r="N99" s="201">
        <f t="shared" si="10"/>
        <v>707000</v>
      </c>
      <c r="O99" s="201">
        <f t="shared" si="10"/>
        <v>817000</v>
      </c>
      <c r="P99" s="202">
        <f t="shared" si="10"/>
        <v>1037000</v>
      </c>
    </row>
    <row r="100" spans="1:16" ht="13.5" customHeight="1">
      <c r="A100" s="205"/>
      <c r="B100" s="203">
        <v>275</v>
      </c>
      <c r="C100" s="201">
        <f t="shared" si="10"/>
        <v>101000</v>
      </c>
      <c r="D100" s="201">
        <f t="shared" si="10"/>
        <v>113250</v>
      </c>
      <c r="E100" s="201">
        <f t="shared" si="10"/>
        <v>174500</v>
      </c>
      <c r="F100" s="201">
        <f t="shared" si="10"/>
        <v>235750</v>
      </c>
      <c r="G100" s="201">
        <f t="shared" si="10"/>
        <v>297000</v>
      </c>
      <c r="H100" s="201">
        <f t="shared" si="10"/>
        <v>358250</v>
      </c>
      <c r="I100" s="201">
        <f t="shared" si="10"/>
        <v>419500</v>
      </c>
      <c r="J100" s="201">
        <f t="shared" si="10"/>
        <v>480750</v>
      </c>
      <c r="K100" s="201">
        <f t="shared" si="10"/>
        <v>542000</v>
      </c>
      <c r="L100" s="201">
        <f t="shared" si="10"/>
        <v>603250</v>
      </c>
      <c r="M100" s="201">
        <f t="shared" si="10"/>
        <v>664500</v>
      </c>
      <c r="N100" s="201">
        <f t="shared" si="10"/>
        <v>787000</v>
      </c>
      <c r="O100" s="201">
        <f t="shared" si="10"/>
        <v>909500</v>
      </c>
      <c r="P100" s="202">
        <f t="shared" si="10"/>
        <v>1154500</v>
      </c>
    </row>
    <row r="101" spans="1:16" ht="13.5" customHeight="1">
      <c r="A101" s="204" t="s">
        <v>246</v>
      </c>
      <c r="B101" s="203">
        <v>300</v>
      </c>
      <c r="C101" s="201">
        <f t="shared" si="10"/>
        <v>111000</v>
      </c>
      <c r="D101" s="201">
        <f t="shared" si="10"/>
        <v>124500</v>
      </c>
      <c r="E101" s="201">
        <f t="shared" si="10"/>
        <v>192000</v>
      </c>
      <c r="F101" s="201">
        <f t="shared" si="10"/>
        <v>259500</v>
      </c>
      <c r="G101" s="201">
        <f t="shared" si="10"/>
        <v>327000</v>
      </c>
      <c r="H101" s="201">
        <f t="shared" si="10"/>
        <v>394500</v>
      </c>
      <c r="I101" s="201">
        <f t="shared" si="10"/>
        <v>462000</v>
      </c>
      <c r="J101" s="201">
        <f t="shared" si="10"/>
        <v>529500</v>
      </c>
      <c r="K101" s="201">
        <f t="shared" si="10"/>
        <v>597000</v>
      </c>
      <c r="L101" s="201">
        <f t="shared" si="10"/>
        <v>664500</v>
      </c>
      <c r="M101" s="201">
        <f t="shared" si="10"/>
        <v>732000</v>
      </c>
      <c r="N101" s="201">
        <f t="shared" si="10"/>
        <v>867000</v>
      </c>
      <c r="O101" s="201">
        <f t="shared" si="10"/>
        <v>1002000</v>
      </c>
      <c r="P101" s="202">
        <f t="shared" si="10"/>
        <v>1272000</v>
      </c>
    </row>
    <row r="102" spans="1:16" ht="13.5" customHeight="1">
      <c r="A102" s="204" t="s">
        <v>245</v>
      </c>
      <c r="B102" s="203">
        <v>350</v>
      </c>
      <c r="C102" s="201">
        <f t="shared" si="10"/>
        <v>131000</v>
      </c>
      <c r="D102" s="201">
        <f t="shared" si="10"/>
        <v>147000</v>
      </c>
      <c r="E102" s="201">
        <f t="shared" si="10"/>
        <v>227000</v>
      </c>
      <c r="F102" s="201">
        <f t="shared" si="10"/>
        <v>307000</v>
      </c>
      <c r="G102" s="201">
        <f t="shared" si="10"/>
        <v>387000</v>
      </c>
      <c r="H102" s="201">
        <f t="shared" si="10"/>
        <v>467000</v>
      </c>
      <c r="I102" s="201">
        <f t="shared" si="10"/>
        <v>547000</v>
      </c>
      <c r="J102" s="201">
        <f t="shared" si="10"/>
        <v>627000</v>
      </c>
      <c r="K102" s="201">
        <f t="shared" si="10"/>
        <v>707000</v>
      </c>
      <c r="L102" s="201">
        <f t="shared" si="10"/>
        <v>787000</v>
      </c>
      <c r="M102" s="201">
        <f t="shared" si="10"/>
        <v>867000</v>
      </c>
      <c r="N102" s="201">
        <f t="shared" si="10"/>
        <v>1027000</v>
      </c>
      <c r="O102" s="201">
        <f t="shared" si="10"/>
        <v>1187000</v>
      </c>
      <c r="P102" s="202">
        <f t="shared" si="10"/>
        <v>1507000</v>
      </c>
    </row>
    <row r="103" spans="1:16" ht="13.5" customHeight="1">
      <c r="A103" s="204" t="s">
        <v>241</v>
      </c>
      <c r="B103" s="203">
        <v>400</v>
      </c>
      <c r="C103" s="201">
        <f t="shared" si="10"/>
        <v>151000</v>
      </c>
      <c r="D103" s="201">
        <f t="shared" si="10"/>
        <v>169500</v>
      </c>
      <c r="E103" s="201">
        <f t="shared" si="10"/>
        <v>262000</v>
      </c>
      <c r="F103" s="201">
        <f t="shared" si="10"/>
        <v>354500</v>
      </c>
      <c r="G103" s="201">
        <f t="shared" si="10"/>
        <v>447000</v>
      </c>
      <c r="H103" s="201">
        <f t="shared" si="10"/>
        <v>539500</v>
      </c>
      <c r="I103" s="201">
        <f t="shared" si="10"/>
        <v>632000</v>
      </c>
      <c r="J103" s="201">
        <f t="shared" si="10"/>
        <v>724500</v>
      </c>
      <c r="K103" s="201">
        <f t="shared" si="10"/>
        <v>817000</v>
      </c>
      <c r="L103" s="201">
        <f t="shared" si="10"/>
        <v>909500</v>
      </c>
      <c r="M103" s="201">
        <f t="shared" si="10"/>
        <v>1002000</v>
      </c>
      <c r="N103" s="201">
        <f t="shared" si="10"/>
        <v>1187000</v>
      </c>
      <c r="O103" s="201">
        <f t="shared" si="10"/>
        <v>1372000</v>
      </c>
      <c r="P103" s="202">
        <f t="shared" si="10"/>
        <v>1742000</v>
      </c>
    </row>
    <row r="104" spans="1:16" ht="13.5" customHeight="1" thickBot="1">
      <c r="A104" s="206"/>
      <c r="B104" s="207">
        <v>500</v>
      </c>
      <c r="C104" s="208">
        <f t="shared" si="10"/>
        <v>191000</v>
      </c>
      <c r="D104" s="208">
        <f t="shared" si="10"/>
        <v>214500</v>
      </c>
      <c r="E104" s="208">
        <f t="shared" si="10"/>
        <v>332000</v>
      </c>
      <c r="F104" s="208">
        <f t="shared" si="10"/>
        <v>449500</v>
      </c>
      <c r="G104" s="208">
        <f t="shared" si="10"/>
        <v>567000</v>
      </c>
      <c r="H104" s="208">
        <f t="shared" si="10"/>
        <v>684500</v>
      </c>
      <c r="I104" s="208">
        <f t="shared" si="10"/>
        <v>802000</v>
      </c>
      <c r="J104" s="208">
        <f t="shared" si="10"/>
        <v>919500</v>
      </c>
      <c r="K104" s="208">
        <f t="shared" si="10"/>
        <v>1037000</v>
      </c>
      <c r="L104" s="208">
        <f t="shared" si="10"/>
        <v>1154500</v>
      </c>
      <c r="M104" s="208">
        <f t="shared" si="10"/>
        <v>1272000</v>
      </c>
      <c r="N104" s="208">
        <f t="shared" si="10"/>
        <v>1507000</v>
      </c>
      <c r="O104" s="208">
        <f t="shared" si="10"/>
        <v>1742000</v>
      </c>
      <c r="P104" s="209">
        <f t="shared" si="10"/>
        <v>2212000</v>
      </c>
    </row>
    <row r="105" spans="1:16" s="236" customFormat="1" ht="13.5" customHeight="1">
      <c r="A105" s="233"/>
      <c r="B105" s="234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</row>
    <row r="106" spans="1:16" s="236" customFormat="1" ht="19.5" customHeight="1" thickBot="1">
      <c r="A106" s="243" t="s">
        <v>272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</row>
    <row r="107" spans="1:16" ht="19.5" customHeight="1">
      <c r="A107" s="186"/>
      <c r="B107" s="187">
        <v>11</v>
      </c>
      <c r="C107" s="188" t="s">
        <v>243</v>
      </c>
      <c r="D107" s="189"/>
      <c r="E107" s="189"/>
      <c r="F107" s="189"/>
      <c r="G107" s="190" t="s">
        <v>250</v>
      </c>
      <c r="H107" s="189"/>
      <c r="I107" s="189"/>
      <c r="J107" s="189"/>
      <c r="K107" s="189"/>
      <c r="L107" s="189"/>
      <c r="M107" s="189"/>
      <c r="N107" s="191">
        <v>3</v>
      </c>
      <c r="O107" s="191" t="s">
        <v>244</v>
      </c>
      <c r="P107" s="192"/>
    </row>
    <row r="108" spans="1:16" ht="12.75">
      <c r="A108" s="194"/>
      <c r="B108" s="195"/>
      <c r="C108" s="196">
        <v>75</v>
      </c>
      <c r="D108" s="197">
        <v>100</v>
      </c>
      <c r="E108" s="197">
        <v>125</v>
      </c>
      <c r="F108" s="197">
        <v>150</v>
      </c>
      <c r="G108" s="197">
        <v>175</v>
      </c>
      <c r="H108" s="197">
        <v>200</v>
      </c>
      <c r="I108" s="197">
        <v>225</v>
      </c>
      <c r="J108" s="197">
        <v>250</v>
      </c>
      <c r="K108" s="197">
        <v>275</v>
      </c>
      <c r="L108" s="197">
        <v>300</v>
      </c>
      <c r="M108" s="197">
        <v>350</v>
      </c>
      <c r="N108" s="197">
        <v>400</v>
      </c>
      <c r="O108" s="197">
        <v>450</v>
      </c>
      <c r="P108" s="198">
        <v>500</v>
      </c>
    </row>
    <row r="109" spans="1:16" ht="13.5" customHeight="1">
      <c r="A109" s="199"/>
      <c r="B109" s="200">
        <v>75</v>
      </c>
      <c r="C109" s="201">
        <f>($B109*C$108*$B$107)-($N$107*$B$107^2*($B109+C$108))+(4*$N$107^2*$B$107^3/3)</f>
        <v>23397</v>
      </c>
      <c r="D109" s="201">
        <f aca="true" t="shared" si="11" ref="D109:P109">($B109*D$108*$B$107)-($N$107*$B$107^2*($B109+D$108))+(4*$N$107^2*$B$107^3/3)</f>
        <v>34947</v>
      </c>
      <c r="E109" s="201">
        <f t="shared" si="11"/>
        <v>46497</v>
      </c>
      <c r="F109" s="201">
        <f t="shared" si="11"/>
        <v>58047</v>
      </c>
      <c r="G109" s="201">
        <f t="shared" si="11"/>
        <v>69597</v>
      </c>
      <c r="H109" s="201">
        <f t="shared" si="11"/>
        <v>81147</v>
      </c>
      <c r="I109" s="201">
        <f t="shared" si="11"/>
        <v>92697</v>
      </c>
      <c r="J109" s="201">
        <f t="shared" si="11"/>
        <v>104247</v>
      </c>
      <c r="K109" s="201">
        <f t="shared" si="11"/>
        <v>115797</v>
      </c>
      <c r="L109" s="201">
        <f t="shared" si="11"/>
        <v>127347</v>
      </c>
      <c r="M109" s="201">
        <f t="shared" si="11"/>
        <v>150447</v>
      </c>
      <c r="N109" s="201">
        <f t="shared" si="11"/>
        <v>173547</v>
      </c>
      <c r="O109" s="201">
        <f t="shared" si="11"/>
        <v>196647</v>
      </c>
      <c r="P109" s="202">
        <f t="shared" si="11"/>
        <v>219747</v>
      </c>
    </row>
    <row r="110" spans="1:16" ht="13.5" customHeight="1">
      <c r="A110" s="199" t="s">
        <v>249</v>
      </c>
      <c r="B110" s="203">
        <v>100</v>
      </c>
      <c r="C110" s="201">
        <f aca="true" t="shared" si="12" ref="C110:P122">($B110*C$108*$B$107)-($N$107*$B$107^2*($B110+C$108))+(4*$N$107^2*$B$107^3/3)</f>
        <v>34947</v>
      </c>
      <c r="D110" s="201">
        <f t="shared" si="12"/>
        <v>53372</v>
      </c>
      <c r="E110" s="201">
        <f t="shared" si="12"/>
        <v>71797</v>
      </c>
      <c r="F110" s="201">
        <f t="shared" si="12"/>
        <v>90222</v>
      </c>
      <c r="G110" s="201">
        <f t="shared" si="12"/>
        <v>108647</v>
      </c>
      <c r="H110" s="201">
        <f t="shared" si="12"/>
        <v>127072</v>
      </c>
      <c r="I110" s="201">
        <f t="shared" si="12"/>
        <v>145497</v>
      </c>
      <c r="J110" s="201">
        <f t="shared" si="12"/>
        <v>163922</v>
      </c>
      <c r="K110" s="201">
        <f t="shared" si="12"/>
        <v>182347</v>
      </c>
      <c r="L110" s="201">
        <f t="shared" si="12"/>
        <v>200772</v>
      </c>
      <c r="M110" s="201">
        <f t="shared" si="12"/>
        <v>237622</v>
      </c>
      <c r="N110" s="201">
        <f t="shared" si="12"/>
        <v>274472</v>
      </c>
      <c r="O110" s="201">
        <f t="shared" si="12"/>
        <v>311322</v>
      </c>
      <c r="P110" s="202">
        <f t="shared" si="12"/>
        <v>348172</v>
      </c>
    </row>
    <row r="111" spans="1:16" ht="13.5" customHeight="1">
      <c r="A111" s="199" t="s">
        <v>239</v>
      </c>
      <c r="B111" s="203">
        <v>125</v>
      </c>
      <c r="C111" s="201">
        <f t="shared" si="12"/>
        <v>46497</v>
      </c>
      <c r="D111" s="201">
        <f t="shared" si="12"/>
        <v>71797</v>
      </c>
      <c r="E111" s="201">
        <f t="shared" si="12"/>
        <v>97097</v>
      </c>
      <c r="F111" s="201">
        <f t="shared" si="12"/>
        <v>122397</v>
      </c>
      <c r="G111" s="201">
        <f t="shared" si="12"/>
        <v>147697</v>
      </c>
      <c r="H111" s="201">
        <f t="shared" si="12"/>
        <v>172997</v>
      </c>
      <c r="I111" s="201">
        <f t="shared" si="12"/>
        <v>198297</v>
      </c>
      <c r="J111" s="201">
        <f t="shared" si="12"/>
        <v>223597</v>
      </c>
      <c r="K111" s="201">
        <f t="shared" si="12"/>
        <v>248897</v>
      </c>
      <c r="L111" s="201">
        <f t="shared" si="12"/>
        <v>274197</v>
      </c>
      <c r="M111" s="201">
        <f t="shared" si="12"/>
        <v>324797</v>
      </c>
      <c r="N111" s="201">
        <f t="shared" si="12"/>
        <v>375397</v>
      </c>
      <c r="O111" s="201">
        <f t="shared" si="12"/>
        <v>425997</v>
      </c>
      <c r="P111" s="202">
        <f t="shared" si="12"/>
        <v>476597</v>
      </c>
    </row>
    <row r="112" spans="1:16" ht="13.5" customHeight="1">
      <c r="A112" s="199" t="s">
        <v>242</v>
      </c>
      <c r="B112" s="203">
        <v>150</v>
      </c>
      <c r="C112" s="201">
        <f t="shared" si="12"/>
        <v>58047</v>
      </c>
      <c r="D112" s="201">
        <f t="shared" si="12"/>
        <v>90222</v>
      </c>
      <c r="E112" s="201">
        <f t="shared" si="12"/>
        <v>122397</v>
      </c>
      <c r="F112" s="201">
        <f t="shared" si="12"/>
        <v>154572</v>
      </c>
      <c r="G112" s="201">
        <f t="shared" si="12"/>
        <v>186747</v>
      </c>
      <c r="H112" s="201">
        <f t="shared" si="12"/>
        <v>218922</v>
      </c>
      <c r="I112" s="201">
        <f t="shared" si="12"/>
        <v>251097</v>
      </c>
      <c r="J112" s="201">
        <f t="shared" si="12"/>
        <v>283272</v>
      </c>
      <c r="K112" s="201">
        <f t="shared" si="12"/>
        <v>315447</v>
      </c>
      <c r="L112" s="201">
        <f t="shared" si="12"/>
        <v>347622</v>
      </c>
      <c r="M112" s="201">
        <f t="shared" si="12"/>
        <v>411972</v>
      </c>
      <c r="N112" s="201">
        <f t="shared" si="12"/>
        <v>476322</v>
      </c>
      <c r="O112" s="201">
        <f t="shared" si="12"/>
        <v>540672</v>
      </c>
      <c r="P112" s="202">
        <f t="shared" si="12"/>
        <v>605022</v>
      </c>
    </row>
    <row r="113" spans="1:16" ht="13.5" customHeight="1">
      <c r="A113" s="199" t="s">
        <v>248</v>
      </c>
      <c r="B113" s="203">
        <v>175</v>
      </c>
      <c r="C113" s="201">
        <f t="shared" si="12"/>
        <v>69597</v>
      </c>
      <c r="D113" s="201">
        <f t="shared" si="12"/>
        <v>108647</v>
      </c>
      <c r="E113" s="201">
        <f t="shared" si="12"/>
        <v>147697</v>
      </c>
      <c r="F113" s="201">
        <f t="shared" si="12"/>
        <v>186747</v>
      </c>
      <c r="G113" s="201">
        <f t="shared" si="12"/>
        <v>225797</v>
      </c>
      <c r="H113" s="201">
        <f t="shared" si="12"/>
        <v>264847</v>
      </c>
      <c r="I113" s="201">
        <f t="shared" si="12"/>
        <v>303897</v>
      </c>
      <c r="J113" s="201">
        <f t="shared" si="12"/>
        <v>342947</v>
      </c>
      <c r="K113" s="201">
        <f t="shared" si="12"/>
        <v>381997</v>
      </c>
      <c r="L113" s="201">
        <f t="shared" si="12"/>
        <v>421047</v>
      </c>
      <c r="M113" s="201">
        <f t="shared" si="12"/>
        <v>499147</v>
      </c>
      <c r="N113" s="201">
        <f t="shared" si="12"/>
        <v>577247</v>
      </c>
      <c r="O113" s="201">
        <f t="shared" si="12"/>
        <v>655347</v>
      </c>
      <c r="P113" s="202">
        <f t="shared" si="12"/>
        <v>733447</v>
      </c>
    </row>
    <row r="114" spans="1:16" ht="13.5" customHeight="1">
      <c r="A114" s="199" t="s">
        <v>241</v>
      </c>
      <c r="B114" s="203">
        <v>200</v>
      </c>
      <c r="C114" s="201">
        <f t="shared" si="12"/>
        <v>81147</v>
      </c>
      <c r="D114" s="201">
        <f t="shared" si="12"/>
        <v>127072</v>
      </c>
      <c r="E114" s="201">
        <f t="shared" si="12"/>
        <v>172997</v>
      </c>
      <c r="F114" s="201">
        <f t="shared" si="12"/>
        <v>218922</v>
      </c>
      <c r="G114" s="201">
        <f t="shared" si="12"/>
        <v>264847</v>
      </c>
      <c r="H114" s="201">
        <f t="shared" si="12"/>
        <v>310772</v>
      </c>
      <c r="I114" s="201">
        <f t="shared" si="12"/>
        <v>356697</v>
      </c>
      <c r="J114" s="201">
        <f t="shared" si="12"/>
        <v>402622</v>
      </c>
      <c r="K114" s="201">
        <f t="shared" si="12"/>
        <v>448547</v>
      </c>
      <c r="L114" s="201">
        <f t="shared" si="12"/>
        <v>494472</v>
      </c>
      <c r="M114" s="201">
        <f t="shared" si="12"/>
        <v>586322</v>
      </c>
      <c r="N114" s="201">
        <f t="shared" si="12"/>
        <v>678172</v>
      </c>
      <c r="O114" s="201">
        <f t="shared" si="12"/>
        <v>770022</v>
      </c>
      <c r="P114" s="202">
        <f t="shared" si="12"/>
        <v>861872</v>
      </c>
    </row>
    <row r="115" spans="1:16" ht="13.5" customHeight="1">
      <c r="A115" s="199" t="s">
        <v>247</v>
      </c>
      <c r="B115" s="203">
        <v>225</v>
      </c>
      <c r="C115" s="201">
        <f t="shared" si="12"/>
        <v>92697</v>
      </c>
      <c r="D115" s="201">
        <f t="shared" si="12"/>
        <v>145497</v>
      </c>
      <c r="E115" s="201">
        <f t="shared" si="12"/>
        <v>198297</v>
      </c>
      <c r="F115" s="201">
        <f t="shared" si="12"/>
        <v>251097</v>
      </c>
      <c r="G115" s="201">
        <f t="shared" si="12"/>
        <v>303897</v>
      </c>
      <c r="H115" s="201">
        <f t="shared" si="12"/>
        <v>356697</v>
      </c>
      <c r="I115" s="201">
        <f t="shared" si="12"/>
        <v>409497</v>
      </c>
      <c r="J115" s="201">
        <f t="shared" si="12"/>
        <v>462297</v>
      </c>
      <c r="K115" s="201">
        <f t="shared" si="12"/>
        <v>515097</v>
      </c>
      <c r="L115" s="201">
        <f t="shared" si="12"/>
        <v>567897</v>
      </c>
      <c r="M115" s="201">
        <f t="shared" si="12"/>
        <v>673497</v>
      </c>
      <c r="N115" s="201">
        <f t="shared" si="12"/>
        <v>779097</v>
      </c>
      <c r="O115" s="201">
        <f t="shared" si="12"/>
        <v>884697</v>
      </c>
      <c r="P115" s="202">
        <f t="shared" si="12"/>
        <v>990297</v>
      </c>
    </row>
    <row r="116" spans="1:16" ht="13.5" customHeight="1">
      <c r="A116" s="199" t="s">
        <v>238</v>
      </c>
      <c r="B116" s="203">
        <v>250</v>
      </c>
      <c r="C116" s="201">
        <f t="shared" si="12"/>
        <v>104247</v>
      </c>
      <c r="D116" s="201">
        <f t="shared" si="12"/>
        <v>163922</v>
      </c>
      <c r="E116" s="201">
        <f t="shared" si="12"/>
        <v>223597</v>
      </c>
      <c r="F116" s="201">
        <f t="shared" si="12"/>
        <v>283272</v>
      </c>
      <c r="G116" s="201">
        <f t="shared" si="12"/>
        <v>342947</v>
      </c>
      <c r="H116" s="201">
        <f t="shared" si="12"/>
        <v>402622</v>
      </c>
      <c r="I116" s="201">
        <f t="shared" si="12"/>
        <v>462297</v>
      </c>
      <c r="J116" s="201">
        <f t="shared" si="12"/>
        <v>521972</v>
      </c>
      <c r="K116" s="201">
        <f t="shared" si="12"/>
        <v>581647</v>
      </c>
      <c r="L116" s="201">
        <f t="shared" si="12"/>
        <v>641322</v>
      </c>
      <c r="M116" s="201">
        <f t="shared" si="12"/>
        <v>760672</v>
      </c>
      <c r="N116" s="201">
        <f t="shared" si="12"/>
        <v>880022</v>
      </c>
      <c r="O116" s="201">
        <f t="shared" si="12"/>
        <v>999372</v>
      </c>
      <c r="P116" s="202">
        <f t="shared" si="12"/>
        <v>1118722</v>
      </c>
    </row>
    <row r="117" spans="1:16" ht="13.5" customHeight="1">
      <c r="A117" s="204" t="s">
        <v>240</v>
      </c>
      <c r="B117" s="203">
        <v>275</v>
      </c>
      <c r="C117" s="201">
        <f t="shared" si="12"/>
        <v>115797</v>
      </c>
      <c r="D117" s="201">
        <f t="shared" si="12"/>
        <v>182347</v>
      </c>
      <c r="E117" s="201">
        <f t="shared" si="12"/>
        <v>248897</v>
      </c>
      <c r="F117" s="201">
        <f t="shared" si="12"/>
        <v>315447</v>
      </c>
      <c r="G117" s="201">
        <f t="shared" si="12"/>
        <v>381997</v>
      </c>
      <c r="H117" s="201">
        <f t="shared" si="12"/>
        <v>448547</v>
      </c>
      <c r="I117" s="201">
        <f t="shared" si="12"/>
        <v>515097</v>
      </c>
      <c r="J117" s="201">
        <f t="shared" si="12"/>
        <v>581647</v>
      </c>
      <c r="K117" s="201">
        <f t="shared" si="12"/>
        <v>648197</v>
      </c>
      <c r="L117" s="201">
        <f t="shared" si="12"/>
        <v>714747</v>
      </c>
      <c r="M117" s="201">
        <f t="shared" si="12"/>
        <v>847847</v>
      </c>
      <c r="N117" s="201">
        <f t="shared" si="12"/>
        <v>980947</v>
      </c>
      <c r="O117" s="201">
        <f t="shared" si="12"/>
        <v>1114047</v>
      </c>
      <c r="P117" s="202">
        <f t="shared" si="12"/>
        <v>1247147</v>
      </c>
    </row>
    <row r="118" spans="1:16" ht="13.5" customHeight="1">
      <c r="A118" s="205"/>
      <c r="B118" s="203">
        <v>300</v>
      </c>
      <c r="C118" s="201">
        <f t="shared" si="12"/>
        <v>127347</v>
      </c>
      <c r="D118" s="201">
        <f t="shared" si="12"/>
        <v>200772</v>
      </c>
      <c r="E118" s="201">
        <f t="shared" si="12"/>
        <v>274197</v>
      </c>
      <c r="F118" s="201">
        <f t="shared" si="12"/>
        <v>347622</v>
      </c>
      <c r="G118" s="201">
        <f t="shared" si="12"/>
        <v>421047</v>
      </c>
      <c r="H118" s="201">
        <f t="shared" si="12"/>
        <v>494472</v>
      </c>
      <c r="I118" s="201">
        <f t="shared" si="12"/>
        <v>567897</v>
      </c>
      <c r="J118" s="201">
        <f t="shared" si="12"/>
        <v>641322</v>
      </c>
      <c r="K118" s="201">
        <f t="shared" si="12"/>
        <v>714747</v>
      </c>
      <c r="L118" s="201">
        <f t="shared" si="12"/>
        <v>788172</v>
      </c>
      <c r="M118" s="201">
        <f t="shared" si="12"/>
        <v>935022</v>
      </c>
      <c r="N118" s="201">
        <f t="shared" si="12"/>
        <v>1081872</v>
      </c>
      <c r="O118" s="201">
        <f t="shared" si="12"/>
        <v>1228722</v>
      </c>
      <c r="P118" s="202">
        <f t="shared" si="12"/>
        <v>1375572</v>
      </c>
    </row>
    <row r="119" spans="1:16" ht="13.5" customHeight="1">
      <c r="A119" s="204" t="s">
        <v>246</v>
      </c>
      <c r="B119" s="203">
        <v>350</v>
      </c>
      <c r="C119" s="201">
        <f t="shared" si="12"/>
        <v>150447</v>
      </c>
      <c r="D119" s="201">
        <f t="shared" si="12"/>
        <v>237622</v>
      </c>
      <c r="E119" s="201">
        <f t="shared" si="12"/>
        <v>324797</v>
      </c>
      <c r="F119" s="201">
        <f t="shared" si="12"/>
        <v>411972</v>
      </c>
      <c r="G119" s="201">
        <f t="shared" si="12"/>
        <v>499147</v>
      </c>
      <c r="H119" s="201">
        <f t="shared" si="12"/>
        <v>586322</v>
      </c>
      <c r="I119" s="201">
        <f t="shared" si="12"/>
        <v>673497</v>
      </c>
      <c r="J119" s="201">
        <f t="shared" si="12"/>
        <v>760672</v>
      </c>
      <c r="K119" s="201">
        <f t="shared" si="12"/>
        <v>847847</v>
      </c>
      <c r="L119" s="201">
        <f t="shared" si="12"/>
        <v>935022</v>
      </c>
      <c r="M119" s="201">
        <f t="shared" si="12"/>
        <v>1109372</v>
      </c>
      <c r="N119" s="201">
        <f t="shared" si="12"/>
        <v>1283722</v>
      </c>
      <c r="O119" s="201">
        <f t="shared" si="12"/>
        <v>1458072</v>
      </c>
      <c r="P119" s="202">
        <f t="shared" si="12"/>
        <v>1632422</v>
      </c>
    </row>
    <row r="120" spans="1:16" ht="13.5" customHeight="1">
      <c r="A120" s="204" t="s">
        <v>245</v>
      </c>
      <c r="B120" s="203">
        <v>400</v>
      </c>
      <c r="C120" s="201">
        <f t="shared" si="12"/>
        <v>173547</v>
      </c>
      <c r="D120" s="201">
        <f t="shared" si="12"/>
        <v>274472</v>
      </c>
      <c r="E120" s="201">
        <f t="shared" si="12"/>
        <v>375397</v>
      </c>
      <c r="F120" s="201">
        <f t="shared" si="12"/>
        <v>476322</v>
      </c>
      <c r="G120" s="201">
        <f t="shared" si="12"/>
        <v>577247</v>
      </c>
      <c r="H120" s="201">
        <f t="shared" si="12"/>
        <v>678172</v>
      </c>
      <c r="I120" s="201">
        <f t="shared" si="12"/>
        <v>779097</v>
      </c>
      <c r="J120" s="201">
        <f t="shared" si="12"/>
        <v>880022</v>
      </c>
      <c r="K120" s="201">
        <f t="shared" si="12"/>
        <v>980947</v>
      </c>
      <c r="L120" s="201">
        <f t="shared" si="12"/>
        <v>1081872</v>
      </c>
      <c r="M120" s="201">
        <f t="shared" si="12"/>
        <v>1283722</v>
      </c>
      <c r="N120" s="201">
        <f t="shared" si="12"/>
        <v>1485572</v>
      </c>
      <c r="O120" s="201">
        <f t="shared" si="12"/>
        <v>1687422</v>
      </c>
      <c r="P120" s="202">
        <f t="shared" si="12"/>
        <v>1889272</v>
      </c>
    </row>
    <row r="121" spans="1:16" ht="13.5" customHeight="1">
      <c r="A121" s="204" t="s">
        <v>241</v>
      </c>
      <c r="B121" s="203">
        <v>450</v>
      </c>
      <c r="C121" s="201">
        <f t="shared" si="12"/>
        <v>196647</v>
      </c>
      <c r="D121" s="201">
        <f t="shared" si="12"/>
        <v>311322</v>
      </c>
      <c r="E121" s="201">
        <f t="shared" si="12"/>
        <v>425997</v>
      </c>
      <c r="F121" s="201">
        <f t="shared" si="12"/>
        <v>540672</v>
      </c>
      <c r="G121" s="201">
        <f t="shared" si="12"/>
        <v>655347</v>
      </c>
      <c r="H121" s="201">
        <f t="shared" si="12"/>
        <v>770022</v>
      </c>
      <c r="I121" s="201">
        <f t="shared" si="12"/>
        <v>884697</v>
      </c>
      <c r="J121" s="201">
        <f t="shared" si="12"/>
        <v>999372</v>
      </c>
      <c r="K121" s="201">
        <f t="shared" si="12"/>
        <v>1114047</v>
      </c>
      <c r="L121" s="201">
        <f t="shared" si="12"/>
        <v>1228722</v>
      </c>
      <c r="M121" s="201">
        <f t="shared" si="12"/>
        <v>1458072</v>
      </c>
      <c r="N121" s="201">
        <f t="shared" si="12"/>
        <v>1687422</v>
      </c>
      <c r="O121" s="201">
        <f t="shared" si="12"/>
        <v>1916772</v>
      </c>
      <c r="P121" s="202">
        <f t="shared" si="12"/>
        <v>2146122</v>
      </c>
    </row>
    <row r="122" spans="1:16" ht="13.5" customHeight="1" thickBot="1">
      <c r="A122" s="206"/>
      <c r="B122" s="207">
        <v>500</v>
      </c>
      <c r="C122" s="208">
        <f t="shared" si="12"/>
        <v>219747</v>
      </c>
      <c r="D122" s="208">
        <f t="shared" si="12"/>
        <v>348172</v>
      </c>
      <c r="E122" s="208">
        <f t="shared" si="12"/>
        <v>476597</v>
      </c>
      <c r="F122" s="208">
        <f t="shared" si="12"/>
        <v>605022</v>
      </c>
      <c r="G122" s="208">
        <f t="shared" si="12"/>
        <v>733447</v>
      </c>
      <c r="H122" s="208">
        <f t="shared" si="12"/>
        <v>861872</v>
      </c>
      <c r="I122" s="208">
        <f t="shared" si="12"/>
        <v>990297</v>
      </c>
      <c r="J122" s="208">
        <f t="shared" si="12"/>
        <v>1118722</v>
      </c>
      <c r="K122" s="208">
        <f t="shared" si="12"/>
        <v>1247147</v>
      </c>
      <c r="L122" s="208">
        <f t="shared" si="12"/>
        <v>1375572</v>
      </c>
      <c r="M122" s="208">
        <f t="shared" si="12"/>
        <v>1632422</v>
      </c>
      <c r="N122" s="208">
        <f t="shared" si="12"/>
        <v>1889272</v>
      </c>
      <c r="O122" s="208">
        <f t="shared" si="12"/>
        <v>2146122</v>
      </c>
      <c r="P122" s="209">
        <f t="shared" si="12"/>
        <v>2402972</v>
      </c>
    </row>
    <row r="123" ht="9.75" customHeight="1" thickBot="1"/>
    <row r="124" spans="1:16" ht="19.5" customHeight="1">
      <c r="A124" s="186"/>
      <c r="B124" s="187">
        <v>12</v>
      </c>
      <c r="C124" s="188" t="s">
        <v>243</v>
      </c>
      <c r="D124" s="189"/>
      <c r="E124" s="189"/>
      <c r="F124" s="189"/>
      <c r="G124" s="190" t="s">
        <v>250</v>
      </c>
      <c r="H124" s="189"/>
      <c r="I124" s="189"/>
      <c r="J124" s="189"/>
      <c r="K124" s="189"/>
      <c r="L124" s="189"/>
      <c r="M124" s="189"/>
      <c r="N124" s="191">
        <v>3</v>
      </c>
      <c r="O124" s="191" t="s">
        <v>244</v>
      </c>
      <c r="P124" s="192"/>
    </row>
    <row r="125" spans="1:16" ht="12.75">
      <c r="A125" s="194"/>
      <c r="B125" s="195"/>
      <c r="C125" s="196">
        <v>85</v>
      </c>
      <c r="D125" s="197">
        <v>100</v>
      </c>
      <c r="E125" s="197">
        <v>125</v>
      </c>
      <c r="F125" s="197">
        <v>150</v>
      </c>
      <c r="G125" s="197">
        <v>175</v>
      </c>
      <c r="H125" s="197">
        <v>200</v>
      </c>
      <c r="I125" s="197">
        <v>225</v>
      </c>
      <c r="J125" s="197">
        <v>250</v>
      </c>
      <c r="K125" s="197">
        <v>275</v>
      </c>
      <c r="L125" s="197">
        <v>300</v>
      </c>
      <c r="M125" s="197">
        <v>350</v>
      </c>
      <c r="N125" s="197">
        <v>400</v>
      </c>
      <c r="O125" s="197">
        <v>450</v>
      </c>
      <c r="P125" s="198">
        <v>500</v>
      </c>
    </row>
    <row r="126" spans="1:16" ht="13.5" customHeight="1">
      <c r="A126" s="199"/>
      <c r="B126" s="200">
        <v>85</v>
      </c>
      <c r="C126" s="201">
        <f>($B126*C$125*$B$124)-($N$124*$B$124^2*($B126+C$125))+(4*$N$124^2*$B$124^3/3)</f>
        <v>33996</v>
      </c>
      <c r="D126" s="201">
        <f aca="true" t="shared" si="13" ref="D126:P126">($B126*D$125*$B$124)-($N$124*$B$124^2*($B126+D$125))+(4*$N$124^2*$B$124^3/3)</f>
        <v>42816</v>
      </c>
      <c r="E126" s="201">
        <f t="shared" si="13"/>
        <v>57516</v>
      </c>
      <c r="F126" s="201">
        <f t="shared" si="13"/>
        <v>72216</v>
      </c>
      <c r="G126" s="201">
        <f t="shared" si="13"/>
        <v>86916</v>
      </c>
      <c r="H126" s="201">
        <f t="shared" si="13"/>
        <v>101616</v>
      </c>
      <c r="I126" s="201">
        <f t="shared" si="13"/>
        <v>116316</v>
      </c>
      <c r="J126" s="201">
        <f t="shared" si="13"/>
        <v>131016</v>
      </c>
      <c r="K126" s="201">
        <f t="shared" si="13"/>
        <v>145716</v>
      </c>
      <c r="L126" s="201">
        <f t="shared" si="13"/>
        <v>160416</v>
      </c>
      <c r="M126" s="201">
        <f t="shared" si="13"/>
        <v>189816</v>
      </c>
      <c r="N126" s="201">
        <f t="shared" si="13"/>
        <v>219216</v>
      </c>
      <c r="O126" s="201">
        <f t="shared" si="13"/>
        <v>248616</v>
      </c>
      <c r="P126" s="202">
        <f t="shared" si="13"/>
        <v>278016</v>
      </c>
    </row>
    <row r="127" spans="1:16" ht="13.5" customHeight="1">
      <c r="A127" s="199" t="s">
        <v>249</v>
      </c>
      <c r="B127" s="203">
        <v>100</v>
      </c>
      <c r="C127" s="201">
        <f>($B127*C$125*$B$124)-($N$124*$B$124^2*($B127+C$125))+(4*$N$124^2*$B$124^3/3)</f>
        <v>42816</v>
      </c>
      <c r="D127" s="201">
        <f aca="true" t="shared" si="14" ref="C127:P139">($B127*D$125*$B$124)-($N$124*$B$124^2*($B127+D$125))+(4*$N$124^2*$B$124^3/3)</f>
        <v>54336</v>
      </c>
      <c r="E127" s="201">
        <f t="shared" si="14"/>
        <v>73536</v>
      </c>
      <c r="F127" s="201">
        <f t="shared" si="14"/>
        <v>92736</v>
      </c>
      <c r="G127" s="201">
        <f t="shared" si="14"/>
        <v>111936</v>
      </c>
      <c r="H127" s="201">
        <f t="shared" si="14"/>
        <v>131136</v>
      </c>
      <c r="I127" s="201">
        <f t="shared" si="14"/>
        <v>150336</v>
      </c>
      <c r="J127" s="201">
        <f t="shared" si="14"/>
        <v>169536</v>
      </c>
      <c r="K127" s="201">
        <f t="shared" si="14"/>
        <v>188736</v>
      </c>
      <c r="L127" s="201">
        <f t="shared" si="14"/>
        <v>207936</v>
      </c>
      <c r="M127" s="201">
        <f t="shared" si="14"/>
        <v>246336</v>
      </c>
      <c r="N127" s="201">
        <f t="shared" si="14"/>
        <v>284736</v>
      </c>
      <c r="O127" s="201">
        <f t="shared" si="14"/>
        <v>323136</v>
      </c>
      <c r="P127" s="202">
        <f t="shared" si="14"/>
        <v>361536</v>
      </c>
    </row>
    <row r="128" spans="1:16" ht="13.5" customHeight="1">
      <c r="A128" s="199" t="s">
        <v>239</v>
      </c>
      <c r="B128" s="203">
        <v>125</v>
      </c>
      <c r="C128" s="201">
        <f t="shared" si="14"/>
        <v>57516</v>
      </c>
      <c r="D128" s="201">
        <f t="shared" si="14"/>
        <v>73536</v>
      </c>
      <c r="E128" s="201">
        <f t="shared" si="14"/>
        <v>100236</v>
      </c>
      <c r="F128" s="201">
        <f t="shared" si="14"/>
        <v>126936</v>
      </c>
      <c r="G128" s="201">
        <f t="shared" si="14"/>
        <v>153636</v>
      </c>
      <c r="H128" s="201">
        <f t="shared" si="14"/>
        <v>180336</v>
      </c>
      <c r="I128" s="201">
        <f t="shared" si="14"/>
        <v>207036</v>
      </c>
      <c r="J128" s="201">
        <f t="shared" si="14"/>
        <v>233736</v>
      </c>
      <c r="K128" s="201">
        <f t="shared" si="14"/>
        <v>260436</v>
      </c>
      <c r="L128" s="201">
        <f t="shared" si="14"/>
        <v>287136</v>
      </c>
      <c r="M128" s="201">
        <f t="shared" si="14"/>
        <v>340536</v>
      </c>
      <c r="N128" s="201">
        <f t="shared" si="14"/>
        <v>393936</v>
      </c>
      <c r="O128" s="201">
        <f t="shared" si="14"/>
        <v>447336</v>
      </c>
      <c r="P128" s="202">
        <f t="shared" si="14"/>
        <v>500736</v>
      </c>
    </row>
    <row r="129" spans="1:16" ht="13.5" customHeight="1">
      <c r="A129" s="199" t="s">
        <v>242</v>
      </c>
      <c r="B129" s="203">
        <v>150</v>
      </c>
      <c r="C129" s="201">
        <f t="shared" si="14"/>
        <v>72216</v>
      </c>
      <c r="D129" s="201">
        <f t="shared" si="14"/>
        <v>92736</v>
      </c>
      <c r="E129" s="201">
        <f t="shared" si="14"/>
        <v>126936</v>
      </c>
      <c r="F129" s="201">
        <f t="shared" si="14"/>
        <v>161136</v>
      </c>
      <c r="G129" s="201">
        <f t="shared" si="14"/>
        <v>195336</v>
      </c>
      <c r="H129" s="201">
        <f t="shared" si="14"/>
        <v>229536</v>
      </c>
      <c r="I129" s="201">
        <f t="shared" si="14"/>
        <v>263736</v>
      </c>
      <c r="J129" s="201">
        <f t="shared" si="14"/>
        <v>297936</v>
      </c>
      <c r="K129" s="201">
        <f t="shared" si="14"/>
        <v>332136</v>
      </c>
      <c r="L129" s="201">
        <f t="shared" si="14"/>
        <v>366336</v>
      </c>
      <c r="M129" s="201">
        <f t="shared" si="14"/>
        <v>434736</v>
      </c>
      <c r="N129" s="201">
        <f t="shared" si="14"/>
        <v>503136</v>
      </c>
      <c r="O129" s="201">
        <f t="shared" si="14"/>
        <v>571536</v>
      </c>
      <c r="P129" s="202">
        <f t="shared" si="14"/>
        <v>639936</v>
      </c>
    </row>
    <row r="130" spans="1:16" ht="13.5" customHeight="1">
      <c r="A130" s="199" t="s">
        <v>248</v>
      </c>
      <c r="B130" s="203">
        <v>175</v>
      </c>
      <c r="C130" s="201">
        <f t="shared" si="14"/>
        <v>86916</v>
      </c>
      <c r="D130" s="201">
        <f t="shared" si="14"/>
        <v>111936</v>
      </c>
      <c r="E130" s="201">
        <f t="shared" si="14"/>
        <v>153636</v>
      </c>
      <c r="F130" s="201">
        <f t="shared" si="14"/>
        <v>195336</v>
      </c>
      <c r="G130" s="201">
        <f t="shared" si="14"/>
        <v>237036</v>
      </c>
      <c r="H130" s="201">
        <f t="shared" si="14"/>
        <v>278736</v>
      </c>
      <c r="I130" s="201">
        <f t="shared" si="14"/>
        <v>320436</v>
      </c>
      <c r="J130" s="201">
        <f t="shared" si="14"/>
        <v>362136</v>
      </c>
      <c r="K130" s="201">
        <f t="shared" si="14"/>
        <v>403836</v>
      </c>
      <c r="L130" s="201">
        <f t="shared" si="14"/>
        <v>445536</v>
      </c>
      <c r="M130" s="201">
        <f t="shared" si="14"/>
        <v>528936</v>
      </c>
      <c r="N130" s="201">
        <f t="shared" si="14"/>
        <v>612336</v>
      </c>
      <c r="O130" s="201">
        <f t="shared" si="14"/>
        <v>695736</v>
      </c>
      <c r="P130" s="202">
        <f t="shared" si="14"/>
        <v>779136</v>
      </c>
    </row>
    <row r="131" spans="1:16" ht="13.5" customHeight="1">
      <c r="A131" s="199" t="s">
        <v>241</v>
      </c>
      <c r="B131" s="203">
        <v>200</v>
      </c>
      <c r="C131" s="201">
        <f t="shared" si="14"/>
        <v>101616</v>
      </c>
      <c r="D131" s="201">
        <f t="shared" si="14"/>
        <v>131136</v>
      </c>
      <c r="E131" s="201">
        <f t="shared" si="14"/>
        <v>180336</v>
      </c>
      <c r="F131" s="201">
        <f t="shared" si="14"/>
        <v>229536</v>
      </c>
      <c r="G131" s="201">
        <f t="shared" si="14"/>
        <v>278736</v>
      </c>
      <c r="H131" s="201">
        <f t="shared" si="14"/>
        <v>327936</v>
      </c>
      <c r="I131" s="201">
        <f t="shared" si="14"/>
        <v>377136</v>
      </c>
      <c r="J131" s="201">
        <f t="shared" si="14"/>
        <v>426336</v>
      </c>
      <c r="K131" s="201">
        <f t="shared" si="14"/>
        <v>475536</v>
      </c>
      <c r="L131" s="201">
        <f t="shared" si="14"/>
        <v>524736</v>
      </c>
      <c r="M131" s="201">
        <f t="shared" si="14"/>
        <v>623136</v>
      </c>
      <c r="N131" s="201">
        <f t="shared" si="14"/>
        <v>721536</v>
      </c>
      <c r="O131" s="201">
        <f t="shared" si="14"/>
        <v>819936</v>
      </c>
      <c r="P131" s="202">
        <f t="shared" si="14"/>
        <v>918336</v>
      </c>
    </row>
    <row r="132" spans="1:16" ht="13.5" customHeight="1">
      <c r="A132" s="199" t="s">
        <v>247</v>
      </c>
      <c r="B132" s="203">
        <v>225</v>
      </c>
      <c r="C132" s="201">
        <f t="shared" si="14"/>
        <v>116316</v>
      </c>
      <c r="D132" s="201">
        <f t="shared" si="14"/>
        <v>150336</v>
      </c>
      <c r="E132" s="201">
        <f t="shared" si="14"/>
        <v>207036</v>
      </c>
      <c r="F132" s="201">
        <f t="shared" si="14"/>
        <v>263736</v>
      </c>
      <c r="G132" s="201">
        <f t="shared" si="14"/>
        <v>320436</v>
      </c>
      <c r="H132" s="201">
        <f t="shared" si="14"/>
        <v>377136</v>
      </c>
      <c r="I132" s="201">
        <f t="shared" si="14"/>
        <v>433836</v>
      </c>
      <c r="J132" s="201">
        <f t="shared" si="14"/>
        <v>490536</v>
      </c>
      <c r="K132" s="201">
        <f t="shared" si="14"/>
        <v>547236</v>
      </c>
      <c r="L132" s="201">
        <f t="shared" si="14"/>
        <v>603936</v>
      </c>
      <c r="M132" s="201">
        <f t="shared" si="14"/>
        <v>717336</v>
      </c>
      <c r="N132" s="201">
        <f t="shared" si="14"/>
        <v>830736</v>
      </c>
      <c r="O132" s="201">
        <f t="shared" si="14"/>
        <v>944136</v>
      </c>
      <c r="P132" s="202">
        <f t="shared" si="14"/>
        <v>1057536</v>
      </c>
    </row>
    <row r="133" spans="1:16" ht="13.5" customHeight="1">
      <c r="A133" s="199" t="s">
        <v>238</v>
      </c>
      <c r="B133" s="203">
        <v>250</v>
      </c>
      <c r="C133" s="201">
        <f t="shared" si="14"/>
        <v>131016</v>
      </c>
      <c r="D133" s="201">
        <f t="shared" si="14"/>
        <v>169536</v>
      </c>
      <c r="E133" s="201">
        <f t="shared" si="14"/>
        <v>233736</v>
      </c>
      <c r="F133" s="201">
        <f t="shared" si="14"/>
        <v>297936</v>
      </c>
      <c r="G133" s="201">
        <f t="shared" si="14"/>
        <v>362136</v>
      </c>
      <c r="H133" s="201">
        <f t="shared" si="14"/>
        <v>426336</v>
      </c>
      <c r="I133" s="201">
        <f t="shared" si="14"/>
        <v>490536</v>
      </c>
      <c r="J133" s="201">
        <f t="shared" si="14"/>
        <v>554736</v>
      </c>
      <c r="K133" s="201">
        <f t="shared" si="14"/>
        <v>618936</v>
      </c>
      <c r="L133" s="201">
        <f t="shared" si="14"/>
        <v>683136</v>
      </c>
      <c r="M133" s="201">
        <f t="shared" si="14"/>
        <v>811536</v>
      </c>
      <c r="N133" s="201">
        <f t="shared" si="14"/>
        <v>939936</v>
      </c>
      <c r="O133" s="201">
        <f t="shared" si="14"/>
        <v>1068336</v>
      </c>
      <c r="P133" s="202">
        <f t="shared" si="14"/>
        <v>1196736</v>
      </c>
    </row>
    <row r="134" spans="1:16" ht="13.5" customHeight="1">
      <c r="A134" s="204" t="s">
        <v>240</v>
      </c>
      <c r="B134" s="203">
        <v>275</v>
      </c>
      <c r="C134" s="201">
        <f t="shared" si="14"/>
        <v>145716</v>
      </c>
      <c r="D134" s="201">
        <f t="shared" si="14"/>
        <v>188736</v>
      </c>
      <c r="E134" s="201">
        <f t="shared" si="14"/>
        <v>260436</v>
      </c>
      <c r="F134" s="201">
        <f t="shared" si="14"/>
        <v>332136</v>
      </c>
      <c r="G134" s="201">
        <f t="shared" si="14"/>
        <v>403836</v>
      </c>
      <c r="H134" s="201">
        <f t="shared" si="14"/>
        <v>475536</v>
      </c>
      <c r="I134" s="201">
        <f t="shared" si="14"/>
        <v>547236</v>
      </c>
      <c r="J134" s="201">
        <f t="shared" si="14"/>
        <v>618936</v>
      </c>
      <c r="K134" s="201">
        <f t="shared" si="14"/>
        <v>690636</v>
      </c>
      <c r="L134" s="201">
        <f t="shared" si="14"/>
        <v>762336</v>
      </c>
      <c r="M134" s="201">
        <f t="shared" si="14"/>
        <v>905736</v>
      </c>
      <c r="N134" s="201">
        <f t="shared" si="14"/>
        <v>1049136</v>
      </c>
      <c r="O134" s="201">
        <f t="shared" si="14"/>
        <v>1192536</v>
      </c>
      <c r="P134" s="202">
        <f t="shared" si="14"/>
        <v>1335936</v>
      </c>
    </row>
    <row r="135" spans="1:16" ht="13.5" customHeight="1">
      <c r="A135" s="205"/>
      <c r="B135" s="203">
        <v>300</v>
      </c>
      <c r="C135" s="201">
        <f t="shared" si="14"/>
        <v>160416</v>
      </c>
      <c r="D135" s="201">
        <f t="shared" si="14"/>
        <v>207936</v>
      </c>
      <c r="E135" s="201">
        <f t="shared" si="14"/>
        <v>287136</v>
      </c>
      <c r="F135" s="201">
        <f t="shared" si="14"/>
        <v>366336</v>
      </c>
      <c r="G135" s="201">
        <f t="shared" si="14"/>
        <v>445536</v>
      </c>
      <c r="H135" s="201">
        <f t="shared" si="14"/>
        <v>524736</v>
      </c>
      <c r="I135" s="201">
        <f t="shared" si="14"/>
        <v>603936</v>
      </c>
      <c r="J135" s="201">
        <f t="shared" si="14"/>
        <v>683136</v>
      </c>
      <c r="K135" s="201">
        <f t="shared" si="14"/>
        <v>762336</v>
      </c>
      <c r="L135" s="201">
        <f t="shared" si="14"/>
        <v>841536</v>
      </c>
      <c r="M135" s="201">
        <f t="shared" si="14"/>
        <v>999936</v>
      </c>
      <c r="N135" s="201">
        <f t="shared" si="14"/>
        <v>1158336</v>
      </c>
      <c r="O135" s="201">
        <f t="shared" si="14"/>
        <v>1316736</v>
      </c>
      <c r="P135" s="202">
        <f t="shared" si="14"/>
        <v>1475136</v>
      </c>
    </row>
    <row r="136" spans="1:16" ht="13.5" customHeight="1">
      <c r="A136" s="204" t="s">
        <v>246</v>
      </c>
      <c r="B136" s="203">
        <v>350</v>
      </c>
      <c r="C136" s="201">
        <f t="shared" si="14"/>
        <v>189816</v>
      </c>
      <c r="D136" s="201">
        <f t="shared" si="14"/>
        <v>246336</v>
      </c>
      <c r="E136" s="201">
        <f t="shared" si="14"/>
        <v>340536</v>
      </c>
      <c r="F136" s="201">
        <f t="shared" si="14"/>
        <v>434736</v>
      </c>
      <c r="G136" s="201">
        <f t="shared" si="14"/>
        <v>528936</v>
      </c>
      <c r="H136" s="201">
        <f t="shared" si="14"/>
        <v>623136</v>
      </c>
      <c r="I136" s="201">
        <f t="shared" si="14"/>
        <v>717336</v>
      </c>
      <c r="J136" s="201">
        <f t="shared" si="14"/>
        <v>811536</v>
      </c>
      <c r="K136" s="201">
        <f t="shared" si="14"/>
        <v>905736</v>
      </c>
      <c r="L136" s="201">
        <f t="shared" si="14"/>
        <v>999936</v>
      </c>
      <c r="M136" s="201">
        <f t="shared" si="14"/>
        <v>1188336</v>
      </c>
      <c r="N136" s="201">
        <f t="shared" si="14"/>
        <v>1376736</v>
      </c>
      <c r="O136" s="201">
        <f t="shared" si="14"/>
        <v>1565136</v>
      </c>
      <c r="P136" s="202">
        <f t="shared" si="14"/>
        <v>1753536</v>
      </c>
    </row>
    <row r="137" spans="1:16" ht="13.5" customHeight="1">
      <c r="A137" s="204" t="s">
        <v>245</v>
      </c>
      <c r="B137" s="203">
        <v>400</v>
      </c>
      <c r="C137" s="201">
        <f t="shared" si="14"/>
        <v>219216</v>
      </c>
      <c r="D137" s="201">
        <f t="shared" si="14"/>
        <v>284736</v>
      </c>
      <c r="E137" s="201">
        <f t="shared" si="14"/>
        <v>393936</v>
      </c>
      <c r="F137" s="201">
        <f t="shared" si="14"/>
        <v>503136</v>
      </c>
      <c r="G137" s="201">
        <f t="shared" si="14"/>
        <v>612336</v>
      </c>
      <c r="H137" s="201">
        <f t="shared" si="14"/>
        <v>721536</v>
      </c>
      <c r="I137" s="201">
        <f t="shared" si="14"/>
        <v>830736</v>
      </c>
      <c r="J137" s="201">
        <f t="shared" si="14"/>
        <v>939936</v>
      </c>
      <c r="K137" s="201">
        <f t="shared" si="14"/>
        <v>1049136</v>
      </c>
      <c r="L137" s="201">
        <f t="shared" si="14"/>
        <v>1158336</v>
      </c>
      <c r="M137" s="201">
        <f t="shared" si="14"/>
        <v>1376736</v>
      </c>
      <c r="N137" s="201">
        <f t="shared" si="14"/>
        <v>1595136</v>
      </c>
      <c r="O137" s="201">
        <f t="shared" si="14"/>
        <v>1813536</v>
      </c>
      <c r="P137" s="202">
        <f t="shared" si="14"/>
        <v>2031936</v>
      </c>
    </row>
    <row r="138" spans="1:16" ht="13.5" customHeight="1">
      <c r="A138" s="204" t="s">
        <v>241</v>
      </c>
      <c r="B138" s="203">
        <v>450</v>
      </c>
      <c r="C138" s="201">
        <f t="shared" si="14"/>
        <v>248616</v>
      </c>
      <c r="D138" s="201">
        <f t="shared" si="14"/>
        <v>323136</v>
      </c>
      <c r="E138" s="201">
        <f t="shared" si="14"/>
        <v>447336</v>
      </c>
      <c r="F138" s="201">
        <f t="shared" si="14"/>
        <v>571536</v>
      </c>
      <c r="G138" s="201">
        <f t="shared" si="14"/>
        <v>695736</v>
      </c>
      <c r="H138" s="201">
        <f t="shared" si="14"/>
        <v>819936</v>
      </c>
      <c r="I138" s="201">
        <f t="shared" si="14"/>
        <v>944136</v>
      </c>
      <c r="J138" s="201">
        <f t="shared" si="14"/>
        <v>1068336</v>
      </c>
      <c r="K138" s="201">
        <f t="shared" si="14"/>
        <v>1192536</v>
      </c>
      <c r="L138" s="201">
        <f t="shared" si="14"/>
        <v>1316736</v>
      </c>
      <c r="M138" s="201">
        <f t="shared" si="14"/>
        <v>1565136</v>
      </c>
      <c r="N138" s="201">
        <f t="shared" si="14"/>
        <v>1813536</v>
      </c>
      <c r="O138" s="201">
        <f t="shared" si="14"/>
        <v>2061936</v>
      </c>
      <c r="P138" s="202">
        <f t="shared" si="14"/>
        <v>2310336</v>
      </c>
    </row>
    <row r="139" spans="1:16" ht="13.5" customHeight="1" thickBot="1">
      <c r="A139" s="206"/>
      <c r="B139" s="207">
        <v>500</v>
      </c>
      <c r="C139" s="208">
        <f t="shared" si="14"/>
        <v>278016</v>
      </c>
      <c r="D139" s="208">
        <f t="shared" si="14"/>
        <v>361536</v>
      </c>
      <c r="E139" s="208">
        <f t="shared" si="14"/>
        <v>500736</v>
      </c>
      <c r="F139" s="208">
        <f t="shared" si="14"/>
        <v>639936</v>
      </c>
      <c r="G139" s="208">
        <f t="shared" si="14"/>
        <v>779136</v>
      </c>
      <c r="H139" s="208">
        <f t="shared" si="14"/>
        <v>918336</v>
      </c>
      <c r="I139" s="208">
        <f t="shared" si="14"/>
        <v>1057536</v>
      </c>
      <c r="J139" s="208">
        <f t="shared" si="14"/>
        <v>1196736</v>
      </c>
      <c r="K139" s="208">
        <f t="shared" si="14"/>
        <v>1335936</v>
      </c>
      <c r="L139" s="208">
        <f t="shared" si="14"/>
        <v>1475136</v>
      </c>
      <c r="M139" s="208">
        <f t="shared" si="14"/>
        <v>1753536</v>
      </c>
      <c r="N139" s="208">
        <f t="shared" si="14"/>
        <v>2031936</v>
      </c>
      <c r="O139" s="208">
        <f t="shared" si="14"/>
        <v>2310336</v>
      </c>
      <c r="P139" s="209">
        <f t="shared" si="14"/>
        <v>2588736</v>
      </c>
    </row>
  </sheetData>
  <mergeCells count="4">
    <mergeCell ref="A1:P1"/>
    <mergeCell ref="A36:P36"/>
    <mergeCell ref="A71:P71"/>
    <mergeCell ref="A106:P106"/>
  </mergeCells>
  <printOptions horizontalCentered="1"/>
  <pageMargins left="0.75" right="0.75" top="1" bottom="0.5" header="0.5" footer="0.25"/>
  <pageSetup horizontalDpi="600" verticalDpi="600" orientation="landscape" r:id="rId1"/>
  <headerFooter alignWithMargins="0">
    <oddHeader>&amp;RManure and Wastewater Handling and Storage</oddHeader>
    <oddFooter>&amp;LFOTG, Section I
CNMP Workbook&amp;RNRCS, CO
June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NRCS Lakewood,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Waste Storage Pond Volume Approximation</dc:title>
  <dc:subject/>
  <dc:creator>John Andrews</dc:creator>
  <cp:keywords/>
  <dc:description/>
  <cp:lastModifiedBy>jim.sharkoff</cp:lastModifiedBy>
  <cp:lastPrinted>2005-02-14T22:26:13Z</cp:lastPrinted>
  <dcterms:created xsi:type="dcterms:W3CDTF">2000-11-24T21:37:08Z</dcterms:created>
  <dcterms:modified xsi:type="dcterms:W3CDTF">2005-05-23T20:52:54Z</dcterms:modified>
  <cp:category/>
  <cp:version/>
  <cp:contentType/>
  <cp:contentStatus/>
</cp:coreProperties>
</file>